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arezfs.starez-sport.local\users\konecna\Dokumenty\STŘEDISKA\ZAKÁZKY 2026\SRBSKÁ\Oprava tribuny a výměna sedaček II\"/>
    </mc:Choice>
  </mc:AlternateContent>
  <xr:revisionPtr revIDLastSave="0" documentId="8_{14C62ED6-F908-4E16-A5CE-1788A91CD5CF}" xr6:coauthVersionLast="47" xr6:coauthVersionMax="47" xr10:uidLastSave="{00000000-0000-0000-0000-000000000000}"/>
  <bookViews>
    <workbookView xWindow="-108" yWindow="-108" windowWidth="23256" windowHeight="13896" firstSheet="3" activeTab="3" xr2:uid="{DE877789-03D9-49E2-A61C-D1C70B6C9852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Pol'!$A$1:$U$41</definedName>
    <definedName name="_xlnm.Print_Area" localSheetId="1">Stavba!$A$1:$J$50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8"/>
  <customWorkbookViews>
    <customWorkbookView name="Radim" guid="{B7E7C763-C459-487D-8ABA-5CFDDFBD5A84}" maximized="1" xWindow="-8" yWindow="-8" windowWidth="1296" windowHeight="104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0" i="12" l="1"/>
  <c r="F39" i="1" s="1"/>
  <c r="AD40" i="12"/>
  <c r="G39" i="1" s="1"/>
  <c r="G40" i="1" s="1"/>
  <c r="G25" i="1" s="1"/>
  <c r="BA34" i="12"/>
  <c r="BA32" i="12"/>
  <c r="BA31" i="12"/>
  <c r="BA23" i="12"/>
  <c r="BA22" i="12"/>
  <c r="BA20" i="12"/>
  <c r="BA19" i="12"/>
  <c r="BA17" i="12"/>
  <c r="BA16" i="12"/>
  <c r="BA15" i="12"/>
  <c r="BA14" i="12"/>
  <c r="BA11" i="12"/>
  <c r="BA10" i="12"/>
  <c r="F9" i="12"/>
  <c r="G9" i="12"/>
  <c r="M9" i="12" s="1"/>
  <c r="M8" i="12" s="1"/>
  <c r="I9" i="12"/>
  <c r="I8" i="12" s="1"/>
  <c r="K9" i="12"/>
  <c r="K8" i="12" s="1"/>
  <c r="O9" i="12"/>
  <c r="O8" i="12" s="1"/>
  <c r="Q9" i="12"/>
  <c r="Q8" i="12" s="1"/>
  <c r="U9" i="12"/>
  <c r="U8" i="12" s="1"/>
  <c r="F13" i="12"/>
  <c r="G13" i="12"/>
  <c r="M13" i="12" s="1"/>
  <c r="I13" i="12"/>
  <c r="K13" i="12"/>
  <c r="O13" i="12"/>
  <c r="Q13" i="12"/>
  <c r="U13" i="12"/>
  <c r="F18" i="12"/>
  <c r="G18" i="12" s="1"/>
  <c r="M18" i="12" s="1"/>
  <c r="I18" i="12"/>
  <c r="K18" i="12"/>
  <c r="O18" i="12"/>
  <c r="Q18" i="12"/>
  <c r="U18" i="12"/>
  <c r="F24" i="12"/>
  <c r="G24" i="12"/>
  <c r="M24" i="12" s="1"/>
  <c r="I24" i="12"/>
  <c r="K24" i="12"/>
  <c r="O24" i="12"/>
  <c r="Q24" i="12"/>
  <c r="U24" i="12"/>
  <c r="F25" i="12"/>
  <c r="G25" i="12"/>
  <c r="M25" i="12" s="1"/>
  <c r="I25" i="12"/>
  <c r="K25" i="12"/>
  <c r="O25" i="12"/>
  <c r="Q25" i="12"/>
  <c r="U25" i="12"/>
  <c r="F26" i="12"/>
  <c r="G26" i="12" s="1"/>
  <c r="M26" i="12" s="1"/>
  <c r="I26" i="12"/>
  <c r="K26" i="12"/>
  <c r="O26" i="12"/>
  <c r="Q26" i="12"/>
  <c r="U26" i="12"/>
  <c r="G27" i="12"/>
  <c r="M27" i="12" s="1"/>
  <c r="I27" i="12"/>
  <c r="K27" i="12"/>
  <c r="O27" i="12"/>
  <c r="Q27" i="12"/>
  <c r="U27" i="12"/>
  <c r="F28" i="12"/>
  <c r="G28" i="12"/>
  <c r="M28" i="12" s="1"/>
  <c r="I28" i="12"/>
  <c r="K28" i="12"/>
  <c r="O28" i="12"/>
  <c r="Q28" i="12"/>
  <c r="U28" i="12"/>
  <c r="F30" i="12"/>
  <c r="G30" i="12" s="1"/>
  <c r="I30" i="12"/>
  <c r="K30" i="12"/>
  <c r="O30" i="12"/>
  <c r="Q30" i="12"/>
  <c r="U30" i="12"/>
  <c r="F33" i="12"/>
  <c r="G33" i="12" s="1"/>
  <c r="M33" i="12" s="1"/>
  <c r="I33" i="12"/>
  <c r="K33" i="12"/>
  <c r="O33" i="12"/>
  <c r="Q33" i="12"/>
  <c r="U33" i="12"/>
  <c r="F35" i="12"/>
  <c r="G35" i="12" s="1"/>
  <c r="M35" i="12" s="1"/>
  <c r="I35" i="12"/>
  <c r="K35" i="12"/>
  <c r="O35" i="12"/>
  <c r="Q35" i="12"/>
  <c r="U35" i="12"/>
  <c r="F36" i="12"/>
  <c r="G36" i="12" s="1"/>
  <c r="M36" i="12" s="1"/>
  <c r="I36" i="12"/>
  <c r="K36" i="12"/>
  <c r="O36" i="12"/>
  <c r="Q36" i="12"/>
  <c r="U36" i="12"/>
  <c r="F37" i="12"/>
  <c r="G37" i="12" s="1"/>
  <c r="M37" i="12" s="1"/>
  <c r="I37" i="12"/>
  <c r="K37" i="12"/>
  <c r="O37" i="12"/>
  <c r="Q37" i="12"/>
  <c r="U37" i="12"/>
  <c r="F38" i="12"/>
  <c r="G38" i="12" s="1"/>
  <c r="M38" i="12" s="1"/>
  <c r="I38" i="12"/>
  <c r="K38" i="12"/>
  <c r="O38" i="12"/>
  <c r="Q38" i="12"/>
  <c r="U38" i="12"/>
  <c r="I20" i="1"/>
  <c r="I19" i="1"/>
  <c r="I18" i="1"/>
  <c r="I17" i="1"/>
  <c r="G27" i="1"/>
  <c r="H40" i="1"/>
  <c r="J28" i="1"/>
  <c r="J26" i="1"/>
  <c r="G38" i="1"/>
  <c r="F38" i="1"/>
  <c r="H32" i="1"/>
  <c r="J23" i="1"/>
  <c r="J24" i="1"/>
  <c r="J25" i="1"/>
  <c r="J27" i="1"/>
  <c r="E24" i="1"/>
  <c r="G24" i="1"/>
  <c r="E26" i="1"/>
  <c r="G26" i="1"/>
  <c r="I29" i="12" l="1"/>
  <c r="O12" i="12"/>
  <c r="Q12" i="12"/>
  <c r="I12" i="12"/>
  <c r="U29" i="12"/>
  <c r="Q29" i="12"/>
  <c r="K29" i="12"/>
  <c r="O29" i="12"/>
  <c r="I39" i="1"/>
  <c r="I40" i="1" s="1"/>
  <c r="J39" i="1" s="1"/>
  <c r="J40" i="1" s="1"/>
  <c r="F40" i="1"/>
  <c r="G23" i="1" s="1"/>
  <c r="G29" i="1" s="1"/>
  <c r="K12" i="12"/>
  <c r="U12" i="12"/>
  <c r="M30" i="12"/>
  <c r="M29" i="12" s="1"/>
  <c r="G29" i="12"/>
  <c r="I49" i="1" s="1"/>
  <c r="M12" i="12"/>
  <c r="G8" i="12"/>
  <c r="I47" i="1" s="1"/>
  <c r="G12" i="12"/>
  <c r="G28" i="1" l="1"/>
  <c r="I48" i="1"/>
  <c r="G40" i="12"/>
  <c r="I50" i="1" l="1"/>
  <c r="I16" i="1"/>
  <c r="I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B2F0DBAC-E6E3-470A-9A0E-6E5F8FF42927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F52A8935-5A66-4211-ABC6-4CF32025E575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C199C5E2-EFCE-42D0-A61D-99F6FE0E7426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26A7CB89-48D3-4719-A304-2B9C7DBC0B26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908C791-8C32-45E2-9E66-7C68B6F36499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A45857DC-7126-4828-B840-C873CDC86E45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<sst xmlns="http://schemas.openxmlformats.org/spreadsheetml/2006/main" count="221" uniqueCount="142">
  <si>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</si>
  <si>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</si>
  <si>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#RTSROZP#</t>
  </si>
  <si>
    <t>Položkový rozpočet</t>
  </si>
  <si>
    <t>Zakázka:</t>
  </si>
  <si>
    <t xml:space="preserve">Fotbalový stadion Srbská - sedačky </t>
  </si>
  <si>
    <t>Misto</t>
  </si>
  <si>
    <t xml:space="preserve">Srbská, 61200 Brno-Královo Pole </t>
  </si>
  <si>
    <t>Rozpočet:</t>
  </si>
  <si>
    <t>Objednatel:</t>
  </si>
  <si>
    <t>STAREZ - SPORT, a.s.</t>
  </si>
  <si>
    <t>IČ:</t>
  </si>
  <si>
    <t>26932211</t>
  </si>
  <si>
    <t>Křídlovická 911/34</t>
  </si>
  <si>
    <t>DIČ:</t>
  </si>
  <si>
    <t>CZ26932211</t>
  </si>
  <si>
    <t>60300</t>
  </si>
  <si>
    <t>Brno - Staré Brno</t>
  </si>
  <si>
    <t>Projektant:</t>
  </si>
  <si>
    <t>Zhotovitel:</t>
  </si>
  <si>
    <t>Vypracoval:</t>
  </si>
  <si>
    <t>Tomáš Kouřil</t>
  </si>
  <si>
    <t>Rozpis ceny</t>
  </si>
  <si>
    <t>Celkem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</si>
  <si>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</si>
  <si>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</si>
  <si>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</si>
  <si>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</si>
  <si>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</si>
  <si>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</si>
  <si>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</si>
  <si>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</si>
  <si>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</si>
  <si>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</si>
  <si>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</si>
  <si>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</si>
  <si>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</si>
  <si>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</si>
  <si>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</si>
  <si>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</si>
  <si>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</si>
  <si>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</si>
  <si>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</si>
  <si>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</si>
  <si>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</si>
  <si>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</si>
  <si>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</si>
  <si>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</si>
  <si>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</si>
  <si>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</si>
  <si>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</si>
  <si>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Rozpočet</t>
  </si>
  <si>
    <t>Celkem za stavbu</t>
  </si>
  <si>
    <t>Rekapitulace dílů</t>
  </si>
  <si>
    <t>Typ dílu</t>
  </si>
  <si>
    <t>38</t>
  </si>
  <si>
    <t>Kompletní konstrukce</t>
  </si>
  <si>
    <t>96</t>
  </si>
  <si>
    <t>Bourání konstrukcí</t>
  </si>
  <si>
    <t>769M1</t>
  </si>
  <si>
    <t xml:space="preserve">Plastové výrobky </t>
  </si>
  <si>
    <t xml:space="preserve">Položkový rozpočet </t>
  </si>
  <si>
    <t>Z:</t>
  </si>
  <si>
    <t>O:</t>
  </si>
  <si>
    <t>R:</t>
  </si>
  <si>
    <t>#TypZaznamu#</t>
  </si>
  <si>
    <t>S: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</si>
  <si>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</si>
  <si>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</si>
  <si>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</si>
  <si>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</si>
  <si>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</si>
  <si>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</si>
  <si>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</si>
  <si>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</si>
  <si>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</si>
  <si>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</si>
  <si>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</si>
  <si>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</si>
  <si>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</si>
  <si>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</si>
  <si>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</si>
  <si>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</si>
  <si>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</si>
  <si>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</si>
  <si>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</si>
  <si>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</si>
  <si>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</si>
  <si>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</si>
  <si>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</si>
  <si>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</si>
  <si>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</si>
  <si>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</si>
  <si>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</si>
  <si>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38-9011</t>
  </si>
  <si>
    <t>D+M, plastová sedačka s opěradlem, 420 x 365 x 325 mm (dle technické specifikace)</t>
  </si>
  <si>
    <t>soubor</t>
  </si>
  <si>
    <t>POL1_0</t>
  </si>
  <si>
    <t>D+M plastových sedaček s opěradlem včetně kotevního systému, ocelové pozinkované podkonstrukce a uchycení sedaček na stávající podklad.</t>
  </si>
  <si>
    <t>POP</t>
  </si>
  <si>
    <t>Celkový počet sedaček k dodání 2 960 ks (2 960 ks červených).</t>
  </si>
  <si>
    <t>961044111R00</t>
  </si>
  <si>
    <t xml:space="preserve">Bourání základů z betonu prostého, Podkladní betonové desky 300x300x40 mm </t>
  </si>
  <si>
    <t>m3</t>
  </si>
  <si>
    <t>Předmětem realizace je vybourání betonových desek o rozměrech 300x300x40 mm.</t>
  </si>
  <si>
    <t>Betonové desky tvoří podkladní kce stávajících sedaček na tribunách MFS Srbská.</t>
  </si>
  <si>
    <t>výpočet:</t>
  </si>
  <si>
    <t>(0,3*0,3*0,04*450) *30%</t>
  </si>
  <si>
    <t>965048515R00</t>
  </si>
  <si>
    <t>Broušení betonových povrchů do tl. 5 mm</t>
  </si>
  <si>
    <t>m2</t>
  </si>
  <si>
    <t>Broušení betonových povrchů tribun stadionu po vybourání betonových desek.</t>
  </si>
  <si>
    <t>Broušení bude provedeno na tribunách MFS Srbská.</t>
  </si>
  <si>
    <t/>
  </si>
  <si>
    <t>(0,3*0,3*450) *30%</t>
  </si>
  <si>
    <t>979 01-1211.R00</t>
  </si>
  <si>
    <t>Svislá doprava suti a vybour. hmot do 10m nošením</t>
  </si>
  <si>
    <t>t</t>
  </si>
  <si>
    <t>POL8_0</t>
  </si>
  <si>
    <t>979 08-2111.R00</t>
  </si>
  <si>
    <t>Vnitrostaveništní doprava suti do 90 m</t>
  </si>
  <si>
    <t>979 08-1111.RT3</t>
  </si>
  <si>
    <t>Odvoz suti a vybour. hmot na skládku do 1 km, kontejnerem 7 t</t>
  </si>
  <si>
    <t>979 08-1121.R00</t>
  </si>
  <si>
    <t>Příplatek k odvozu za každý další 1 km</t>
  </si>
  <si>
    <t>979 99-0107.R00</t>
  </si>
  <si>
    <t>Poplatek za uložení suti - směs betonu, cihel, dřeva, skupina odpadu 170904</t>
  </si>
  <si>
    <t>976-901</t>
  </si>
  <si>
    <t>Demontáž původních sedadel z polypropylenu , včetně přesunu hmot</t>
  </si>
  <si>
    <t xml:space="preserve">kus </t>
  </si>
  <si>
    <t>Demontáž původních sedadel na tribunách MFS Srbská.</t>
  </si>
  <si>
    <t>Celkem se jedná o 2 926ks sedadel, které budou demontovány včetně ocelového kotevního systému.</t>
  </si>
  <si>
    <t>979990191R00</t>
  </si>
  <si>
    <t>Poplatek za uložení suti - plastové výrobky, skupina odpadu 170203</t>
  </si>
  <si>
    <t>Zhotovitel učinní následnou likvidaci plastových sedadel MFS Srbská.</t>
  </si>
  <si>
    <t>979011211R00</t>
  </si>
  <si>
    <t>Svislá doprava suti a vybour. hmot do 10 m nošením</t>
  </si>
  <si>
    <t>979082111R00</t>
  </si>
  <si>
    <t>Vnitrostaveništní doprava vybouraných hmot do 90 m</t>
  </si>
  <si>
    <t>979081111RT3</t>
  </si>
  <si>
    <t>979081121R00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</si>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</sst>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FFFFCC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0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3" xfId="0" applyBorder="1" applyAlignment="1">
      <alignment horizontal="left" vertical="center" indent="1"/>
    </xf>
    <xf numFmtId="49" fontId="0" fillId="0" borderId="14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3" xfId="0" applyBorder="1" applyAlignment="1">
      <alignment horizontal="left" indent="1"/>
    </xf>
    <xf numFmtId="0" fontId="0" fillId="0" borderId="15" xfId="0" applyBorder="1" applyAlignment="1">
      <alignment horizontal="left" vertical="top" indent="1"/>
    </xf>
    <xf numFmtId="0" fontId="0" fillId="0" borderId="16" xfId="0" applyBorder="1" applyAlignment="1">
      <alignment vertical="top"/>
    </xf>
    <xf numFmtId="0" fontId="8" fillId="0" borderId="16" xfId="0" applyFont="1" applyBorder="1" applyAlignment="1">
      <alignment horizontal="left" vertical="top"/>
    </xf>
    <xf numFmtId="0" fontId="8" fillId="0" borderId="16" xfId="0" applyFont="1" applyBorder="1" applyAlignment="1">
      <alignment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/>
    <xf numFmtId="0" fontId="0" fillId="0" borderId="6" xfId="0" applyBorder="1" applyAlignment="1">
      <alignment horizontal="left"/>
    </xf>
    <xf numFmtId="0" fontId="0" fillId="0" borderId="18" xfId="0" applyBorder="1"/>
    <xf numFmtId="0" fontId="8" fillId="0" borderId="13" xfId="0" applyFont="1" applyBorder="1" applyAlignment="1">
      <alignment horizontal="left" vertical="center" indent="1"/>
    </xf>
    <xf numFmtId="0" fontId="4" fillId="0" borderId="0" xfId="0" applyFont="1" applyAlignment="1">
      <alignment horizontal="left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2" xfId="0" applyNumberFormat="1" applyBorder="1"/>
    <xf numFmtId="3" fontId="7" fillId="3" borderId="16" xfId="0" applyNumberFormat="1" applyFont="1" applyFill="1" applyBorder="1" applyAlignment="1">
      <alignment vertical="center"/>
    </xf>
    <xf numFmtId="3" fontId="7" fillId="3" borderId="16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shrinkToFit="1"/>
    </xf>
    <xf numFmtId="3" fontId="7" fillId="3" borderId="23" xfId="0" applyNumberFormat="1" applyFont="1" applyFill="1" applyBorder="1" applyAlignment="1">
      <alignment horizontal="center" vertical="center" wrapText="1" shrinkToFit="1"/>
    </xf>
    <xf numFmtId="3" fontId="15" fillId="5" borderId="6" xfId="0" applyNumberFormat="1" applyFont="1" applyFill="1" applyBorder="1" applyAlignment="1">
      <alignment wrapText="1" shrinkToFit="1"/>
    </xf>
    <xf numFmtId="3" fontId="15" fillId="5" borderId="6" xfId="0" applyNumberFormat="1" applyFon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2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2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vertical="center"/>
    </xf>
    <xf numFmtId="0" fontId="7" fillId="0" borderId="22" xfId="0" applyFont="1" applyBorder="1"/>
    <xf numFmtId="49" fontId="7" fillId="0" borderId="22" xfId="0" applyNumberFormat="1" applyFont="1" applyBorder="1" applyAlignment="1">
      <alignment vertical="center"/>
    </xf>
    <xf numFmtId="0" fontId="16" fillId="3" borderId="23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49" fontId="7" fillId="0" borderId="23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24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vertical="center"/>
    </xf>
    <xf numFmtId="4" fontId="7" fillId="0" borderId="26" xfId="0" applyNumberFormat="1" applyFont="1" applyBorder="1" applyAlignment="1">
      <alignment horizontal="center" vertical="center"/>
    </xf>
    <xf numFmtId="4" fontId="7" fillId="0" borderId="26" xfId="0" applyNumberFormat="1" applyFont="1" applyBorder="1" applyAlignment="1">
      <alignment vertical="center"/>
    </xf>
    <xf numFmtId="4" fontId="7" fillId="5" borderId="26" xfId="0" applyNumberFormat="1" applyFont="1" applyFill="1" applyBorder="1" applyAlignment="1">
      <alignment horizontal="center"/>
    </xf>
    <xf numFmtId="4" fontId="7" fillId="5" borderId="26" xfId="0" applyNumberFormat="1" applyFont="1" applyFill="1" applyBorder="1"/>
    <xf numFmtId="49" fontId="0" fillId="0" borderId="1" xfId="0" applyNumberFormat="1" applyBorder="1"/>
    <xf numFmtId="49" fontId="0" fillId="0" borderId="13" xfId="0" applyNumberFormat="1" applyBorder="1" applyAlignment="1">
      <alignment horizontal="left" vertical="center" indent="1"/>
    </xf>
    <xf numFmtId="49" fontId="0" fillId="3" borderId="27" xfId="0" applyNumberFormat="1" applyFill="1" applyBorder="1"/>
    <xf numFmtId="0" fontId="0" fillId="3" borderId="27" xfId="0" applyFill="1" applyBorder="1"/>
    <xf numFmtId="0" fontId="0" fillId="3" borderId="23" xfId="0" applyFill="1" applyBorder="1"/>
    <xf numFmtId="0" fontId="17" fillId="0" borderId="0" xfId="0" applyFont="1"/>
    <xf numFmtId="0" fontId="17" fillId="0" borderId="22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29" xfId="0" applyFill="1" applyBorder="1" applyAlignment="1">
      <alignment vertical="top"/>
    </xf>
    <xf numFmtId="0" fontId="17" fillId="0" borderId="24" xfId="0" applyFont="1" applyBorder="1" applyAlignment="1">
      <alignment vertical="top" shrinkToFit="1"/>
    </xf>
    <xf numFmtId="0" fontId="17" fillId="0" borderId="22" xfId="0" applyFont="1" applyBorder="1" applyAlignment="1">
      <alignment vertical="top" shrinkToFit="1"/>
    </xf>
    <xf numFmtId="0" fontId="18" fillId="0" borderId="24" xfId="0" applyFont="1" applyBorder="1" applyAlignment="1">
      <alignment vertical="top" shrinkToFit="1"/>
    </xf>
    <xf numFmtId="0" fontId="0" fillId="3" borderId="26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7" fillId="0" borderId="24" xfId="0" applyNumberFormat="1" applyFont="1" applyBorder="1" applyAlignment="1">
      <alignment vertical="top" shrinkToFit="1"/>
    </xf>
    <xf numFmtId="164" fontId="18" fillId="0" borderId="24" xfId="0" applyNumberFormat="1" applyFont="1" applyBorder="1" applyAlignment="1">
      <alignment vertical="top" shrinkToFit="1"/>
    </xf>
    <xf numFmtId="164" fontId="0" fillId="3" borderId="26" xfId="0" applyNumberFormat="1" applyFill="1" applyBorder="1" applyAlignment="1">
      <alignment vertical="top" shrinkToFit="1"/>
    </xf>
    <xf numFmtId="4" fontId="17" fillId="4" borderId="24" xfId="0" applyNumberFormat="1" applyFont="1" applyFill="1" applyBorder="1" applyAlignment="1" applyProtection="1">
      <alignment vertical="top" shrinkToFit="1"/>
      <protection locked="0"/>
    </xf>
    <xf numFmtId="4" fontId="17" fillId="0" borderId="24" xfId="0" applyNumberFormat="1" applyFont="1" applyBorder="1" applyAlignment="1">
      <alignment vertical="top" shrinkToFit="1"/>
    </xf>
    <xf numFmtId="4" fontId="18" fillId="0" borderId="24" xfId="0" applyNumberFormat="1" applyFont="1" applyBorder="1" applyAlignment="1">
      <alignment vertical="top" shrinkToFit="1"/>
    </xf>
    <xf numFmtId="4" fontId="0" fillId="3" borderId="26" xfId="0" applyNumberFormat="1" applyFill="1" applyBorder="1" applyAlignment="1">
      <alignment vertical="top" shrinkToFit="1"/>
    </xf>
    <xf numFmtId="0" fontId="0" fillId="3" borderId="30" xfId="0" applyFill="1" applyBorder="1" applyAlignment="1">
      <alignment wrapText="1"/>
    </xf>
    <xf numFmtId="0" fontId="0" fillId="3" borderId="31" xfId="0" applyFill="1" applyBorder="1" applyAlignment="1">
      <alignment vertical="top"/>
    </xf>
    <xf numFmtId="49" fontId="0" fillId="3" borderId="31" xfId="0" applyNumberFormat="1" applyFill="1" applyBorder="1" applyAlignment="1">
      <alignment vertical="top"/>
    </xf>
    <xf numFmtId="49" fontId="0" fillId="3" borderId="29" xfId="0" applyNumberFormat="1" applyFill="1" applyBorder="1" applyAlignment="1">
      <alignment vertical="top"/>
    </xf>
    <xf numFmtId="164" fontId="0" fillId="3" borderId="29" xfId="0" applyNumberFormat="1" applyFill="1" applyBorder="1" applyAlignment="1">
      <alignment vertical="top"/>
    </xf>
    <xf numFmtId="4" fontId="0" fillId="3" borderId="2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26" xfId="0" applyFont="1" applyBorder="1" applyAlignment="1">
      <alignment vertical="top" shrinkToFit="1"/>
    </xf>
    <xf numFmtId="164" fontId="17" fillId="0" borderId="26" xfId="0" applyNumberFormat="1" applyFont="1" applyBorder="1" applyAlignment="1">
      <alignment vertical="top" shrinkToFit="1"/>
    </xf>
    <xf numFmtId="4" fontId="17" fillId="4" borderId="26" xfId="0" applyNumberFormat="1" applyFont="1" applyFill="1" applyBorder="1" applyAlignment="1" applyProtection="1">
      <alignment vertical="top" shrinkToFit="1"/>
      <protection locked="0"/>
    </xf>
    <xf numFmtId="4" fontId="17" fillId="0" borderId="26" xfId="0" applyNumberFormat="1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17" fillId="0" borderId="24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17" fillId="0" borderId="26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9" fontId="6" fillId="3" borderId="16" xfId="0" applyNumberFormat="1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 shrinkToFit="1"/>
    </xf>
    <xf numFmtId="4" fontId="13" fillId="0" borderId="14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9" fontId="8" fillId="4" borderId="16" xfId="0" applyNumberFormat="1" applyFont="1" applyFill="1" applyBorder="1" applyAlignment="1" applyProtection="1">
      <alignment horizontal="left" vertical="center"/>
      <protection locked="0"/>
    </xf>
    <xf numFmtId="4" fontId="11" fillId="0" borderId="14" xfId="0" applyNumberFormat="1" applyFont="1" applyBorder="1" applyAlignment="1">
      <alignment horizontal="right" vertical="center" inden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7" fillId="0" borderId="23" xfId="0" applyNumberFormat="1" applyFont="1" applyBorder="1" applyAlignment="1">
      <alignment vertical="center" wrapText="1"/>
    </xf>
    <xf numFmtId="49" fontId="7" fillId="0" borderId="16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0" fillId="0" borderId="16" xfId="0" applyBorder="1" applyAlignment="1">
      <alignment horizontal="center"/>
    </xf>
    <xf numFmtId="4" fontId="7" fillId="0" borderId="24" xfId="0" applyNumberFormat="1" applyFont="1" applyBorder="1" applyAlignment="1">
      <alignment vertical="center"/>
    </xf>
    <xf numFmtId="49" fontId="7" fillId="0" borderId="22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2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18" fillId="0" borderId="22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 shrinkToFit="1"/>
    </xf>
    <xf numFmtId="164" fontId="18" fillId="0" borderId="0" xfId="0" applyNumberFormat="1" applyFont="1" applyAlignment="1">
      <alignment vertical="top" wrapText="1" shrinkToFit="1"/>
    </xf>
    <xf numFmtId="4" fontId="18" fillId="0" borderId="0" xfId="0" applyNumberFormat="1" applyFont="1" applyAlignment="1">
      <alignment vertical="top" wrapText="1" shrinkToFit="1"/>
    </xf>
    <xf numFmtId="4" fontId="18" fillId="0" borderId="25" xfId="0" applyNumberFormat="1" applyFont="1" applyBorder="1" applyAlignment="1">
      <alignment vertical="top" wrapText="1" shrinkToFit="1"/>
    </xf>
    <xf numFmtId="0" fontId="6" fillId="0" borderId="0" xfId="0" applyFont="1" applyAlignment="1">
      <alignment horizontal="center"/>
    </xf>
    <xf numFmtId="0" fontId="0" fillId="0" borderId="28" xfId="0" applyBorder="1" applyAlignment="1">
      <alignment vertical="center"/>
    </xf>
    <xf numFmtId="0" fontId="0" fillId="0" borderId="27" xfId="0" applyBorder="1" applyAlignment="1">
      <alignment horizontal="left" vertical="center"/>
    </xf>
    <xf numFmtId="0" fontId="0" fillId="0" borderId="27" xfId="0" applyBorder="1"/>
    <xf numFmtId="4" fontId="13" fillId="0" borderId="31" xfId="0" applyNumberFormat="1" applyFont="1" applyBorder="1" applyAlignment="1">
      <alignment horizontal="right" vertical="center" indent="1"/>
    </xf>
    <xf numFmtId="4" fontId="13" fillId="0" borderId="28" xfId="0" applyNumberFormat="1" applyFont="1" applyBorder="1" applyAlignment="1">
      <alignment horizontal="right" vertical="center" indent="1"/>
    </xf>
    <xf numFmtId="0" fontId="8" fillId="0" borderId="27" xfId="0" applyFont="1" applyBorder="1" applyAlignment="1">
      <alignment horizontal="left" vertical="center"/>
    </xf>
    <xf numFmtId="0" fontId="8" fillId="0" borderId="27" xfId="0" applyFont="1" applyBorder="1"/>
    <xf numFmtId="4" fontId="11" fillId="0" borderId="31" xfId="0" applyNumberFormat="1" applyFont="1" applyBorder="1" applyAlignment="1">
      <alignment horizontal="right" vertical="center" indent="1"/>
    </xf>
    <xf numFmtId="4" fontId="11" fillId="0" borderId="28" xfId="0" applyNumberFormat="1" applyFont="1" applyBorder="1" applyAlignment="1">
      <alignment horizontal="right" vertical="center" indent="1"/>
    </xf>
    <xf numFmtId="1" fontId="8" fillId="0" borderId="27" xfId="0" applyNumberFormat="1" applyFont="1" applyBorder="1" applyAlignment="1">
      <alignment horizontal="right" vertical="center"/>
    </xf>
    <xf numFmtId="0" fontId="0" fillId="0" borderId="27" xfId="0" applyBorder="1" applyAlignment="1">
      <alignment horizontal="left" vertical="center" indent="1"/>
    </xf>
    <xf numFmtId="0" fontId="8" fillId="0" borderId="27" xfId="0" applyFont="1" applyBorder="1" applyAlignment="1">
      <alignment vertical="center"/>
    </xf>
    <xf numFmtId="1" fontId="8" fillId="0" borderId="31" xfId="0" applyNumberFormat="1" applyFont="1" applyBorder="1" applyAlignment="1">
      <alignment horizontal="right" vertical="center"/>
    </xf>
    <xf numFmtId="4" fontId="11" fillId="0" borderId="31" xfId="0" applyNumberFormat="1" applyFont="1" applyBorder="1" applyAlignment="1">
      <alignment vertical="center"/>
    </xf>
    <xf numFmtId="4" fontId="11" fillId="0" borderId="27" xfId="0" applyNumberFormat="1" applyFont="1" applyBorder="1" applyAlignment="1">
      <alignment vertical="center"/>
    </xf>
    <xf numFmtId="4" fontId="11" fillId="0" borderId="31" xfId="0" applyNumberFormat="1" applyFont="1" applyBorder="1" applyAlignment="1">
      <alignment horizontal="right" vertical="center"/>
    </xf>
    <xf numFmtId="4" fontId="11" fillId="0" borderId="27" xfId="0" applyNumberFormat="1" applyFont="1" applyBorder="1" applyAlignment="1">
      <alignment horizontal="right" vertical="center"/>
    </xf>
    <xf numFmtId="3" fontId="7" fillId="3" borderId="23" xfId="0" applyNumberFormat="1" applyFont="1" applyFill="1" applyBorder="1" applyAlignment="1">
      <alignment vertical="center"/>
    </xf>
    <xf numFmtId="3" fontId="10" fillId="3" borderId="30" xfId="0" applyNumberFormat="1" applyFont="1" applyFill="1" applyBorder="1" applyAlignment="1">
      <alignment horizontal="center" vertical="center" wrapText="1" shrinkToFit="1"/>
    </xf>
    <xf numFmtId="3" fontId="7" fillId="3" borderId="30" xfId="0" applyNumberFormat="1" applyFont="1" applyFill="1" applyBorder="1" applyAlignment="1">
      <alignment horizontal="center" vertical="center" wrapText="1" shrinkToFit="1"/>
    </xf>
    <xf numFmtId="3" fontId="7" fillId="3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7" xfId="0" applyNumberFormat="1" applyBorder="1" applyAlignment="1"/>
    <xf numFmtId="3" fontId="0" fillId="0" borderId="27" xfId="0" applyNumberFormat="1" applyBorder="1" applyAlignment="1">
      <alignment wrapText="1"/>
    </xf>
    <xf numFmtId="3" fontId="3" fillId="0" borderId="27" xfId="0" applyNumberFormat="1" applyFont="1" applyBorder="1" applyAlignment="1">
      <alignment horizontal="right" wrapText="1" shrinkToFit="1"/>
    </xf>
    <xf numFmtId="3" fontId="3" fillId="0" borderId="27" xfId="0" applyNumberFormat="1" applyFont="1" applyBorder="1" applyAlignment="1">
      <alignment horizontal="right" shrinkToFit="1"/>
    </xf>
    <xf numFmtId="3" fontId="0" fillId="0" borderId="27" xfId="0" applyNumberFormat="1" applyBorder="1" applyAlignment="1">
      <alignment shrinkToFit="1"/>
    </xf>
    <xf numFmtId="3" fontId="0" fillId="0" borderId="29" xfId="0" applyNumberFormat="1" applyBorder="1" applyAlignment="1">
      <alignment shrinkToFit="1"/>
    </xf>
    <xf numFmtId="3" fontId="0" fillId="0" borderId="29" xfId="0" applyNumberFormat="1" applyBorder="1"/>
    <xf numFmtId="3" fontId="0" fillId="5" borderId="31" xfId="0" applyNumberFormat="1" applyFill="1" applyBorder="1" applyAlignment="1"/>
    <xf numFmtId="3" fontId="0" fillId="5" borderId="27" xfId="0" applyNumberFormat="1" applyFill="1" applyBorder="1" applyAlignment="1"/>
    <xf numFmtId="3" fontId="0" fillId="5" borderId="26" xfId="0" applyNumberFormat="1" applyFill="1" applyBorder="1" applyAlignment="1">
      <alignment shrinkToFit="1"/>
    </xf>
    <xf numFmtId="3" fontId="0" fillId="5" borderId="26" xfId="0" applyNumberFormat="1" applyFill="1" applyBorder="1"/>
    <xf numFmtId="0" fontId="16" fillId="3" borderId="30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4" fontId="7" fillId="0" borderId="30" xfId="0" applyNumberFormat="1" applyFont="1" applyBorder="1" applyAlignment="1">
      <alignment horizontal="center" vertical="center"/>
    </xf>
    <xf numFmtId="4" fontId="7" fillId="0" borderId="30" xfId="0" applyNumberFormat="1" applyFont="1" applyBorder="1" applyAlignment="1">
      <alignment vertical="center"/>
    </xf>
    <xf numFmtId="4" fontId="7" fillId="0" borderId="30" xfId="0" applyNumberFormat="1" applyFont="1" applyBorder="1" applyAlignment="1">
      <alignment vertical="center"/>
    </xf>
    <xf numFmtId="4" fontId="7" fillId="5" borderId="26" xfId="0" applyNumberFormat="1" applyFont="1" applyFill="1" applyBorder="1" applyAlignment="1"/>
    <xf numFmtId="0" fontId="0" fillId="0" borderId="29" xfId="0" applyBorder="1" applyAlignment="1">
      <alignment vertical="center"/>
    </xf>
    <xf numFmtId="49" fontId="0" fillId="0" borderId="27" xfId="0" applyNumberFormat="1" applyBorder="1" applyAlignment="1">
      <alignment vertical="center"/>
    </xf>
    <xf numFmtId="49" fontId="0" fillId="0" borderId="27" xfId="0" applyNumberFormat="1" applyBorder="1" applyAlignment="1">
      <alignment vertical="center" shrinkToFit="1"/>
    </xf>
    <xf numFmtId="49" fontId="0" fillId="0" borderId="28" xfId="0" applyNumberFormat="1" applyBorder="1" applyAlignment="1">
      <alignment vertical="center" shrinkToFit="1"/>
    </xf>
    <xf numFmtId="49" fontId="0" fillId="0" borderId="27" xfId="0" applyNumberFormat="1" applyBorder="1" applyAlignment="1">
      <alignment vertical="center"/>
    </xf>
    <xf numFmtId="0" fontId="0" fillId="0" borderId="27" xfId="0" applyBorder="1" applyAlignment="1">
      <alignment vertical="center"/>
    </xf>
    <xf numFmtId="0" fontId="0" fillId="3" borderId="29" xfId="0" applyFill="1" applyBorder="1"/>
    <xf numFmtId="0" fontId="0" fillId="3" borderId="28" xfId="0" applyFill="1" applyBorder="1"/>
    <xf numFmtId="0" fontId="0" fillId="3" borderId="30" xfId="0" applyFill="1" applyBorder="1"/>
    <xf numFmtId="49" fontId="0" fillId="3" borderId="30" xfId="0" applyNumberFormat="1" applyFill="1" applyBorder="1"/>
    <xf numFmtId="0" fontId="8" fillId="3" borderId="31" xfId="0" applyFont="1" applyFill="1" applyBorder="1" applyAlignment="1">
      <alignment vertical="top"/>
    </xf>
    <xf numFmtId="49" fontId="8" fillId="3" borderId="27" xfId="0" applyNumberFormat="1" applyFont="1" applyFill="1" applyBorder="1" applyAlignment="1">
      <alignment vertical="top"/>
    </xf>
    <xf numFmtId="49" fontId="8" fillId="3" borderId="27" xfId="0" applyNumberFormat="1" applyFont="1" applyFill="1" applyBorder="1" applyAlignment="1">
      <alignment horizontal="left" vertical="top" wrapText="1"/>
    </xf>
    <xf numFmtId="0" fontId="8" fillId="3" borderId="27" xfId="0" applyFont="1" applyFill="1" applyBorder="1" applyAlignment="1">
      <alignment vertical="top"/>
    </xf>
    <xf numFmtId="4" fontId="8" fillId="3" borderId="28" xfId="0" applyNumberFormat="1" applyFont="1" applyFill="1" applyBorder="1" applyAlignment="1">
      <alignment vertical="top"/>
    </xf>
  </cellXfs>
  <cellStyles count="2">
    <cellStyle name="Normální" xfId="0" builtinId="0"/>
    <cellStyle name="normální 2" xfId="1" xr:uid="{A70B229B-4D80-4654-97B2-51B3CE7F433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1F96A-5024-43C8-BFF4-CED1BAB0DCDE}">
  <dimension ref="A1:G2"/>
  <sheetViews>
    <sheetView workbookViewId="0">
      <selection activeCell="A2" sqref="A2:G2"/>
    </sheetView>
  </sheetViews>
  <sheetFormatPr defaultRowHeight="13.15"/>
  <sheetData>
    <row r="1" spans="1:7">
      <c r="A1" s="27" t="s">
        <v>0</v>
      </c>
    </row>
    <row r="2" spans="1:7" ht="57.75" customHeight="1">
      <c r="A2" s="145" t="s">
        <v>1</v>
      </c>
      <c r="B2" s="145"/>
      <c r="C2" s="145"/>
      <c r="D2" s="145"/>
      <c r="E2" s="145"/>
      <c r="F2" s="145"/>
      <c r="G2" s="145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67019-0986-42A4-9E3C-E1035165DDC9}">
  <sheetPr codeName="List5112">
    <tabColor rgb="FF66FF66"/>
  </sheetPr>
  <dimension ref="A1:O53"/>
  <sheetViews>
    <sheetView showGridLines="0" topLeftCell="B35" zoomScaleNormal="100" zoomScaleSheetLayoutView="75" workbookViewId="0">
      <selection activeCell="A29" sqref="A29"/>
    </sheetView>
  </sheetViews>
  <sheetFormatPr defaultColWidth="9" defaultRowHeight="13.15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>
      <c r="A1" s="56" t="s">
        <v>2</v>
      </c>
      <c r="B1" s="152" t="s">
        <v>3</v>
      </c>
      <c r="C1" s="153"/>
      <c r="D1" s="153"/>
      <c r="E1" s="153"/>
      <c r="F1" s="153"/>
      <c r="G1" s="153"/>
      <c r="H1" s="153"/>
      <c r="I1" s="153"/>
      <c r="J1" s="154"/>
    </row>
    <row r="2" spans="1:15" ht="23.25" customHeight="1">
      <c r="A2" s="3"/>
      <c r="B2" s="60" t="s">
        <v>4</v>
      </c>
      <c r="C2" s="61"/>
      <c r="D2" s="147" t="s">
        <v>5</v>
      </c>
      <c r="E2" s="148"/>
      <c r="F2" s="148"/>
      <c r="G2" s="148"/>
      <c r="H2" s="148"/>
      <c r="I2" s="148"/>
      <c r="J2" s="149"/>
      <c r="O2" s="1"/>
    </row>
    <row r="3" spans="1:15" ht="23.25" customHeight="1">
      <c r="A3" s="3"/>
      <c r="B3" s="62" t="s">
        <v>6</v>
      </c>
      <c r="C3" s="63"/>
      <c r="D3" s="161" t="s">
        <v>7</v>
      </c>
      <c r="E3" s="162"/>
      <c r="F3" s="162"/>
      <c r="G3" s="162"/>
      <c r="H3" s="162"/>
      <c r="I3" s="162"/>
      <c r="J3" s="163"/>
    </row>
    <row r="4" spans="1:15" ht="23.25" hidden="1" customHeight="1">
      <c r="A4" s="3"/>
      <c r="B4" s="64" t="s">
        <v>8</v>
      </c>
      <c r="C4" s="65"/>
      <c r="D4" s="66"/>
      <c r="E4" s="66"/>
      <c r="F4" s="67"/>
      <c r="G4" s="67"/>
      <c r="H4" s="67"/>
      <c r="I4" s="67"/>
      <c r="J4" s="68"/>
    </row>
    <row r="5" spans="1:15" ht="24" customHeight="1">
      <c r="A5" s="3"/>
      <c r="B5" s="39" t="s">
        <v>9</v>
      </c>
      <c r="D5" s="69" t="s">
        <v>10</v>
      </c>
      <c r="E5" s="22"/>
      <c r="F5" s="22"/>
      <c r="G5" s="22"/>
      <c r="H5" s="24" t="s">
        <v>11</v>
      </c>
      <c r="I5" s="69" t="s">
        <v>12</v>
      </c>
      <c r="J5" s="9"/>
    </row>
    <row r="6" spans="1:15" ht="15.75" customHeight="1">
      <c r="A6" s="3"/>
      <c r="B6" s="34"/>
      <c r="C6" s="22"/>
      <c r="D6" s="69" t="s">
        <v>13</v>
      </c>
      <c r="E6" s="22"/>
      <c r="F6" s="22"/>
      <c r="G6" s="22"/>
      <c r="H6" s="24" t="s">
        <v>14</v>
      </c>
      <c r="I6" s="69" t="s">
        <v>15</v>
      </c>
      <c r="J6" s="9"/>
    </row>
    <row r="7" spans="1:15" ht="15.75" customHeight="1">
      <c r="A7" s="3"/>
      <c r="B7" s="35"/>
      <c r="C7" s="70" t="s">
        <v>16</v>
      </c>
      <c r="D7" s="59" t="s">
        <v>17</v>
      </c>
      <c r="E7" s="29"/>
      <c r="F7" s="29"/>
      <c r="G7" s="29"/>
      <c r="H7" s="30"/>
      <c r="I7" s="29"/>
      <c r="J7" s="41"/>
    </row>
    <row r="8" spans="1:15" ht="24" hidden="1" customHeight="1">
      <c r="A8" s="3"/>
      <c r="B8" s="39" t="s">
        <v>18</v>
      </c>
      <c r="D8" s="28"/>
      <c r="H8" s="24" t="s">
        <v>11</v>
      </c>
      <c r="I8" s="28"/>
      <c r="J8" s="9"/>
    </row>
    <row r="9" spans="1:15" ht="15.75" hidden="1" customHeight="1">
      <c r="A9" s="3"/>
      <c r="B9" s="3"/>
      <c r="D9" s="28"/>
      <c r="H9" s="24" t="s">
        <v>14</v>
      </c>
      <c r="I9" s="28"/>
      <c r="J9" s="9"/>
    </row>
    <row r="10" spans="1:15" ht="15.75" hidden="1" customHeight="1">
      <c r="A10" s="3"/>
      <c r="B10" s="42"/>
      <c r="C10" s="23"/>
      <c r="D10" s="38"/>
      <c r="E10" s="30"/>
      <c r="F10" s="30"/>
      <c r="G10" s="15"/>
      <c r="H10" s="15"/>
      <c r="I10" s="43"/>
      <c r="J10" s="41"/>
    </row>
    <row r="11" spans="1:15" ht="24" customHeight="1">
      <c r="A11" s="3"/>
      <c r="B11" s="39" t="s">
        <v>19</v>
      </c>
      <c r="D11" s="159"/>
      <c r="E11" s="159"/>
      <c r="F11" s="159"/>
      <c r="G11" s="159"/>
      <c r="H11" s="24" t="s">
        <v>11</v>
      </c>
      <c r="I11" s="71"/>
      <c r="J11" s="9"/>
    </row>
    <row r="12" spans="1:15" ht="15.75" customHeight="1">
      <c r="A12" s="3"/>
      <c r="B12" s="34"/>
      <c r="C12" s="22"/>
      <c r="D12" s="169"/>
      <c r="E12" s="169"/>
      <c r="F12" s="169"/>
      <c r="G12" s="169"/>
      <c r="H12" s="24" t="s">
        <v>14</v>
      </c>
      <c r="I12" s="71"/>
      <c r="J12" s="9"/>
    </row>
    <row r="13" spans="1:15" ht="15.75" customHeight="1">
      <c r="A13" s="3"/>
      <c r="B13" s="35"/>
      <c r="C13" s="72"/>
      <c r="D13" s="170"/>
      <c r="E13" s="170"/>
      <c r="F13" s="170"/>
      <c r="G13" s="170"/>
      <c r="H13" s="25"/>
      <c r="I13" s="29"/>
      <c r="J13" s="41"/>
    </row>
    <row r="14" spans="1:15" ht="24" hidden="1" customHeight="1">
      <c r="A14" s="3"/>
      <c r="B14" s="49" t="s">
        <v>20</v>
      </c>
      <c r="C14" s="50"/>
      <c r="D14" s="51" t="s">
        <v>21</v>
      </c>
      <c r="E14" s="52"/>
      <c r="F14" s="52"/>
      <c r="G14" s="52"/>
      <c r="H14" s="53"/>
      <c r="I14" s="52"/>
      <c r="J14" s="54"/>
    </row>
    <row r="15" spans="1:15" ht="32.25" customHeight="1">
      <c r="A15" s="3"/>
      <c r="B15" s="42" t="s">
        <v>22</v>
      </c>
      <c r="C15" s="55"/>
      <c r="D15" s="15"/>
      <c r="E15" s="151"/>
      <c r="F15" s="151"/>
      <c r="G15" s="167"/>
      <c r="H15" s="167"/>
      <c r="I15" s="167" t="s">
        <v>23</v>
      </c>
      <c r="J15" s="168"/>
    </row>
    <row r="16" spans="1:15" ht="23.25" customHeight="1">
      <c r="A16" s="106" t="s">
        <v>24</v>
      </c>
      <c r="B16" s="107" t="s">
        <v>24</v>
      </c>
      <c r="C16" s="187"/>
      <c r="D16" s="188"/>
      <c r="E16" s="189"/>
      <c r="F16" s="190"/>
      <c r="G16" s="189"/>
      <c r="H16" s="190"/>
      <c r="I16" s="189">
        <f>SUMIF(F47:F49,A16,I47:I49)+SUMIF(F47:F49,"PSU",I47:I49)</f>
        <v>0</v>
      </c>
      <c r="J16" s="150"/>
    </row>
    <row r="17" spans="1:10" ht="23.25" customHeight="1">
      <c r="A17" s="106" t="s">
        <v>25</v>
      </c>
      <c r="B17" s="107" t="s">
        <v>25</v>
      </c>
      <c r="C17" s="187"/>
      <c r="D17" s="188"/>
      <c r="E17" s="189"/>
      <c r="F17" s="190"/>
      <c r="G17" s="189"/>
      <c r="H17" s="190"/>
      <c r="I17" s="189">
        <f>SUMIF(F47:F49,A17,I47:I49)</f>
        <v>0</v>
      </c>
      <c r="J17" s="150"/>
    </row>
    <row r="18" spans="1:10" ht="23.25" customHeight="1">
      <c r="A18" s="106" t="s">
        <v>26</v>
      </c>
      <c r="B18" s="107" t="s">
        <v>26</v>
      </c>
      <c r="C18" s="187"/>
      <c r="D18" s="188"/>
      <c r="E18" s="189"/>
      <c r="F18" s="190"/>
      <c r="G18" s="189"/>
      <c r="H18" s="190"/>
      <c r="I18" s="189">
        <f>SUMIF(F47:F49,A18,I47:I49)</f>
        <v>0</v>
      </c>
      <c r="J18" s="150"/>
    </row>
    <row r="19" spans="1:10" ht="23.25" customHeight="1">
      <c r="A19" s="106" t="s">
        <v>27</v>
      </c>
      <c r="B19" s="107" t="s">
        <v>28</v>
      </c>
      <c r="C19" s="187"/>
      <c r="D19" s="188"/>
      <c r="E19" s="189"/>
      <c r="F19" s="190"/>
      <c r="G19" s="189"/>
      <c r="H19" s="190"/>
      <c r="I19" s="189">
        <f>SUMIF(F47:F49,A19,I47:I49)</f>
        <v>0</v>
      </c>
      <c r="J19" s="150"/>
    </row>
    <row r="20" spans="1:10" ht="23.25" customHeight="1">
      <c r="A20" s="106" t="s">
        <v>29</v>
      </c>
      <c r="B20" s="107" t="s">
        <v>30</v>
      </c>
      <c r="C20" s="187"/>
      <c r="D20" s="188"/>
      <c r="E20" s="189"/>
      <c r="F20" s="190"/>
      <c r="G20" s="189"/>
      <c r="H20" s="190"/>
      <c r="I20" s="189">
        <f>SUMIF(F47:F49,A20,I47:I49)</f>
        <v>0</v>
      </c>
      <c r="J20" s="150"/>
    </row>
    <row r="21" spans="1:10" ht="23.25" customHeight="1">
      <c r="A21" s="3"/>
      <c r="B21" s="57" t="s">
        <v>23</v>
      </c>
      <c r="C21" s="191"/>
      <c r="D21" s="192"/>
      <c r="E21" s="193"/>
      <c r="F21" s="194"/>
      <c r="G21" s="193"/>
      <c r="H21" s="194"/>
      <c r="I21" s="193">
        <f>SUM(I16:J20)</f>
        <v>0</v>
      </c>
      <c r="J21" s="160"/>
    </row>
    <row r="22" spans="1:10" ht="33" customHeight="1">
      <c r="A22" s="3"/>
      <c r="B22" s="48" t="s">
        <v>31</v>
      </c>
      <c r="C22" s="187"/>
      <c r="D22" s="188"/>
      <c r="E22" s="195"/>
      <c r="F22" s="196"/>
      <c r="G22" s="197"/>
      <c r="H22" s="197"/>
      <c r="I22" s="197"/>
      <c r="J22" s="46"/>
    </row>
    <row r="23" spans="1:10" ht="23.25" customHeight="1">
      <c r="A23" s="3"/>
      <c r="B23" s="45" t="s">
        <v>32</v>
      </c>
      <c r="C23" s="187"/>
      <c r="D23" s="188"/>
      <c r="E23" s="198">
        <v>12</v>
      </c>
      <c r="F23" s="196" t="s">
        <v>33</v>
      </c>
      <c r="G23" s="199">
        <f>ZakladDPHSniVypocet</f>
        <v>0</v>
      </c>
      <c r="H23" s="200"/>
      <c r="I23" s="200"/>
      <c r="J23" s="46" t="str">
        <f t="shared" ref="J23:J28" si="0">Mena</f>
        <v>CZK</v>
      </c>
    </row>
    <row r="24" spans="1:10" ht="23.25" hidden="1" customHeight="1">
      <c r="A24" s="3"/>
      <c r="B24" s="45" t="s">
        <v>34</v>
      </c>
      <c r="C24" s="187"/>
      <c r="D24" s="188"/>
      <c r="E24" s="198">
        <f>SazbaDPH1</f>
        <v>12</v>
      </c>
      <c r="F24" s="196" t="s">
        <v>33</v>
      </c>
      <c r="G24" s="201">
        <f>I23*E23/100</f>
        <v>0</v>
      </c>
      <c r="H24" s="202"/>
      <c r="I24" s="202"/>
      <c r="J24" s="46" t="str">
        <f t="shared" si="0"/>
        <v>CZK</v>
      </c>
    </row>
    <row r="25" spans="1:10" ht="23.25" customHeight="1" thickBot="1">
      <c r="A25" s="3"/>
      <c r="B25" s="45" t="s">
        <v>35</v>
      </c>
      <c r="C25" s="187"/>
      <c r="D25" s="188"/>
      <c r="E25" s="198">
        <v>21</v>
      </c>
      <c r="F25" s="196" t="s">
        <v>33</v>
      </c>
      <c r="G25" s="199">
        <f>ZakladDPHZaklVypocet</f>
        <v>0</v>
      </c>
      <c r="H25" s="200"/>
      <c r="I25" s="200"/>
      <c r="J25" s="46" t="str">
        <f t="shared" si="0"/>
        <v>CZK</v>
      </c>
    </row>
    <row r="26" spans="1:10" ht="23.25" hidden="1" customHeight="1">
      <c r="A26" s="3"/>
      <c r="B26" s="40" t="s">
        <v>36</v>
      </c>
      <c r="C26" s="19"/>
      <c r="D26" s="15"/>
      <c r="E26" s="36">
        <f>SazbaDPH2</f>
        <v>21</v>
      </c>
      <c r="F26" s="37" t="s">
        <v>33</v>
      </c>
      <c r="G26" s="155">
        <f>I25*E25/100</f>
        <v>0</v>
      </c>
      <c r="H26" s="156"/>
      <c r="I26" s="156"/>
      <c r="J26" s="44" t="str">
        <f t="shared" si="0"/>
        <v>CZK</v>
      </c>
    </row>
    <row r="27" spans="1:10" ht="23.25" hidden="1" customHeight="1" thickBot="1">
      <c r="A27" s="3"/>
      <c r="B27" s="39" t="s">
        <v>37</v>
      </c>
      <c r="C27" s="17"/>
      <c r="D27" s="20"/>
      <c r="E27" s="17"/>
      <c r="F27" s="18"/>
      <c r="G27" s="157">
        <f>0</f>
        <v>0</v>
      </c>
      <c r="H27" s="157"/>
      <c r="I27" s="157"/>
      <c r="J27" s="47" t="str">
        <f t="shared" si="0"/>
        <v>CZK</v>
      </c>
    </row>
    <row r="28" spans="1:10" ht="27.75" customHeight="1" thickBot="1">
      <c r="A28" s="3"/>
      <c r="B28" s="82" t="s">
        <v>38</v>
      </c>
      <c r="C28" s="83"/>
      <c r="D28" s="83"/>
      <c r="E28" s="84"/>
      <c r="F28" s="85"/>
      <c r="G28" s="166">
        <f>ZakladDPHSniVypocet+ZakladDPHZaklVypocet</f>
        <v>0</v>
      </c>
      <c r="H28" s="166"/>
      <c r="I28" s="166"/>
      <c r="J28" s="86" t="str">
        <f t="shared" si="0"/>
        <v>CZK</v>
      </c>
    </row>
    <row r="29" spans="1:10" ht="27.75" hidden="1" customHeight="1" thickBot="1">
      <c r="A29" s="3"/>
      <c r="B29" s="82" t="s">
        <v>39</v>
      </c>
      <c r="C29" s="87"/>
      <c r="D29" s="87"/>
      <c r="E29" s="87"/>
      <c r="F29" s="87"/>
      <c r="G29" s="158">
        <f>ZakladDPHSni+DPHSni+ZakladDPHZakl+DPHZakl+Zaokrouhleni</f>
        <v>0</v>
      </c>
      <c r="H29" s="158"/>
      <c r="I29" s="158"/>
      <c r="J29" s="88" t="s">
        <v>40</v>
      </c>
    </row>
    <row r="30" spans="1:10" ht="12.75" customHeight="1">
      <c r="A30" s="3"/>
      <c r="B30" s="3"/>
      <c r="J30" s="10"/>
    </row>
    <row r="31" spans="1:10" ht="30" customHeight="1">
      <c r="A31" s="3"/>
      <c r="B31" s="3"/>
      <c r="J31" s="10"/>
    </row>
    <row r="32" spans="1:10" ht="18.75" customHeight="1">
      <c r="A32" s="3"/>
      <c r="B32" s="21"/>
      <c r="C32" s="16" t="s">
        <v>41</v>
      </c>
      <c r="D32" s="32"/>
      <c r="E32" s="32"/>
      <c r="F32" s="16" t="s">
        <v>42</v>
      </c>
      <c r="G32" s="32"/>
      <c r="H32" s="33">
        <f ca="1">TODAY()</f>
        <v>46122</v>
      </c>
      <c r="I32" s="32"/>
      <c r="J32" s="10"/>
    </row>
    <row r="33" spans="1:10" ht="47.25" customHeight="1">
      <c r="A33" s="3"/>
      <c r="B33" s="3"/>
      <c r="J33" s="10"/>
    </row>
    <row r="34" spans="1:10" s="27" customFormat="1" ht="18.75" customHeight="1">
      <c r="A34" s="26"/>
      <c r="B34" s="26"/>
      <c r="D34" s="146"/>
      <c r="E34" s="146"/>
      <c r="G34" s="146"/>
      <c r="H34" s="146"/>
      <c r="I34" s="146"/>
      <c r="J34" s="31"/>
    </row>
    <row r="35" spans="1:10" ht="12.75" customHeight="1">
      <c r="A35" s="3"/>
      <c r="B35" s="3"/>
      <c r="D35" s="171" t="s">
        <v>43</v>
      </c>
      <c r="E35" s="171"/>
      <c r="H35" s="11" t="s">
        <v>44</v>
      </c>
      <c r="J35" s="10"/>
    </row>
    <row r="36" spans="1:10" ht="13.5" customHeight="1" thickBot="1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>
      <c r="B37" s="58" t="s">
        <v>45</v>
      </c>
      <c r="C37" s="2"/>
      <c r="D37" s="2"/>
      <c r="E37" s="2"/>
      <c r="F37" s="78"/>
      <c r="G37" s="78"/>
      <c r="H37" s="78"/>
      <c r="I37" s="78"/>
      <c r="J37" s="2"/>
    </row>
    <row r="38" spans="1:10" ht="25.5" hidden="1" customHeight="1">
      <c r="A38" s="75" t="s">
        <v>46</v>
      </c>
      <c r="B38" s="203" t="s">
        <v>47</v>
      </c>
      <c r="C38" s="76" t="s">
        <v>48</v>
      </c>
      <c r="D38" s="77"/>
      <c r="E38" s="77"/>
      <c r="F38" s="204" t="str">
        <f>B23</f>
        <v>Základ pro sníženou DPH</v>
      </c>
      <c r="G38" s="204" t="str">
        <f>B25</f>
        <v>Základ pro základní DPH</v>
      </c>
      <c r="H38" s="79" t="s">
        <v>49</v>
      </c>
      <c r="I38" s="205" t="s">
        <v>50</v>
      </c>
      <c r="J38" s="206" t="s">
        <v>33</v>
      </c>
    </row>
    <row r="39" spans="1:10" ht="25.5" hidden="1" customHeight="1">
      <c r="A39" s="75">
        <v>1</v>
      </c>
      <c r="B39" s="207" t="s">
        <v>51</v>
      </c>
      <c r="C39" s="208" t="s">
        <v>5</v>
      </c>
      <c r="D39" s="209"/>
      <c r="E39" s="209"/>
      <c r="F39" s="210">
        <f>'Rozpočet Pol'!AC40</f>
        <v>0</v>
      </c>
      <c r="G39" s="211">
        <f>'Rozpočet Pol'!AD40</f>
        <v>0</v>
      </c>
      <c r="H39" s="212"/>
      <c r="I39" s="213">
        <f>F39+G39+H39</f>
        <v>0</v>
      </c>
      <c r="J39" s="214" t="str">
        <f>IF(_xlfn.SINGLE(CenaCelkemVypocet)=0,"",I39/_xlfn.SINGLE(CenaCelkemVypocet)*100)</f>
        <v/>
      </c>
    </row>
    <row r="40" spans="1:10" ht="25.5" hidden="1" customHeight="1">
      <c r="A40" s="75"/>
      <c r="B40" s="215" t="s">
        <v>52</v>
      </c>
      <c r="C40" s="216"/>
      <c r="D40" s="216"/>
      <c r="E40" s="216"/>
      <c r="F40" s="80">
        <f>SUMIF(A39:A39,"=1",F39:F39)</f>
        <v>0</v>
      </c>
      <c r="G40" s="81">
        <f>SUMIF(A39:A39,"=1",G39:G39)</f>
        <v>0</v>
      </c>
      <c r="H40" s="81">
        <f>SUMIF(A39:A39,"=1",H39:H39)</f>
        <v>0</v>
      </c>
      <c r="I40" s="217">
        <f>SUMIF(A39:A39,"=1",I39:I39)</f>
        <v>0</v>
      </c>
      <c r="J40" s="218">
        <f>SUMIF(A39:A39,"=1",J39:J39)</f>
        <v>0</v>
      </c>
    </row>
    <row r="44" spans="1:10" ht="15.6">
      <c r="B44" s="89" t="s">
        <v>53</v>
      </c>
    </row>
    <row r="46" spans="1:10" ht="25.5" customHeight="1">
      <c r="A46" s="90"/>
      <c r="B46" s="94" t="s">
        <v>47</v>
      </c>
      <c r="C46" s="94" t="s">
        <v>48</v>
      </c>
      <c r="D46" s="95"/>
      <c r="E46" s="95"/>
      <c r="F46" s="219" t="s">
        <v>54</v>
      </c>
      <c r="G46" s="219"/>
      <c r="H46" s="219"/>
      <c r="I46" s="220" t="s">
        <v>23</v>
      </c>
      <c r="J46" s="220"/>
    </row>
    <row r="47" spans="1:10" ht="25.5" customHeight="1">
      <c r="A47" s="91"/>
      <c r="B47" s="98" t="s">
        <v>55</v>
      </c>
      <c r="C47" s="164" t="s">
        <v>56</v>
      </c>
      <c r="D47" s="165"/>
      <c r="E47" s="165"/>
      <c r="F47" s="221" t="s">
        <v>24</v>
      </c>
      <c r="G47" s="222"/>
      <c r="H47" s="222"/>
      <c r="I47" s="223">
        <f>'Rozpočet Pol'!G8</f>
        <v>0</v>
      </c>
      <c r="J47" s="223"/>
    </row>
    <row r="48" spans="1:10" ht="25.5" customHeight="1">
      <c r="A48" s="91"/>
      <c r="B48" s="93" t="s">
        <v>57</v>
      </c>
      <c r="C48" s="173" t="s">
        <v>58</v>
      </c>
      <c r="D48" s="174"/>
      <c r="E48" s="174"/>
      <c r="F48" s="100" t="s">
        <v>24</v>
      </c>
      <c r="G48" s="101"/>
      <c r="H48" s="101"/>
      <c r="I48" s="172">
        <f>'Rozpočet Pol'!G12</f>
        <v>0</v>
      </c>
      <c r="J48" s="172"/>
    </row>
    <row r="49" spans="1:10" ht="25.5" customHeight="1">
      <c r="A49" s="91"/>
      <c r="B49" s="99" t="s">
        <v>59</v>
      </c>
      <c r="C49" s="176" t="s">
        <v>60</v>
      </c>
      <c r="D49" s="177"/>
      <c r="E49" s="177"/>
      <c r="F49" s="102" t="s">
        <v>24</v>
      </c>
      <c r="G49" s="103"/>
      <c r="H49" s="103"/>
      <c r="I49" s="175">
        <f>'Rozpočet Pol'!G29</f>
        <v>0</v>
      </c>
      <c r="J49" s="175"/>
    </row>
    <row r="50" spans="1:10" ht="25.5" customHeight="1">
      <c r="A50" s="92"/>
      <c r="B50" s="96" t="s">
        <v>50</v>
      </c>
      <c r="C50" s="96"/>
      <c r="D50" s="97"/>
      <c r="E50" s="97"/>
      <c r="F50" s="104"/>
      <c r="G50" s="105"/>
      <c r="H50" s="105"/>
      <c r="I50" s="224">
        <f>SUM(I47:I49)</f>
        <v>0</v>
      </c>
      <c r="J50" s="224"/>
    </row>
    <row r="51" spans="1:10">
      <c r="F51" s="74"/>
      <c r="G51" s="74"/>
      <c r="H51" s="74"/>
      <c r="I51" s="74"/>
      <c r="J51" s="74"/>
    </row>
    <row r="52" spans="1:10">
      <c r="F52" s="74"/>
      <c r="G52" s="74"/>
      <c r="H52" s="74"/>
      <c r="I52" s="74"/>
      <c r="J52" s="74"/>
    </row>
    <row r="53" spans="1:10">
      <c r="F53" s="74"/>
      <c r="G53" s="74"/>
      <c r="H53" s="74"/>
      <c r="I53" s="74"/>
      <c r="J53" s="7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" right="0" top="0" bottom="0" header="0" footer="0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7">
    <mergeCell ref="I48:J48"/>
    <mergeCell ref="C48:E48"/>
    <mergeCell ref="I49:J49"/>
    <mergeCell ref="C49:E49"/>
    <mergeCell ref="I50:J50"/>
    <mergeCell ref="D13:G13"/>
    <mergeCell ref="D34:E34"/>
    <mergeCell ref="D35:E35"/>
    <mergeCell ref="G19:H19"/>
    <mergeCell ref="G20:H20"/>
    <mergeCell ref="C39:E39"/>
    <mergeCell ref="B40:E40"/>
    <mergeCell ref="I46:J46"/>
    <mergeCell ref="I47:J47"/>
    <mergeCell ref="C47:E47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28:I28"/>
    <mergeCell ref="G15:H15"/>
    <mergeCell ref="I15:J15"/>
    <mergeCell ref="E16:F16"/>
    <mergeCell ref="D12:G1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4282-457E-46C4-BBCE-D1BE353FC2B6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3.15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6">
      <c r="A1" s="178" t="s">
        <v>61</v>
      </c>
      <c r="B1" s="178"/>
      <c r="C1" s="179"/>
      <c r="D1" s="178"/>
      <c r="E1" s="178"/>
      <c r="F1" s="178"/>
      <c r="G1" s="178"/>
    </row>
    <row r="2" spans="1:7" ht="24.95" customHeight="1">
      <c r="A2" s="225" t="s">
        <v>62</v>
      </c>
      <c r="B2" s="226"/>
      <c r="C2" s="227"/>
      <c r="D2" s="227"/>
      <c r="E2" s="227"/>
      <c r="F2" s="227"/>
      <c r="G2" s="228"/>
    </row>
    <row r="3" spans="1:7" ht="24.95" hidden="1" customHeight="1">
      <c r="A3" s="225" t="s">
        <v>63</v>
      </c>
      <c r="B3" s="226"/>
      <c r="C3" s="227"/>
      <c r="D3" s="227"/>
      <c r="E3" s="227"/>
      <c r="F3" s="227"/>
      <c r="G3" s="228"/>
    </row>
    <row r="4" spans="1:7" ht="24.95" hidden="1" customHeight="1">
      <c r="A4" s="225" t="s">
        <v>64</v>
      </c>
      <c r="B4" s="226"/>
      <c r="C4" s="227"/>
      <c r="D4" s="227"/>
      <c r="E4" s="227"/>
      <c r="F4" s="227"/>
      <c r="G4" s="228"/>
    </row>
    <row r="5" spans="1:7" hidden="1">
      <c r="B5" s="5"/>
      <c r="C5" s="6"/>
      <c r="D5" s="7"/>
    </row>
  </sheetData>
  <customSheetViews>
    <customSheetView guid="{B7E7C763-C459-487D-8ABA-5CFDDFBD5A84}">
      <selection activeCell="E19" sqref="E19"/>
      <pageMargins left="0" right="0" top="0" bottom="0" header="0" footer="0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96AFF-FE72-4343-A185-9C257AD66B90}">
  <sheetPr>
    <outlinePr summaryBelow="0"/>
  </sheetPr>
  <dimension ref="A1:BH41"/>
  <sheetViews>
    <sheetView tabSelected="1" workbookViewId="0">
      <selection activeCell="AA16" sqref="AA16"/>
    </sheetView>
  </sheetViews>
  <sheetFormatPr defaultRowHeight="13.15" outlineLevelRow="1"/>
  <cols>
    <col min="1" max="1" width="4.28515625" customWidth="1"/>
    <col min="2" max="2" width="14.42578125" style="73" customWidth="1"/>
    <col min="3" max="3" width="38.28515625" style="73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>
      <c r="A1" s="185" t="s">
        <v>61</v>
      </c>
      <c r="B1" s="185"/>
      <c r="C1" s="185"/>
      <c r="D1" s="185"/>
      <c r="E1" s="185"/>
      <c r="F1" s="185"/>
      <c r="G1" s="185"/>
      <c r="AE1" t="s">
        <v>65</v>
      </c>
    </row>
    <row r="2" spans="1:60" ht="25.15" customHeight="1">
      <c r="A2" s="225" t="s">
        <v>66</v>
      </c>
      <c r="B2" s="226"/>
      <c r="C2" s="229" t="s">
        <v>5</v>
      </c>
      <c r="D2" s="230"/>
      <c r="E2" s="230"/>
      <c r="F2" s="230"/>
      <c r="G2" s="186"/>
      <c r="AE2" t="s">
        <v>67</v>
      </c>
    </row>
    <row r="3" spans="1:60" ht="25.15" customHeight="1">
      <c r="A3" s="225" t="s">
        <v>63</v>
      </c>
      <c r="B3" s="226"/>
      <c r="C3" s="229" t="s">
        <v>7</v>
      </c>
      <c r="D3" s="230"/>
      <c r="E3" s="230"/>
      <c r="F3" s="230"/>
      <c r="G3" s="186"/>
      <c r="AE3" t="s">
        <v>68</v>
      </c>
    </row>
    <row r="4" spans="1:60" ht="25.15" hidden="1" customHeight="1">
      <c r="A4" s="225" t="s">
        <v>64</v>
      </c>
      <c r="B4" s="226"/>
      <c r="C4" s="229"/>
      <c r="D4" s="230"/>
      <c r="E4" s="230"/>
      <c r="F4" s="230"/>
      <c r="G4" s="186"/>
      <c r="AE4" t="s">
        <v>69</v>
      </c>
    </row>
    <row r="5" spans="1:60" hidden="1">
      <c r="A5" s="231" t="s">
        <v>70</v>
      </c>
      <c r="B5" s="108"/>
      <c r="C5" s="108"/>
      <c r="D5" s="109"/>
      <c r="E5" s="109"/>
      <c r="F5" s="109"/>
      <c r="G5" s="232"/>
      <c r="AE5" t="s">
        <v>71</v>
      </c>
    </row>
    <row r="7" spans="1:60" ht="39.6">
      <c r="A7" s="233" t="s">
        <v>72</v>
      </c>
      <c r="B7" s="234" t="s">
        <v>73</v>
      </c>
      <c r="C7" s="234" t="s">
        <v>74</v>
      </c>
      <c r="D7" s="233" t="s">
        <v>75</v>
      </c>
      <c r="E7" s="233" t="s">
        <v>76</v>
      </c>
      <c r="F7" s="110" t="s">
        <v>77</v>
      </c>
      <c r="G7" s="233" t="s">
        <v>23</v>
      </c>
      <c r="H7" s="128" t="s">
        <v>78</v>
      </c>
      <c r="I7" s="128" t="s">
        <v>79</v>
      </c>
      <c r="J7" s="128" t="s">
        <v>80</v>
      </c>
      <c r="K7" s="128" t="s">
        <v>81</v>
      </c>
      <c r="L7" s="128" t="s">
        <v>82</v>
      </c>
      <c r="M7" s="128" t="s">
        <v>83</v>
      </c>
      <c r="N7" s="128" t="s">
        <v>84</v>
      </c>
      <c r="O7" s="128" t="s">
        <v>85</v>
      </c>
      <c r="P7" s="128" t="s">
        <v>86</v>
      </c>
      <c r="Q7" s="128" t="s">
        <v>87</v>
      </c>
      <c r="R7" s="128" t="s">
        <v>88</v>
      </c>
      <c r="S7" s="128" t="s">
        <v>89</v>
      </c>
      <c r="T7" s="128" t="s">
        <v>90</v>
      </c>
      <c r="U7" s="128" t="s">
        <v>91</v>
      </c>
    </row>
    <row r="8" spans="1:60">
      <c r="A8" s="129" t="s">
        <v>92</v>
      </c>
      <c r="B8" s="130" t="s">
        <v>55</v>
      </c>
      <c r="C8" s="131" t="s">
        <v>56</v>
      </c>
      <c r="D8" s="115"/>
      <c r="E8" s="132"/>
      <c r="F8" s="133"/>
      <c r="G8" s="133">
        <f>SUMIF(AE9:AE11,"&lt;&gt;NOR",G9:G11)</f>
        <v>0</v>
      </c>
      <c r="H8" s="133"/>
      <c r="I8" s="133">
        <f>SUM(I9:I11)</f>
        <v>0</v>
      </c>
      <c r="J8" s="133"/>
      <c r="K8" s="133">
        <f>SUM(K9:K11)</f>
        <v>0</v>
      </c>
      <c r="L8" s="133"/>
      <c r="M8" s="133">
        <f>SUM(M9:M11)</f>
        <v>0</v>
      </c>
      <c r="N8" s="115"/>
      <c r="O8" s="115">
        <f>SUM(O9:O11)</f>
        <v>0</v>
      </c>
      <c r="P8" s="115"/>
      <c r="Q8" s="115">
        <f>SUM(Q9:Q11)</f>
        <v>0</v>
      </c>
      <c r="R8" s="115"/>
      <c r="S8" s="115"/>
      <c r="T8" s="129"/>
      <c r="U8" s="115">
        <f>SUM(U9:U11)</f>
        <v>0</v>
      </c>
      <c r="AE8" t="s">
        <v>93</v>
      </c>
    </row>
    <row r="9" spans="1:60" ht="20.45" outlineLevel="1">
      <c r="A9" s="112">
        <v>1</v>
      </c>
      <c r="B9" s="112" t="s">
        <v>94</v>
      </c>
      <c r="C9" s="140" t="s">
        <v>95</v>
      </c>
      <c r="D9" s="116" t="s">
        <v>96</v>
      </c>
      <c r="E9" s="121">
        <v>1</v>
      </c>
      <c r="F9" s="124">
        <f>H9+J9</f>
        <v>0</v>
      </c>
      <c r="G9" s="125">
        <f>ROUND(E9*F9,2)</f>
        <v>0</v>
      </c>
      <c r="H9" s="125"/>
      <c r="I9" s="125">
        <f>ROUND(E9*H9,2)</f>
        <v>0</v>
      </c>
      <c r="J9" s="125"/>
      <c r="K9" s="125">
        <f>ROUND(E9*J9,2)</f>
        <v>0</v>
      </c>
      <c r="L9" s="125">
        <v>0</v>
      </c>
      <c r="M9" s="125">
        <f>G9*(1+L9/100)</f>
        <v>0</v>
      </c>
      <c r="N9" s="116">
        <v>0</v>
      </c>
      <c r="O9" s="116">
        <f>ROUND(E9*N9,5)</f>
        <v>0</v>
      </c>
      <c r="P9" s="116">
        <v>0</v>
      </c>
      <c r="Q9" s="116">
        <f>ROUND(E9*P9,5)</f>
        <v>0</v>
      </c>
      <c r="R9" s="116"/>
      <c r="S9" s="116"/>
      <c r="T9" s="117">
        <v>0</v>
      </c>
      <c r="U9" s="116">
        <f>ROUND(E9*T9,2)</f>
        <v>0</v>
      </c>
      <c r="V9" s="111"/>
      <c r="W9" s="111"/>
      <c r="X9" s="111"/>
      <c r="Y9" s="111"/>
      <c r="Z9" s="111"/>
      <c r="AA9" s="111"/>
      <c r="AB9" s="111"/>
      <c r="AC9" s="111"/>
      <c r="AD9" s="111"/>
      <c r="AE9" s="111" t="s">
        <v>97</v>
      </c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</row>
    <row r="10" spans="1:60" ht="24.6" customHeight="1" outlineLevel="1">
      <c r="A10" s="112"/>
      <c r="B10" s="112"/>
      <c r="C10" s="180" t="s">
        <v>98</v>
      </c>
      <c r="D10" s="181"/>
      <c r="E10" s="182"/>
      <c r="F10" s="183"/>
      <c r="G10" s="184"/>
      <c r="H10" s="125"/>
      <c r="I10" s="125"/>
      <c r="J10" s="125"/>
      <c r="K10" s="125"/>
      <c r="L10" s="125"/>
      <c r="M10" s="125"/>
      <c r="N10" s="116"/>
      <c r="O10" s="116"/>
      <c r="P10" s="116"/>
      <c r="Q10" s="116"/>
      <c r="R10" s="116"/>
      <c r="S10" s="116"/>
      <c r="T10" s="117"/>
      <c r="U10" s="116"/>
      <c r="V10" s="111"/>
      <c r="W10" s="111"/>
      <c r="X10" s="111"/>
      <c r="Y10" s="111"/>
      <c r="Z10" s="111"/>
      <c r="AA10" s="111"/>
      <c r="AB10" s="111"/>
      <c r="AC10" s="111"/>
      <c r="AD10" s="111"/>
      <c r="AE10" s="111" t="s">
        <v>99</v>
      </c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4" t="str">
        <f>C10</f>
        <v>D+M plastových sedaček s opěradlem včetně kotevního systému, ocelové pozinkované podkonstrukce a uchycení sedaček na stávající podklad.</v>
      </c>
      <c r="BB10" s="111"/>
      <c r="BC10" s="111"/>
      <c r="BD10" s="111"/>
      <c r="BE10" s="111"/>
      <c r="BF10" s="111"/>
      <c r="BG10" s="111"/>
      <c r="BH10" s="111"/>
    </row>
    <row r="11" spans="1:60" outlineLevel="1">
      <c r="A11" s="112"/>
      <c r="B11" s="112"/>
      <c r="C11" s="180" t="s">
        <v>100</v>
      </c>
      <c r="D11" s="181"/>
      <c r="E11" s="182"/>
      <c r="F11" s="183"/>
      <c r="G11" s="184"/>
      <c r="H11" s="125"/>
      <c r="I11" s="125"/>
      <c r="J11" s="125"/>
      <c r="K11" s="125"/>
      <c r="L11" s="125"/>
      <c r="M11" s="125"/>
      <c r="N11" s="116"/>
      <c r="O11" s="116"/>
      <c r="P11" s="116"/>
      <c r="Q11" s="116"/>
      <c r="R11" s="116"/>
      <c r="S11" s="116"/>
      <c r="T11" s="117"/>
      <c r="U11" s="116"/>
      <c r="V11" s="111"/>
      <c r="W11" s="111"/>
      <c r="X11" s="111"/>
      <c r="Y11" s="111"/>
      <c r="Z11" s="111"/>
      <c r="AA11" s="111"/>
      <c r="AB11" s="111"/>
      <c r="AC11" s="111"/>
      <c r="AD11" s="111"/>
      <c r="AE11" s="111" t="s">
        <v>99</v>
      </c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4" t="str">
        <f>C11</f>
        <v>Celkový počet sedaček k dodání 2 960 ks (2 960 ks červených).</v>
      </c>
      <c r="BB11" s="111"/>
      <c r="BC11" s="111"/>
      <c r="BD11" s="111"/>
      <c r="BE11" s="111"/>
      <c r="BF11" s="111"/>
      <c r="BG11" s="111"/>
      <c r="BH11" s="111"/>
    </row>
    <row r="12" spans="1:60">
      <c r="A12" s="113" t="s">
        <v>92</v>
      </c>
      <c r="B12" s="113" t="s">
        <v>57</v>
      </c>
      <c r="C12" s="142" t="s">
        <v>58</v>
      </c>
      <c r="D12" s="119"/>
      <c r="E12" s="123"/>
      <c r="F12" s="127"/>
      <c r="G12" s="127">
        <f>SUMIF(AE13:AE28,"&lt;&gt;NOR",G13:G28)</f>
        <v>0</v>
      </c>
      <c r="H12" s="127"/>
      <c r="I12" s="127">
        <f>SUM(I13:I28)</f>
        <v>0</v>
      </c>
      <c r="J12" s="127"/>
      <c r="K12" s="127">
        <f>SUM(K13:K28)</f>
        <v>0</v>
      </c>
      <c r="L12" s="127"/>
      <c r="M12" s="127">
        <f>SUM(M13:M28)</f>
        <v>0</v>
      </c>
      <c r="N12" s="119"/>
      <c r="O12" s="119">
        <f>SUM(O13:O28)</f>
        <v>0</v>
      </c>
      <c r="P12" s="119"/>
      <c r="Q12" s="119">
        <f>SUM(Q13:Q28)</f>
        <v>4.8753899999999994</v>
      </c>
      <c r="R12" s="119"/>
      <c r="S12" s="119"/>
      <c r="T12" s="120"/>
      <c r="U12" s="119">
        <f>SUM(U13:U28)</f>
        <v>47.69</v>
      </c>
      <c r="AE12" t="s">
        <v>93</v>
      </c>
    </row>
    <row r="13" spans="1:60" ht="20.45" outlineLevel="1">
      <c r="A13" s="112">
        <v>2</v>
      </c>
      <c r="B13" s="112" t="s">
        <v>101</v>
      </c>
      <c r="C13" s="140" t="s">
        <v>102</v>
      </c>
      <c r="D13" s="116" t="s">
        <v>103</v>
      </c>
      <c r="E13" s="121">
        <v>2.1059999999999999</v>
      </c>
      <c r="F13" s="124">
        <f>H13+J13</f>
        <v>0</v>
      </c>
      <c r="G13" s="125">
        <f>ROUND(E13*F13,2)</f>
        <v>0</v>
      </c>
      <c r="H13" s="125"/>
      <c r="I13" s="125">
        <f>ROUND(E13*H13,2)</f>
        <v>0</v>
      </c>
      <c r="J13" s="125"/>
      <c r="K13" s="125">
        <f>ROUND(E13*J13,2)</f>
        <v>0</v>
      </c>
      <c r="L13" s="125">
        <v>0</v>
      </c>
      <c r="M13" s="125">
        <f>G13*(1+L13/100)</f>
        <v>0</v>
      </c>
      <c r="N13" s="116">
        <v>0</v>
      </c>
      <c r="O13" s="116">
        <f>ROUND(E13*N13,5)</f>
        <v>0</v>
      </c>
      <c r="P13" s="116">
        <v>2</v>
      </c>
      <c r="Q13" s="116">
        <f>ROUND(E13*P13,5)</f>
        <v>4.2119999999999997</v>
      </c>
      <c r="R13" s="116"/>
      <c r="S13" s="116"/>
      <c r="T13" s="117">
        <v>6.4359999999999999</v>
      </c>
      <c r="U13" s="116">
        <f>ROUND(E13*T13,2)</f>
        <v>13.55</v>
      </c>
      <c r="V13" s="111"/>
      <c r="W13" s="111"/>
      <c r="X13" s="111"/>
      <c r="Y13" s="111"/>
      <c r="Z13" s="111"/>
      <c r="AA13" s="111"/>
      <c r="AB13" s="111"/>
      <c r="AC13" s="111"/>
      <c r="AD13" s="111"/>
      <c r="AE13" s="111" t="s">
        <v>97</v>
      </c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</row>
    <row r="14" spans="1:60" outlineLevel="1">
      <c r="A14" s="112"/>
      <c r="B14" s="112"/>
      <c r="C14" s="180" t="s">
        <v>104</v>
      </c>
      <c r="D14" s="181"/>
      <c r="E14" s="182"/>
      <c r="F14" s="183"/>
      <c r="G14" s="184"/>
      <c r="H14" s="125"/>
      <c r="I14" s="125"/>
      <c r="J14" s="125"/>
      <c r="K14" s="125"/>
      <c r="L14" s="125"/>
      <c r="M14" s="125"/>
      <c r="N14" s="116"/>
      <c r="O14" s="116"/>
      <c r="P14" s="116"/>
      <c r="Q14" s="116"/>
      <c r="R14" s="116"/>
      <c r="S14" s="116"/>
      <c r="T14" s="117"/>
      <c r="U14" s="116"/>
      <c r="V14" s="111"/>
      <c r="W14" s="111"/>
      <c r="X14" s="111"/>
      <c r="Y14" s="111"/>
      <c r="Z14" s="111"/>
      <c r="AA14" s="111"/>
      <c r="AB14" s="111"/>
      <c r="AC14" s="111"/>
      <c r="AD14" s="111"/>
      <c r="AE14" s="111" t="s">
        <v>99</v>
      </c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4" t="str">
        <f>C14</f>
        <v>Předmětem realizace je vybourání betonových desek o rozměrech 300x300x40 mm.</v>
      </c>
      <c r="BB14" s="111"/>
      <c r="BC14" s="111"/>
      <c r="BD14" s="111"/>
      <c r="BE14" s="111"/>
      <c r="BF14" s="111"/>
      <c r="BG14" s="111"/>
      <c r="BH14" s="111"/>
    </row>
    <row r="15" spans="1:60" outlineLevel="1">
      <c r="A15" s="112"/>
      <c r="B15" s="112"/>
      <c r="C15" s="180" t="s">
        <v>105</v>
      </c>
      <c r="D15" s="181"/>
      <c r="E15" s="182"/>
      <c r="F15" s="183"/>
      <c r="G15" s="184"/>
      <c r="H15" s="125"/>
      <c r="I15" s="125"/>
      <c r="J15" s="125"/>
      <c r="K15" s="125"/>
      <c r="L15" s="125"/>
      <c r="M15" s="125"/>
      <c r="N15" s="116"/>
      <c r="O15" s="116"/>
      <c r="P15" s="116"/>
      <c r="Q15" s="116"/>
      <c r="R15" s="116"/>
      <c r="S15" s="116"/>
      <c r="T15" s="117"/>
      <c r="U15" s="116"/>
      <c r="V15" s="111"/>
      <c r="W15" s="111"/>
      <c r="X15" s="111"/>
      <c r="Y15" s="111"/>
      <c r="Z15" s="111"/>
      <c r="AA15" s="111"/>
      <c r="AB15" s="111"/>
      <c r="AC15" s="111"/>
      <c r="AD15" s="111"/>
      <c r="AE15" s="111" t="s">
        <v>99</v>
      </c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4" t="str">
        <f>C15</f>
        <v>Betonové desky tvoří podkladní kce stávajících sedaček na tribunách MFS Srbská.</v>
      </c>
      <c r="BB15" s="111"/>
      <c r="BC15" s="111"/>
      <c r="BD15" s="111"/>
      <c r="BE15" s="111"/>
      <c r="BF15" s="111"/>
      <c r="BG15" s="111"/>
      <c r="BH15" s="111"/>
    </row>
    <row r="16" spans="1:60" outlineLevel="1">
      <c r="A16" s="112"/>
      <c r="B16" s="112"/>
      <c r="C16" s="180" t="s">
        <v>106</v>
      </c>
      <c r="D16" s="181"/>
      <c r="E16" s="182"/>
      <c r="F16" s="183"/>
      <c r="G16" s="184"/>
      <c r="H16" s="125"/>
      <c r="I16" s="125"/>
      <c r="J16" s="125"/>
      <c r="K16" s="125"/>
      <c r="L16" s="125"/>
      <c r="M16" s="125"/>
      <c r="N16" s="116"/>
      <c r="O16" s="116"/>
      <c r="P16" s="116"/>
      <c r="Q16" s="116"/>
      <c r="R16" s="116"/>
      <c r="S16" s="116"/>
      <c r="T16" s="117"/>
      <c r="U16" s="116"/>
      <c r="V16" s="111"/>
      <c r="W16" s="111"/>
      <c r="X16" s="111"/>
      <c r="Y16" s="111"/>
      <c r="Z16" s="111"/>
      <c r="AA16" s="111"/>
      <c r="AB16" s="111"/>
      <c r="AC16" s="111"/>
      <c r="AD16" s="111"/>
      <c r="AE16" s="111" t="s">
        <v>99</v>
      </c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4" t="str">
        <f>C16</f>
        <v>výpočet:</v>
      </c>
      <c r="BB16" s="111"/>
      <c r="BC16" s="111"/>
      <c r="BD16" s="111"/>
      <c r="BE16" s="111"/>
      <c r="BF16" s="111"/>
      <c r="BG16" s="111"/>
      <c r="BH16" s="111"/>
    </row>
    <row r="17" spans="1:60" outlineLevel="1">
      <c r="A17" s="112"/>
      <c r="B17" s="112"/>
      <c r="C17" s="180" t="s">
        <v>107</v>
      </c>
      <c r="D17" s="181"/>
      <c r="E17" s="182"/>
      <c r="F17" s="183"/>
      <c r="G17" s="184"/>
      <c r="H17" s="125"/>
      <c r="I17" s="125"/>
      <c r="J17" s="125"/>
      <c r="K17" s="125"/>
      <c r="L17" s="125"/>
      <c r="M17" s="125"/>
      <c r="N17" s="116"/>
      <c r="O17" s="116"/>
      <c r="P17" s="116"/>
      <c r="Q17" s="116"/>
      <c r="R17" s="116"/>
      <c r="S17" s="116"/>
      <c r="T17" s="117"/>
      <c r="U17" s="116"/>
      <c r="V17" s="111"/>
      <c r="W17" s="111"/>
      <c r="X17" s="111"/>
      <c r="Y17" s="111"/>
      <c r="Z17" s="111"/>
      <c r="AA17" s="111"/>
      <c r="AB17" s="111"/>
      <c r="AC17" s="111"/>
      <c r="AD17" s="111"/>
      <c r="AE17" s="111" t="s">
        <v>99</v>
      </c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4" t="str">
        <f>C17</f>
        <v>(0,3*0,3*0,04*450) *30%</v>
      </c>
      <c r="BB17" s="111"/>
      <c r="BC17" s="111"/>
      <c r="BD17" s="111"/>
      <c r="BE17" s="111"/>
      <c r="BF17" s="111"/>
      <c r="BG17" s="111"/>
      <c r="BH17" s="111"/>
    </row>
    <row r="18" spans="1:60" outlineLevel="1">
      <c r="A18" s="112">
        <v>3</v>
      </c>
      <c r="B18" s="112" t="s">
        <v>108</v>
      </c>
      <c r="C18" s="140" t="s">
        <v>109</v>
      </c>
      <c r="D18" s="116" t="s">
        <v>110</v>
      </c>
      <c r="E18" s="121">
        <v>52.65</v>
      </c>
      <c r="F18" s="124">
        <f>H18+J18</f>
        <v>0</v>
      </c>
      <c r="G18" s="125">
        <f>ROUND(E18*F18,2)</f>
        <v>0</v>
      </c>
      <c r="H18" s="125"/>
      <c r="I18" s="125">
        <f>ROUND(E18*H18,2)</f>
        <v>0</v>
      </c>
      <c r="J18" s="125"/>
      <c r="K18" s="125">
        <f>ROUND(E18*J18,2)</f>
        <v>0</v>
      </c>
      <c r="L18" s="125">
        <v>0</v>
      </c>
      <c r="M18" s="125">
        <f>G18*(1+L18/100)</f>
        <v>0</v>
      </c>
      <c r="N18" s="116">
        <v>0</v>
      </c>
      <c r="O18" s="116">
        <f>ROUND(E18*N18,5)</f>
        <v>0</v>
      </c>
      <c r="P18" s="116">
        <v>1.26E-2</v>
      </c>
      <c r="Q18" s="116">
        <f>ROUND(E18*P18,5)</f>
        <v>0.66339000000000004</v>
      </c>
      <c r="R18" s="116"/>
      <c r="S18" s="116"/>
      <c r="T18" s="117">
        <v>0.33</v>
      </c>
      <c r="U18" s="116">
        <f>ROUND(E18*T18,2)</f>
        <v>17.37</v>
      </c>
      <c r="V18" s="111"/>
      <c r="W18" s="111"/>
      <c r="X18" s="111"/>
      <c r="Y18" s="111"/>
      <c r="Z18" s="111"/>
      <c r="AA18" s="111"/>
      <c r="AB18" s="111"/>
      <c r="AC18" s="111"/>
      <c r="AD18" s="111"/>
      <c r="AE18" s="111" t="s">
        <v>97</v>
      </c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</row>
    <row r="19" spans="1:60" outlineLevel="1">
      <c r="A19" s="112"/>
      <c r="B19" s="112"/>
      <c r="C19" s="180" t="s">
        <v>111</v>
      </c>
      <c r="D19" s="181"/>
      <c r="E19" s="182"/>
      <c r="F19" s="183"/>
      <c r="G19" s="184"/>
      <c r="H19" s="125"/>
      <c r="I19" s="125"/>
      <c r="J19" s="125"/>
      <c r="K19" s="125"/>
      <c r="L19" s="125"/>
      <c r="M19" s="125"/>
      <c r="N19" s="116"/>
      <c r="O19" s="116"/>
      <c r="P19" s="116"/>
      <c r="Q19" s="116"/>
      <c r="R19" s="116"/>
      <c r="S19" s="116"/>
      <c r="T19" s="117"/>
      <c r="U19" s="116"/>
      <c r="V19" s="111"/>
      <c r="W19" s="111"/>
      <c r="X19" s="111"/>
      <c r="Y19" s="111"/>
      <c r="Z19" s="111"/>
      <c r="AA19" s="111"/>
      <c r="AB19" s="111"/>
      <c r="AC19" s="111"/>
      <c r="AD19" s="111"/>
      <c r="AE19" s="111" t="s">
        <v>99</v>
      </c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4" t="str">
        <f>C19</f>
        <v>Broušení betonových povrchů tribun stadionu po vybourání betonových desek.</v>
      </c>
      <c r="BB19" s="111"/>
      <c r="BC19" s="111"/>
      <c r="BD19" s="111"/>
      <c r="BE19" s="111"/>
      <c r="BF19" s="111"/>
      <c r="BG19" s="111"/>
      <c r="BH19" s="111"/>
    </row>
    <row r="20" spans="1:60" outlineLevel="1">
      <c r="A20" s="112"/>
      <c r="B20" s="112"/>
      <c r="C20" s="180" t="s">
        <v>112</v>
      </c>
      <c r="D20" s="181"/>
      <c r="E20" s="182"/>
      <c r="F20" s="183"/>
      <c r="G20" s="184"/>
      <c r="H20" s="125"/>
      <c r="I20" s="125"/>
      <c r="J20" s="125"/>
      <c r="K20" s="125"/>
      <c r="L20" s="125"/>
      <c r="M20" s="125"/>
      <c r="N20" s="116"/>
      <c r="O20" s="116"/>
      <c r="P20" s="116"/>
      <c r="Q20" s="116"/>
      <c r="R20" s="116"/>
      <c r="S20" s="116"/>
      <c r="T20" s="117"/>
      <c r="U20" s="116"/>
      <c r="V20" s="111"/>
      <c r="W20" s="111"/>
      <c r="X20" s="111"/>
      <c r="Y20" s="111"/>
      <c r="Z20" s="111"/>
      <c r="AA20" s="111"/>
      <c r="AB20" s="111"/>
      <c r="AC20" s="111"/>
      <c r="AD20" s="111"/>
      <c r="AE20" s="111" t="s">
        <v>99</v>
      </c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4" t="str">
        <f>C20</f>
        <v>Broušení bude provedeno na tribunách MFS Srbská.</v>
      </c>
      <c r="BB20" s="111"/>
      <c r="BC20" s="111"/>
      <c r="BD20" s="111"/>
      <c r="BE20" s="111"/>
      <c r="BF20" s="111"/>
      <c r="BG20" s="111"/>
      <c r="BH20" s="111"/>
    </row>
    <row r="21" spans="1:60" outlineLevel="1">
      <c r="A21" s="112"/>
      <c r="B21" s="112"/>
      <c r="C21" s="141" t="s">
        <v>113</v>
      </c>
      <c r="D21" s="118"/>
      <c r="E21" s="122"/>
      <c r="F21" s="126"/>
      <c r="G21" s="126"/>
      <c r="H21" s="125"/>
      <c r="I21" s="125"/>
      <c r="J21" s="125"/>
      <c r="K21" s="125"/>
      <c r="L21" s="125"/>
      <c r="M21" s="125"/>
      <c r="N21" s="116"/>
      <c r="O21" s="116"/>
      <c r="P21" s="116"/>
      <c r="Q21" s="116"/>
      <c r="R21" s="116"/>
      <c r="S21" s="116"/>
      <c r="T21" s="117"/>
      <c r="U21" s="116"/>
      <c r="V21" s="111"/>
      <c r="W21" s="111"/>
      <c r="X21" s="111"/>
      <c r="Y21" s="111"/>
      <c r="Z21" s="111"/>
      <c r="AA21" s="111"/>
      <c r="AB21" s="111"/>
      <c r="AC21" s="111"/>
      <c r="AD21" s="111"/>
      <c r="AE21" s="111" t="s">
        <v>99</v>
      </c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</row>
    <row r="22" spans="1:60" outlineLevel="1">
      <c r="A22" s="112"/>
      <c r="B22" s="112"/>
      <c r="C22" s="180" t="s">
        <v>106</v>
      </c>
      <c r="D22" s="181"/>
      <c r="E22" s="182"/>
      <c r="F22" s="183"/>
      <c r="G22" s="184"/>
      <c r="H22" s="125"/>
      <c r="I22" s="125"/>
      <c r="J22" s="125"/>
      <c r="K22" s="125"/>
      <c r="L22" s="125"/>
      <c r="M22" s="125"/>
      <c r="N22" s="116"/>
      <c r="O22" s="116"/>
      <c r="P22" s="116"/>
      <c r="Q22" s="116"/>
      <c r="R22" s="116"/>
      <c r="S22" s="116"/>
      <c r="T22" s="117"/>
      <c r="U22" s="116"/>
      <c r="V22" s="111"/>
      <c r="W22" s="111"/>
      <c r="X22" s="111"/>
      <c r="Y22" s="111"/>
      <c r="Z22" s="111"/>
      <c r="AA22" s="111"/>
      <c r="AB22" s="111"/>
      <c r="AC22" s="111"/>
      <c r="AD22" s="111"/>
      <c r="AE22" s="111" t="s">
        <v>99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4" t="str">
        <f>C22</f>
        <v>výpočet:</v>
      </c>
      <c r="BB22" s="111"/>
      <c r="BC22" s="111"/>
      <c r="BD22" s="111"/>
      <c r="BE22" s="111"/>
      <c r="BF22" s="111"/>
      <c r="BG22" s="111"/>
      <c r="BH22" s="111"/>
    </row>
    <row r="23" spans="1:60" outlineLevel="1">
      <c r="A23" s="112"/>
      <c r="B23" s="112"/>
      <c r="C23" s="180" t="s">
        <v>114</v>
      </c>
      <c r="D23" s="181"/>
      <c r="E23" s="182"/>
      <c r="F23" s="183"/>
      <c r="G23" s="184"/>
      <c r="H23" s="125"/>
      <c r="I23" s="125"/>
      <c r="J23" s="125"/>
      <c r="K23" s="125"/>
      <c r="L23" s="125"/>
      <c r="M23" s="125"/>
      <c r="N23" s="116"/>
      <c r="O23" s="116"/>
      <c r="P23" s="116"/>
      <c r="Q23" s="116"/>
      <c r="R23" s="116"/>
      <c r="S23" s="116"/>
      <c r="T23" s="117"/>
      <c r="U23" s="116"/>
      <c r="V23" s="111"/>
      <c r="W23" s="111"/>
      <c r="X23" s="111"/>
      <c r="Y23" s="111"/>
      <c r="Z23" s="111"/>
      <c r="AA23" s="111"/>
      <c r="AB23" s="111"/>
      <c r="AC23" s="111"/>
      <c r="AD23" s="111"/>
      <c r="AE23" s="111" t="s">
        <v>99</v>
      </c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4" t="str">
        <f>C23</f>
        <v>(0,3*0,3*450) *30%</v>
      </c>
      <c r="BB23" s="111"/>
      <c r="BC23" s="111"/>
      <c r="BD23" s="111"/>
      <c r="BE23" s="111"/>
      <c r="BF23" s="111"/>
      <c r="BG23" s="111"/>
      <c r="BH23" s="111"/>
    </row>
    <row r="24" spans="1:60" outlineLevel="1">
      <c r="A24" s="112">
        <v>4</v>
      </c>
      <c r="B24" s="112" t="s">
        <v>115</v>
      </c>
      <c r="C24" s="140" t="s">
        <v>116</v>
      </c>
      <c r="D24" s="116" t="s">
        <v>117</v>
      </c>
      <c r="E24" s="121">
        <v>4.8753900000000003</v>
      </c>
      <c r="F24" s="124">
        <f>H24+J24</f>
        <v>0</v>
      </c>
      <c r="G24" s="125">
        <f>ROUND(E24*F24,2)</f>
        <v>0</v>
      </c>
      <c r="H24" s="125"/>
      <c r="I24" s="125">
        <f>ROUND(E24*H24,2)</f>
        <v>0</v>
      </c>
      <c r="J24" s="125"/>
      <c r="K24" s="125">
        <f>ROUND(E24*J24,2)</f>
        <v>0</v>
      </c>
      <c r="L24" s="125">
        <v>0</v>
      </c>
      <c r="M24" s="125">
        <f>G24*(1+L24/100)</f>
        <v>0</v>
      </c>
      <c r="N24" s="116">
        <v>0</v>
      </c>
      <c r="O24" s="116">
        <f>ROUND(E24*N24,5)</f>
        <v>0</v>
      </c>
      <c r="P24" s="116">
        <v>0</v>
      </c>
      <c r="Q24" s="116">
        <f>ROUND(E24*P24,5)</f>
        <v>0</v>
      </c>
      <c r="R24" s="116"/>
      <c r="S24" s="116"/>
      <c r="T24" s="117">
        <v>2.0089999999999999</v>
      </c>
      <c r="U24" s="116">
        <f>ROUND(E24*T24,2)</f>
        <v>9.7899999999999991</v>
      </c>
      <c r="V24" s="111"/>
      <c r="W24" s="111"/>
      <c r="X24" s="111"/>
      <c r="Y24" s="111"/>
      <c r="Z24" s="111"/>
      <c r="AA24" s="111"/>
      <c r="AB24" s="111"/>
      <c r="AC24" s="111"/>
      <c r="AD24" s="111"/>
      <c r="AE24" s="111" t="s">
        <v>118</v>
      </c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</row>
    <row r="25" spans="1:60" outlineLevel="1">
      <c r="A25" s="112">
        <v>5</v>
      </c>
      <c r="B25" s="112" t="s">
        <v>119</v>
      </c>
      <c r="C25" s="140" t="s">
        <v>120</v>
      </c>
      <c r="D25" s="116" t="s">
        <v>117</v>
      </c>
      <c r="E25" s="121">
        <v>4.8753900000000003</v>
      </c>
      <c r="F25" s="124">
        <f>H25+J25</f>
        <v>0</v>
      </c>
      <c r="G25" s="125">
        <f>ROUND(E25*F25,2)</f>
        <v>0</v>
      </c>
      <c r="H25" s="125"/>
      <c r="I25" s="125">
        <f>ROUND(E25*H25,2)</f>
        <v>0</v>
      </c>
      <c r="J25" s="125"/>
      <c r="K25" s="125">
        <f>ROUND(E25*J25,2)</f>
        <v>0</v>
      </c>
      <c r="L25" s="125">
        <v>0</v>
      </c>
      <c r="M25" s="125">
        <f>G25*(1+L25/100)</f>
        <v>0</v>
      </c>
      <c r="N25" s="116">
        <v>0</v>
      </c>
      <c r="O25" s="116">
        <f>ROUND(E25*N25,5)</f>
        <v>0</v>
      </c>
      <c r="P25" s="116">
        <v>0</v>
      </c>
      <c r="Q25" s="116">
        <f>ROUND(E25*P25,5)</f>
        <v>0</v>
      </c>
      <c r="R25" s="116"/>
      <c r="S25" s="116"/>
      <c r="T25" s="117">
        <v>0.94199999999999995</v>
      </c>
      <c r="U25" s="116">
        <f>ROUND(E25*T25,2)</f>
        <v>4.59</v>
      </c>
      <c r="V25" s="111"/>
      <c r="W25" s="111"/>
      <c r="X25" s="111"/>
      <c r="Y25" s="111"/>
      <c r="Z25" s="111"/>
      <c r="AA25" s="111"/>
      <c r="AB25" s="111"/>
      <c r="AC25" s="111"/>
      <c r="AD25" s="111"/>
      <c r="AE25" s="111" t="s">
        <v>118</v>
      </c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</row>
    <row r="26" spans="1:60" ht="20.45" outlineLevel="1">
      <c r="A26" s="112">
        <v>6</v>
      </c>
      <c r="B26" s="112" t="s">
        <v>121</v>
      </c>
      <c r="C26" s="140" t="s">
        <v>122</v>
      </c>
      <c r="D26" s="116" t="s">
        <v>117</v>
      </c>
      <c r="E26" s="121">
        <v>4.8753900000000003</v>
      </c>
      <c r="F26" s="124">
        <f>H26+J26</f>
        <v>0</v>
      </c>
      <c r="G26" s="125">
        <f>ROUND(E26*F26,2)</f>
        <v>0</v>
      </c>
      <c r="H26" s="125"/>
      <c r="I26" s="125">
        <f>ROUND(E26*H26,2)</f>
        <v>0</v>
      </c>
      <c r="J26" s="125"/>
      <c r="K26" s="125">
        <f>ROUND(E26*J26,2)</f>
        <v>0</v>
      </c>
      <c r="L26" s="125">
        <v>0</v>
      </c>
      <c r="M26" s="125">
        <f>G26*(1+L26/100)</f>
        <v>0</v>
      </c>
      <c r="N26" s="116">
        <v>0</v>
      </c>
      <c r="O26" s="116">
        <f>ROUND(E26*N26,5)</f>
        <v>0</v>
      </c>
      <c r="P26" s="116">
        <v>0</v>
      </c>
      <c r="Q26" s="116">
        <f>ROUND(E26*P26,5)</f>
        <v>0</v>
      </c>
      <c r="R26" s="116"/>
      <c r="S26" s="116"/>
      <c r="T26" s="117">
        <v>0.49</v>
      </c>
      <c r="U26" s="116">
        <f>ROUND(E26*T26,2)</f>
        <v>2.39</v>
      </c>
      <c r="V26" s="111"/>
      <c r="W26" s="111"/>
      <c r="X26" s="111"/>
      <c r="Y26" s="111"/>
      <c r="Z26" s="111"/>
      <c r="AA26" s="111"/>
      <c r="AB26" s="111"/>
      <c r="AC26" s="111"/>
      <c r="AD26" s="111"/>
      <c r="AE26" s="111" t="s">
        <v>118</v>
      </c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</row>
    <row r="27" spans="1:60" outlineLevel="1">
      <c r="A27" s="112">
        <v>7</v>
      </c>
      <c r="B27" s="112" t="s">
        <v>123</v>
      </c>
      <c r="C27" s="140" t="s">
        <v>124</v>
      </c>
      <c r="D27" s="116" t="s">
        <v>117</v>
      </c>
      <c r="E27" s="121">
        <v>126.76014000000001</v>
      </c>
      <c r="F27" s="124">
        <v>0</v>
      </c>
      <c r="G27" s="125">
        <f>ROUND(E27*F27,2)</f>
        <v>0</v>
      </c>
      <c r="H27" s="125"/>
      <c r="I27" s="125">
        <f>ROUND(E27*H27,2)</f>
        <v>0</v>
      </c>
      <c r="J27" s="125"/>
      <c r="K27" s="125">
        <f>ROUND(E27*J27,2)</f>
        <v>0</v>
      </c>
      <c r="L27" s="125">
        <v>0</v>
      </c>
      <c r="M27" s="125">
        <f>G27*(1+L27/100)</f>
        <v>0</v>
      </c>
      <c r="N27" s="116">
        <v>0</v>
      </c>
      <c r="O27" s="116">
        <f>ROUND(E27*N27,5)</f>
        <v>0</v>
      </c>
      <c r="P27" s="116">
        <v>0</v>
      </c>
      <c r="Q27" s="116">
        <f>ROUND(E27*P27,5)</f>
        <v>0</v>
      </c>
      <c r="R27" s="116"/>
      <c r="S27" s="116"/>
      <c r="T27" s="117">
        <v>0</v>
      </c>
      <c r="U27" s="116">
        <f>ROUND(E27*T27,2)</f>
        <v>0</v>
      </c>
      <c r="V27" s="111"/>
      <c r="W27" s="111"/>
      <c r="X27" s="111"/>
      <c r="Y27" s="111"/>
      <c r="Z27" s="111"/>
      <c r="AA27" s="111"/>
      <c r="AB27" s="111"/>
      <c r="AC27" s="111"/>
      <c r="AD27" s="111"/>
      <c r="AE27" s="111" t="s">
        <v>118</v>
      </c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</row>
    <row r="28" spans="1:60" ht="20.45" outlineLevel="1">
      <c r="A28" s="112">
        <v>8</v>
      </c>
      <c r="B28" s="112" t="s">
        <v>125</v>
      </c>
      <c r="C28" s="140" t="s">
        <v>126</v>
      </c>
      <c r="D28" s="116" t="s">
        <v>117</v>
      </c>
      <c r="E28" s="121">
        <v>4.8753900000000003</v>
      </c>
      <c r="F28" s="124">
        <f>H28+J28</f>
        <v>0</v>
      </c>
      <c r="G28" s="125">
        <f>ROUND(E28*F28,2)</f>
        <v>0</v>
      </c>
      <c r="H28" s="125"/>
      <c r="I28" s="125">
        <f>ROUND(E28*H28,2)</f>
        <v>0</v>
      </c>
      <c r="J28" s="125"/>
      <c r="K28" s="125">
        <f>ROUND(E28*J28,2)</f>
        <v>0</v>
      </c>
      <c r="L28" s="125">
        <v>0</v>
      </c>
      <c r="M28" s="125">
        <f>G28*(1+L28/100)</f>
        <v>0</v>
      </c>
      <c r="N28" s="116">
        <v>0</v>
      </c>
      <c r="O28" s="116">
        <f>ROUND(E28*N28,5)</f>
        <v>0</v>
      </c>
      <c r="P28" s="116">
        <v>0</v>
      </c>
      <c r="Q28" s="116">
        <f>ROUND(E28*P28,5)</f>
        <v>0</v>
      </c>
      <c r="R28" s="116"/>
      <c r="S28" s="116"/>
      <c r="T28" s="117">
        <v>0</v>
      </c>
      <c r="U28" s="116">
        <f>ROUND(E28*T28,2)</f>
        <v>0</v>
      </c>
      <c r="V28" s="111"/>
      <c r="W28" s="111"/>
      <c r="X28" s="111"/>
      <c r="Y28" s="111"/>
      <c r="Z28" s="111"/>
      <c r="AA28" s="111"/>
      <c r="AB28" s="111"/>
      <c r="AC28" s="111"/>
      <c r="AD28" s="111"/>
      <c r="AE28" s="111" t="s">
        <v>118</v>
      </c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</row>
    <row r="29" spans="1:60">
      <c r="A29" s="113" t="s">
        <v>92</v>
      </c>
      <c r="B29" s="113" t="s">
        <v>59</v>
      </c>
      <c r="C29" s="142" t="s">
        <v>60</v>
      </c>
      <c r="D29" s="119"/>
      <c r="E29" s="123"/>
      <c r="F29" s="127"/>
      <c r="G29" s="127">
        <f>SUMIF(AE30:AE38,"&lt;&gt;NOR",G30:G38)</f>
        <v>0</v>
      </c>
      <c r="H29" s="127"/>
      <c r="I29" s="127">
        <f>SUM(I30:I38)</f>
        <v>0</v>
      </c>
      <c r="J29" s="127"/>
      <c r="K29" s="127">
        <f>SUM(K30:K38)</f>
        <v>0</v>
      </c>
      <c r="L29" s="127"/>
      <c r="M29" s="127">
        <f>SUM(M30:M38)</f>
        <v>0</v>
      </c>
      <c r="N29" s="119"/>
      <c r="O29" s="119">
        <f>SUM(O30:O38)</f>
        <v>4.3890000000000002</v>
      </c>
      <c r="P29" s="119"/>
      <c r="Q29" s="119">
        <f>SUM(Q30:Q38)</f>
        <v>4.3890000000000002</v>
      </c>
      <c r="R29" s="119"/>
      <c r="S29" s="119"/>
      <c r="T29" s="120"/>
      <c r="U29" s="119">
        <f>SUM(U30:U38)</f>
        <v>15.1</v>
      </c>
      <c r="AE29" t="s">
        <v>93</v>
      </c>
    </row>
    <row r="30" spans="1:60" ht="20.45" outlineLevel="1">
      <c r="A30" s="112">
        <v>9</v>
      </c>
      <c r="B30" s="112" t="s">
        <v>127</v>
      </c>
      <c r="C30" s="140" t="s">
        <v>128</v>
      </c>
      <c r="D30" s="116" t="s">
        <v>129</v>
      </c>
      <c r="E30" s="121">
        <v>2926</v>
      </c>
      <c r="F30" s="124">
        <f>H30+J30</f>
        <v>0</v>
      </c>
      <c r="G30" s="125">
        <f>ROUND(E30*F30,2)</f>
        <v>0</v>
      </c>
      <c r="H30" s="125"/>
      <c r="I30" s="125">
        <f>ROUND(E30*H30,2)</f>
        <v>0</v>
      </c>
      <c r="J30" s="125"/>
      <c r="K30" s="125">
        <f>ROUND(E30*J30,2)</f>
        <v>0</v>
      </c>
      <c r="L30" s="125">
        <v>0</v>
      </c>
      <c r="M30" s="125">
        <f>G30*(1+L30/100)</f>
        <v>0</v>
      </c>
      <c r="N30" s="116">
        <v>1.5E-3</v>
      </c>
      <c r="O30" s="116">
        <f>ROUND(E30*N30,5)</f>
        <v>4.3890000000000002</v>
      </c>
      <c r="P30" s="116">
        <v>1.5E-3</v>
      </c>
      <c r="Q30" s="116">
        <f>ROUND(E30*P30,5)</f>
        <v>4.3890000000000002</v>
      </c>
      <c r="R30" s="116"/>
      <c r="S30" s="116"/>
      <c r="T30" s="117">
        <v>0</v>
      </c>
      <c r="U30" s="116">
        <f>ROUND(E30*T30,2)</f>
        <v>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 t="s">
        <v>97</v>
      </c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</row>
    <row r="31" spans="1:60" outlineLevel="1">
      <c r="A31" s="112"/>
      <c r="B31" s="112"/>
      <c r="C31" s="180" t="s">
        <v>130</v>
      </c>
      <c r="D31" s="181"/>
      <c r="E31" s="182"/>
      <c r="F31" s="183"/>
      <c r="G31" s="184"/>
      <c r="H31" s="125"/>
      <c r="I31" s="125"/>
      <c r="J31" s="125"/>
      <c r="K31" s="125"/>
      <c r="L31" s="125"/>
      <c r="M31" s="125"/>
      <c r="N31" s="116"/>
      <c r="O31" s="116"/>
      <c r="P31" s="116"/>
      <c r="Q31" s="116"/>
      <c r="R31" s="116"/>
      <c r="S31" s="116"/>
      <c r="T31" s="117"/>
      <c r="U31" s="116"/>
      <c r="V31" s="111"/>
      <c r="W31" s="111"/>
      <c r="X31" s="111"/>
      <c r="Y31" s="111"/>
      <c r="Z31" s="111"/>
      <c r="AA31" s="111"/>
      <c r="AB31" s="111"/>
      <c r="AC31" s="111"/>
      <c r="AD31" s="111"/>
      <c r="AE31" s="111" t="s">
        <v>99</v>
      </c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4" t="str">
        <f>C31</f>
        <v>Demontáž původních sedadel na tribunách MFS Srbská.</v>
      </c>
      <c r="BB31" s="111"/>
      <c r="BC31" s="111"/>
      <c r="BD31" s="111"/>
      <c r="BE31" s="111"/>
      <c r="BF31" s="111"/>
      <c r="BG31" s="111"/>
      <c r="BH31" s="111"/>
    </row>
    <row r="32" spans="1:60" outlineLevel="1">
      <c r="A32" s="112"/>
      <c r="B32" s="112"/>
      <c r="C32" s="180" t="s">
        <v>131</v>
      </c>
      <c r="D32" s="181"/>
      <c r="E32" s="182"/>
      <c r="F32" s="183"/>
      <c r="G32" s="184"/>
      <c r="H32" s="125"/>
      <c r="I32" s="125"/>
      <c r="J32" s="125"/>
      <c r="K32" s="125"/>
      <c r="L32" s="125"/>
      <c r="M32" s="125"/>
      <c r="N32" s="116"/>
      <c r="O32" s="116"/>
      <c r="P32" s="116"/>
      <c r="Q32" s="116"/>
      <c r="R32" s="116"/>
      <c r="S32" s="116"/>
      <c r="T32" s="117"/>
      <c r="U32" s="116"/>
      <c r="V32" s="111"/>
      <c r="W32" s="111"/>
      <c r="X32" s="111"/>
      <c r="Y32" s="111"/>
      <c r="Z32" s="111"/>
      <c r="AA32" s="111"/>
      <c r="AB32" s="111"/>
      <c r="AC32" s="111"/>
      <c r="AD32" s="111"/>
      <c r="AE32" s="111" t="s">
        <v>99</v>
      </c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4" t="str">
        <f>C32</f>
        <v>Celkem se jedná o 2 926ks sedadel, které budou demontovány včetně ocelového kotevního systému.</v>
      </c>
      <c r="BB32" s="111"/>
      <c r="BC32" s="111"/>
      <c r="BD32" s="111"/>
      <c r="BE32" s="111"/>
      <c r="BF32" s="111"/>
      <c r="BG32" s="111"/>
      <c r="BH32" s="111"/>
    </row>
    <row r="33" spans="1:60" ht="20.45" outlineLevel="1">
      <c r="A33" s="112">
        <v>10</v>
      </c>
      <c r="B33" s="112" t="s">
        <v>132</v>
      </c>
      <c r="C33" s="140" t="s">
        <v>133</v>
      </c>
      <c r="D33" s="116" t="s">
        <v>117</v>
      </c>
      <c r="E33" s="121">
        <v>4.3890000000000002</v>
      </c>
      <c r="F33" s="124">
        <f>H33+J33</f>
        <v>0</v>
      </c>
      <c r="G33" s="125">
        <f>ROUND(E33*F33,2)</f>
        <v>0</v>
      </c>
      <c r="H33" s="125"/>
      <c r="I33" s="125">
        <f>ROUND(E33*H33,2)</f>
        <v>0</v>
      </c>
      <c r="J33" s="125"/>
      <c r="K33" s="125">
        <f>ROUND(E33*J33,2)</f>
        <v>0</v>
      </c>
      <c r="L33" s="125">
        <v>0</v>
      </c>
      <c r="M33" s="125">
        <f>G33*(1+L33/100)</f>
        <v>0</v>
      </c>
      <c r="N33" s="116">
        <v>0</v>
      </c>
      <c r="O33" s="116">
        <f>ROUND(E33*N33,5)</f>
        <v>0</v>
      </c>
      <c r="P33" s="116">
        <v>0</v>
      </c>
      <c r="Q33" s="116">
        <f>ROUND(E33*P33,5)</f>
        <v>0</v>
      </c>
      <c r="R33" s="116"/>
      <c r="S33" s="116"/>
      <c r="T33" s="117">
        <v>0</v>
      </c>
      <c r="U33" s="116">
        <f>ROUND(E33*T33,2)</f>
        <v>0</v>
      </c>
      <c r="V33" s="111"/>
      <c r="W33" s="111"/>
      <c r="X33" s="111"/>
      <c r="Y33" s="111"/>
      <c r="Z33" s="111"/>
      <c r="AA33" s="111"/>
      <c r="AB33" s="111"/>
      <c r="AC33" s="111"/>
      <c r="AD33" s="111"/>
      <c r="AE33" s="111" t="s">
        <v>97</v>
      </c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</row>
    <row r="34" spans="1:60" outlineLevel="1">
      <c r="A34" s="112"/>
      <c r="B34" s="112"/>
      <c r="C34" s="180" t="s">
        <v>134</v>
      </c>
      <c r="D34" s="181"/>
      <c r="E34" s="182"/>
      <c r="F34" s="183"/>
      <c r="G34" s="184"/>
      <c r="H34" s="125"/>
      <c r="I34" s="125"/>
      <c r="J34" s="125"/>
      <c r="K34" s="125"/>
      <c r="L34" s="125"/>
      <c r="M34" s="125"/>
      <c r="N34" s="116"/>
      <c r="O34" s="116"/>
      <c r="P34" s="116"/>
      <c r="Q34" s="116"/>
      <c r="R34" s="116"/>
      <c r="S34" s="116"/>
      <c r="T34" s="117"/>
      <c r="U34" s="116"/>
      <c r="V34" s="111"/>
      <c r="W34" s="111"/>
      <c r="X34" s="111"/>
      <c r="Y34" s="111"/>
      <c r="Z34" s="111"/>
      <c r="AA34" s="111"/>
      <c r="AB34" s="111"/>
      <c r="AC34" s="111"/>
      <c r="AD34" s="111"/>
      <c r="AE34" s="111" t="s">
        <v>99</v>
      </c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4" t="str">
        <f>C34</f>
        <v>Zhotovitel učinní následnou likvidaci plastových sedadel MFS Srbská.</v>
      </c>
      <c r="BB34" s="111"/>
      <c r="BC34" s="111"/>
      <c r="BD34" s="111"/>
      <c r="BE34" s="111"/>
      <c r="BF34" s="111"/>
      <c r="BG34" s="111"/>
      <c r="BH34" s="111"/>
    </row>
    <row r="35" spans="1:60" outlineLevel="1">
      <c r="A35" s="112">
        <v>11</v>
      </c>
      <c r="B35" s="112" t="s">
        <v>135</v>
      </c>
      <c r="C35" s="140" t="s">
        <v>136</v>
      </c>
      <c r="D35" s="116" t="s">
        <v>117</v>
      </c>
      <c r="E35" s="121">
        <v>4.3890000000000002</v>
      </c>
      <c r="F35" s="124">
        <f>H35+J35</f>
        <v>0</v>
      </c>
      <c r="G35" s="125">
        <f>ROUND(E35*F35,2)</f>
        <v>0</v>
      </c>
      <c r="H35" s="125"/>
      <c r="I35" s="125">
        <f>ROUND(E35*H35,2)</f>
        <v>0</v>
      </c>
      <c r="J35" s="125"/>
      <c r="K35" s="125">
        <f>ROUND(E35*J35,2)</f>
        <v>0</v>
      </c>
      <c r="L35" s="125">
        <v>0</v>
      </c>
      <c r="M35" s="125">
        <f>G35*(1+L35/100)</f>
        <v>0</v>
      </c>
      <c r="N35" s="116">
        <v>0</v>
      </c>
      <c r="O35" s="116">
        <f>ROUND(E35*N35,5)</f>
        <v>0</v>
      </c>
      <c r="P35" s="116">
        <v>0</v>
      </c>
      <c r="Q35" s="116">
        <f>ROUND(E35*P35,5)</f>
        <v>0</v>
      </c>
      <c r="R35" s="116"/>
      <c r="S35" s="116"/>
      <c r="T35" s="117">
        <v>2.0089999999999999</v>
      </c>
      <c r="U35" s="116">
        <f>ROUND(E35*T35,2)</f>
        <v>8.82</v>
      </c>
      <c r="V35" s="111"/>
      <c r="W35" s="111"/>
      <c r="X35" s="111"/>
      <c r="Y35" s="111"/>
      <c r="Z35" s="111"/>
      <c r="AA35" s="111"/>
      <c r="AB35" s="111"/>
      <c r="AC35" s="111"/>
      <c r="AD35" s="111"/>
      <c r="AE35" s="111" t="s">
        <v>97</v>
      </c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</row>
    <row r="36" spans="1:60" outlineLevel="1">
      <c r="A36" s="112">
        <v>12</v>
      </c>
      <c r="B36" s="112" t="s">
        <v>137</v>
      </c>
      <c r="C36" s="140" t="s">
        <v>138</v>
      </c>
      <c r="D36" s="116" t="s">
        <v>117</v>
      </c>
      <c r="E36" s="121">
        <v>4.3890000000000002</v>
      </c>
      <c r="F36" s="124">
        <f>H36+J36</f>
        <v>0</v>
      </c>
      <c r="G36" s="125">
        <f>ROUND(E36*F36,2)</f>
        <v>0</v>
      </c>
      <c r="H36" s="125"/>
      <c r="I36" s="125">
        <f>ROUND(E36*H36,2)</f>
        <v>0</v>
      </c>
      <c r="J36" s="125"/>
      <c r="K36" s="125">
        <f>ROUND(E36*J36,2)</f>
        <v>0</v>
      </c>
      <c r="L36" s="125">
        <v>0</v>
      </c>
      <c r="M36" s="125">
        <f>G36*(1+L36/100)</f>
        <v>0</v>
      </c>
      <c r="N36" s="116">
        <v>0</v>
      </c>
      <c r="O36" s="116">
        <f>ROUND(E36*N36,5)</f>
        <v>0</v>
      </c>
      <c r="P36" s="116">
        <v>0</v>
      </c>
      <c r="Q36" s="116">
        <f>ROUND(E36*P36,5)</f>
        <v>0</v>
      </c>
      <c r="R36" s="116"/>
      <c r="S36" s="116"/>
      <c r="T36" s="117">
        <v>0.94199999999999995</v>
      </c>
      <c r="U36" s="116">
        <f>ROUND(E36*T36,2)</f>
        <v>4.13</v>
      </c>
      <c r="V36" s="111"/>
      <c r="W36" s="111"/>
      <c r="X36" s="111"/>
      <c r="Y36" s="111"/>
      <c r="Z36" s="111"/>
      <c r="AA36" s="111"/>
      <c r="AB36" s="111"/>
      <c r="AC36" s="111"/>
      <c r="AD36" s="111"/>
      <c r="AE36" s="111" t="s">
        <v>97</v>
      </c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</row>
    <row r="37" spans="1:60" ht="20.45" outlineLevel="1">
      <c r="A37" s="112">
        <v>13</v>
      </c>
      <c r="B37" s="112" t="s">
        <v>139</v>
      </c>
      <c r="C37" s="140" t="s">
        <v>122</v>
      </c>
      <c r="D37" s="116" t="s">
        <v>117</v>
      </c>
      <c r="E37" s="121">
        <v>4.3890000000000002</v>
      </c>
      <c r="F37" s="124">
        <f>H37+J37</f>
        <v>0</v>
      </c>
      <c r="G37" s="125">
        <f>ROUND(E37*F37,2)</f>
        <v>0</v>
      </c>
      <c r="H37" s="125"/>
      <c r="I37" s="125">
        <f>ROUND(E37*H37,2)</f>
        <v>0</v>
      </c>
      <c r="J37" s="125"/>
      <c r="K37" s="125">
        <f>ROUND(E37*J37,2)</f>
        <v>0</v>
      </c>
      <c r="L37" s="125">
        <v>0</v>
      </c>
      <c r="M37" s="125">
        <f>G37*(1+L37/100)</f>
        <v>0</v>
      </c>
      <c r="N37" s="116">
        <v>0</v>
      </c>
      <c r="O37" s="116">
        <f>ROUND(E37*N37,5)</f>
        <v>0</v>
      </c>
      <c r="P37" s="116">
        <v>0</v>
      </c>
      <c r="Q37" s="116">
        <f>ROUND(E37*P37,5)</f>
        <v>0</v>
      </c>
      <c r="R37" s="116"/>
      <c r="S37" s="116"/>
      <c r="T37" s="117">
        <v>0.49</v>
      </c>
      <c r="U37" s="116">
        <f>ROUND(E37*T37,2)</f>
        <v>2.15</v>
      </c>
      <c r="V37" s="111"/>
      <c r="W37" s="111"/>
      <c r="X37" s="111"/>
      <c r="Y37" s="111"/>
      <c r="Z37" s="111"/>
      <c r="AA37" s="111"/>
      <c r="AB37" s="111"/>
      <c r="AC37" s="111"/>
      <c r="AD37" s="111"/>
      <c r="AE37" s="111" t="s">
        <v>97</v>
      </c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</row>
    <row r="38" spans="1:60" outlineLevel="1">
      <c r="A38" s="134">
        <v>14</v>
      </c>
      <c r="B38" s="134" t="s">
        <v>140</v>
      </c>
      <c r="C38" s="143" t="s">
        <v>124</v>
      </c>
      <c r="D38" s="135" t="s">
        <v>117</v>
      </c>
      <c r="E38" s="136">
        <v>114.114</v>
      </c>
      <c r="F38" s="137">
        <f>H38+J38</f>
        <v>0</v>
      </c>
      <c r="G38" s="138">
        <f>ROUND(E38*F38,2)</f>
        <v>0</v>
      </c>
      <c r="H38" s="138"/>
      <c r="I38" s="138">
        <f>ROUND(E38*H38,2)</f>
        <v>0</v>
      </c>
      <c r="J38" s="138"/>
      <c r="K38" s="138">
        <f>ROUND(E38*J38,2)</f>
        <v>0</v>
      </c>
      <c r="L38" s="138">
        <v>0</v>
      </c>
      <c r="M38" s="138">
        <f>G38*(1+L38/100)</f>
        <v>0</v>
      </c>
      <c r="N38" s="135">
        <v>0</v>
      </c>
      <c r="O38" s="135">
        <f>ROUND(E38*N38,5)</f>
        <v>0</v>
      </c>
      <c r="P38" s="135">
        <v>0</v>
      </c>
      <c r="Q38" s="135">
        <f>ROUND(E38*P38,5)</f>
        <v>0</v>
      </c>
      <c r="R38" s="135"/>
      <c r="S38" s="135"/>
      <c r="T38" s="139">
        <v>0</v>
      </c>
      <c r="U38" s="135">
        <f>ROUND(E38*T38,2)</f>
        <v>0</v>
      </c>
      <c r="V38" s="111"/>
      <c r="W38" s="111"/>
      <c r="X38" s="111"/>
      <c r="Y38" s="111"/>
      <c r="Z38" s="111"/>
      <c r="AA38" s="111"/>
      <c r="AB38" s="111"/>
      <c r="AC38" s="111"/>
      <c r="AD38" s="111"/>
      <c r="AE38" s="111" t="s">
        <v>97</v>
      </c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</row>
    <row r="39" spans="1:60">
      <c r="A39" s="4"/>
      <c r="B39" s="5" t="s">
        <v>113</v>
      </c>
      <c r="C39" s="144" t="s">
        <v>113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AC39">
        <v>12</v>
      </c>
      <c r="AD39">
        <v>21</v>
      </c>
    </row>
    <row r="40" spans="1:60">
      <c r="A40" s="235"/>
      <c r="B40" s="236" t="s">
        <v>23</v>
      </c>
      <c r="C40" s="237" t="s">
        <v>113</v>
      </c>
      <c r="D40" s="238"/>
      <c r="E40" s="238"/>
      <c r="F40" s="238"/>
      <c r="G40" s="239">
        <f>G8+G12+G29</f>
        <v>0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AC40">
        <f>SUMIF(L7:L38,AC39,G7:G38)</f>
        <v>0</v>
      </c>
      <c r="AD40">
        <f>SUMIF(L7:L38,AD39,G7:G38)</f>
        <v>0</v>
      </c>
      <c r="AE40" t="s">
        <v>141</v>
      </c>
    </row>
    <row r="41" spans="1:60">
      <c r="A41" s="4"/>
      <c r="B41" s="5" t="s">
        <v>113</v>
      </c>
      <c r="C41" s="144" t="s">
        <v>113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</sheetData>
  <mergeCells count="17">
    <mergeCell ref="C22:G22"/>
    <mergeCell ref="C23:G23"/>
    <mergeCell ref="C31:G31"/>
    <mergeCell ref="C32:G32"/>
    <mergeCell ref="C34:G34"/>
    <mergeCell ref="C20:G20"/>
    <mergeCell ref="A1:G1"/>
    <mergeCell ref="C2:G2"/>
    <mergeCell ref="C3:G3"/>
    <mergeCell ref="C4:G4"/>
    <mergeCell ref="C10:G10"/>
    <mergeCell ref="C11:G11"/>
    <mergeCell ref="C14:G14"/>
    <mergeCell ref="C15:G15"/>
    <mergeCell ref="C16:G16"/>
    <mergeCell ref="C17:G17"/>
    <mergeCell ref="C19:G19"/>
  </mergeCells>
  <pageMargins left="0.39370078740157499" right="0.19685039370078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99003A8FFFE14082C627685AA29D40" ma:contentTypeVersion="12" ma:contentTypeDescription="Vytvoří nový dokument" ma:contentTypeScope="" ma:versionID="5907ddbbc99dfd0e481389a5eec7af40">
  <xsd:schema xmlns:xsd="http://www.w3.org/2001/XMLSchema" xmlns:xs="http://www.w3.org/2001/XMLSchema" xmlns:p="http://schemas.microsoft.com/office/2006/metadata/properties" xmlns:ns2="37cb5d3b-3b69-494d-8b31-321a33f1097b" xmlns:ns3="69da2289-d092-4885-9b43-bcfe266777f8" targetNamespace="http://schemas.microsoft.com/office/2006/metadata/properties" ma:root="true" ma:fieldsID="d20ee07c35cd663319652adad4345029" ns2:_="" ns3:_="">
    <xsd:import namespace="37cb5d3b-3b69-494d-8b31-321a33f1097b"/>
    <xsd:import namespace="69da2289-d092-4885-9b43-bcfe266777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b5d3b-3b69-494d-8b31-321a33f10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823ab2d1-99b4-49b8-a5ea-fd6203c51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a2289-d092-4885-9b43-bcfe266777f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c9db5-8ecb-44b2-870b-3f59c53cf5d3}" ma:internalName="TaxCatchAll" ma:showField="CatchAllData" ma:web="69da2289-d092-4885-9b43-bcfe26677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b5d3b-3b69-494d-8b31-321a33f1097b">
      <Terms xmlns="http://schemas.microsoft.com/office/infopath/2007/PartnerControls"/>
    </lcf76f155ced4ddcb4097134ff3c332f>
    <TaxCatchAll xmlns="69da2289-d092-4885-9b43-bcfe266777f8" xsi:nil="true"/>
  </documentManagement>
</p:properties>
</file>

<file path=customXml/itemProps1.xml><?xml version="1.0" encoding="utf-8"?>
<ds:datastoreItem xmlns:ds="http://schemas.openxmlformats.org/officeDocument/2006/customXml" ds:itemID="{AB6B3B1F-A1BE-49CA-BC2F-3ADB7B7F6C64}"/>
</file>

<file path=customXml/itemProps2.xml><?xml version="1.0" encoding="utf-8"?>
<ds:datastoreItem xmlns:ds="http://schemas.openxmlformats.org/officeDocument/2006/customXml" ds:itemID="{307CDBBD-87B6-4CC0-A80B-64B13A74935F}"/>
</file>

<file path=customXml/itemProps3.xml><?xml version="1.0" encoding="utf-8"?>
<ds:datastoreItem xmlns:ds="http://schemas.openxmlformats.org/officeDocument/2006/customXml" ds:itemID="{300833BE-9852-43BF-A423-2EB8E70D63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RTS, a.s.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Kouřil</dc:creator>
  <cp:keywords/>
  <dc:description/>
  <cp:lastModifiedBy>Daniela Konečná</cp:lastModifiedBy>
  <cp:revision/>
  <dcterms:created xsi:type="dcterms:W3CDTF">2009-04-08T07:15:50Z</dcterms:created>
  <dcterms:modified xsi:type="dcterms:W3CDTF">2026-04-10T05:47:36Z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0x0101009F99003A8FFFE14082C627685AA29D40</vt:lpwstr>
  </property>
  <property fmtid="{D5CDD505-2E9C-101B-9397-08002B2CF9AE}" pid="3" name="MediaServiceImageTags">
    <vt:lpwstr/>
  </property>
</Properties>
</file>