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xr:revisionPtr revIDLastSave="0" documentId="11_A457A49831DF6CD28A0B5C18948FE7DFD3CABFF3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Rekapitulace stavby" sheetId="1" r:id="rId1"/>
    <sheet name="S01 - Oprava vytápění" sheetId="2" r:id="rId2"/>
  </sheets>
  <definedNames>
    <definedName name="_xlnm._FilterDatabase" localSheetId="1" hidden="1">'S01 - Oprava vytápění'!$C$121:$K$184</definedName>
    <definedName name="_xlnm.Print_Titles" localSheetId="0">'Rekapitulace stavby'!$92:$92</definedName>
    <definedName name="_xlnm.Print_Titles" localSheetId="1">'S01 - Oprava vytápění'!$121:$121</definedName>
    <definedName name="_xlnm.Print_Area" localSheetId="0">'Rekapitulace stavby'!$D$4:$AO$76,'Rekapitulace stavby'!$C$82:$AQ$96</definedName>
    <definedName name="_xlnm.Print_Area" localSheetId="1">'S01 - Oprava vytápění'!$C$4:$J$76,'S01 - Oprava vytápění'!$C$82:$J$103,'S01 - Oprava vytápění'!$C$109:$J$184</definedName>
  </definedNames>
  <calcPr calcId="0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7" i="2" l="1"/>
  <c r="J37" i="2"/>
  <c r="J36" i="2"/>
  <c r="AY95" i="1"/>
  <c r="J35" i="2"/>
  <c r="AX95" i="1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F116" i="2"/>
  <c r="E114" i="2"/>
  <c r="F89" i="2"/>
  <c r="E87" i="2"/>
  <c r="J24" i="2"/>
  <c r="E24" i="2"/>
  <c r="J119" i="2"/>
  <c r="J23" i="2"/>
  <c r="J21" i="2"/>
  <c r="E21" i="2"/>
  <c r="J118" i="2"/>
  <c r="J20" i="2"/>
  <c r="J18" i="2"/>
  <c r="E18" i="2"/>
  <c r="F119" i="2"/>
  <c r="J17" i="2"/>
  <c r="J15" i="2"/>
  <c r="E15" i="2"/>
  <c r="F118" i="2"/>
  <c r="J14" i="2"/>
  <c r="J12" i="2"/>
  <c r="J89" i="2"/>
  <c r="E7" i="2"/>
  <c r="E112" i="2"/>
  <c r="L90" i="1"/>
  <c r="AM90" i="1"/>
  <c r="AM89" i="1"/>
  <c r="L89" i="1"/>
  <c r="AM87" i="1"/>
  <c r="L87" i="1"/>
  <c r="L85" i="1"/>
  <c r="L84" i="1"/>
  <c r="J182" i="2"/>
  <c r="J178" i="2"/>
  <c r="J171" i="2"/>
  <c r="J170" i="2"/>
  <c r="J160" i="2"/>
  <c r="BK159" i="2"/>
  <c r="BK158" i="2"/>
  <c r="J156" i="2"/>
  <c r="BK152" i="2"/>
  <c r="J151" i="2"/>
  <c r="J150" i="2"/>
  <c r="BK149" i="2"/>
  <c r="BK146" i="2"/>
  <c r="BK139" i="2"/>
  <c r="J138" i="2"/>
  <c r="BK133" i="2"/>
  <c r="BK126" i="2"/>
  <c r="BK171" i="2"/>
  <c r="BK170" i="2"/>
  <c r="J149" i="2"/>
  <c r="J147" i="2"/>
  <c r="J137" i="2"/>
  <c r="J132" i="2"/>
  <c r="J127" i="2"/>
  <c r="J126" i="2"/>
  <c r="BK181" i="2"/>
  <c r="J162" i="2"/>
  <c r="BK135" i="2"/>
  <c r="J183" i="2"/>
  <c r="BK180" i="2"/>
  <c r="BK179" i="2"/>
  <c r="J176" i="2"/>
  <c r="BK173" i="2"/>
  <c r="J169" i="2"/>
  <c r="BK168" i="2"/>
  <c r="J164" i="2"/>
  <c r="J163" i="2"/>
  <c r="J155" i="2"/>
  <c r="BK154" i="2"/>
  <c r="J153" i="2"/>
  <c r="BK143" i="2"/>
  <c r="J129" i="2"/>
  <c r="J179" i="2"/>
  <c r="J161" i="2"/>
  <c r="BK153" i="2"/>
  <c r="J148" i="2"/>
  <c r="J134" i="2"/>
  <c r="J133" i="2"/>
  <c r="J131" i="2"/>
  <c r="BK127" i="2"/>
  <c r="BK183" i="2"/>
  <c r="BK169" i="2"/>
  <c r="J159" i="2"/>
  <c r="BK155" i="2"/>
  <c r="BK142" i="2"/>
  <c r="J141" i="2"/>
  <c r="J139" i="2"/>
  <c r="BK132" i="2"/>
  <c r="BK131" i="2"/>
  <c r="J130" i="2"/>
  <c r="J184" i="2"/>
  <c r="BK178" i="2"/>
  <c r="BK176" i="2"/>
  <c r="BK174" i="2"/>
  <c r="J173" i="2"/>
  <c r="J166" i="2"/>
  <c r="J165" i="2"/>
  <c r="J158" i="2"/>
  <c r="J157" i="2"/>
  <c r="BK156" i="2"/>
  <c r="J154" i="2"/>
  <c r="BK147" i="2"/>
  <c r="J146" i="2"/>
  <c r="BK145" i="2"/>
  <c r="BK144" i="2"/>
  <c r="BK184" i="2"/>
  <c r="J181" i="2"/>
  <c r="BK151" i="2"/>
  <c r="BK148" i="2"/>
  <c r="J180" i="2"/>
  <c r="BK175" i="2"/>
  <c r="J174" i="2"/>
  <c r="J168" i="2"/>
  <c r="BK166" i="2"/>
  <c r="BK161" i="2"/>
  <c r="BK160" i="2"/>
  <c r="BK157" i="2"/>
  <c r="BK134" i="2"/>
  <c r="BK125" i="2"/>
  <c r="AS94" i="1"/>
  <c r="J175" i="2"/>
  <c r="BK165" i="2"/>
  <c r="BK164" i="2"/>
  <c r="BK163" i="2"/>
  <c r="BK162" i="2"/>
  <c r="BK150" i="2"/>
  <c r="J145" i="2"/>
  <c r="J136" i="2"/>
  <c r="BK130" i="2"/>
  <c r="BK129" i="2"/>
  <c r="BK128" i="2"/>
  <c r="J125" i="2"/>
  <c r="BK182" i="2"/>
  <c r="J152" i="2"/>
  <c r="J144" i="2"/>
  <c r="J143" i="2"/>
  <c r="J142" i="2"/>
  <c r="BK141" i="2"/>
  <c r="BK138" i="2"/>
  <c r="BK137" i="2"/>
  <c r="BK136" i="2"/>
  <c r="J135" i="2"/>
  <c r="J128" i="2"/>
  <c r="BK167" i="2" l="1"/>
  <c r="J167" i="2"/>
  <c r="J100" i="2"/>
  <c r="P167" i="2"/>
  <c r="R167" i="2"/>
  <c r="BK172" i="2"/>
  <c r="J172" i="2"/>
  <c r="J101" i="2"/>
  <c r="P172" i="2"/>
  <c r="R172" i="2"/>
  <c r="T124" i="2"/>
  <c r="T172" i="2"/>
  <c r="BK124" i="2"/>
  <c r="J124" i="2"/>
  <c r="J98" i="2"/>
  <c r="BK177" i="2"/>
  <c r="J177" i="2"/>
  <c r="J102" i="2"/>
  <c r="P124" i="2"/>
  <c r="R140" i="2"/>
  <c r="P177" i="2"/>
  <c r="R124" i="2"/>
  <c r="R123" i="2"/>
  <c r="R122" i="2"/>
  <c r="P140" i="2"/>
  <c r="R177" i="2"/>
  <c r="BK140" i="2"/>
  <c r="J140" i="2"/>
  <c r="J99" i="2"/>
  <c r="T140" i="2"/>
  <c r="T177" i="2"/>
  <c r="J91" i="2"/>
  <c r="BE131" i="2"/>
  <c r="BE145" i="2"/>
  <c r="BE146" i="2"/>
  <c r="BE150" i="2"/>
  <c r="BE156" i="2"/>
  <c r="BE161" i="2"/>
  <c r="BE173" i="2"/>
  <c r="BE175" i="2"/>
  <c r="BE179" i="2"/>
  <c r="BE183" i="2"/>
  <c r="F91" i="2"/>
  <c r="BE139" i="2"/>
  <c r="BE142" i="2"/>
  <c r="BE148" i="2"/>
  <c r="BE160" i="2"/>
  <c r="BE170" i="2"/>
  <c r="J92" i="2"/>
  <c r="BE149" i="2"/>
  <c r="BE151" i="2"/>
  <c r="BE152" i="2"/>
  <c r="BE163" i="2"/>
  <c r="BE169" i="2"/>
  <c r="BE176" i="2"/>
  <c r="BE181" i="2"/>
  <c r="BE127" i="2"/>
  <c r="BE144" i="2"/>
  <c r="BE155" i="2"/>
  <c r="BE158" i="2"/>
  <c r="BE164" i="2"/>
  <c r="J116" i="2"/>
  <c r="BE134" i="2"/>
  <c r="BE138" i="2"/>
  <c r="BE182" i="2"/>
  <c r="BE125" i="2"/>
  <c r="BE133" i="2"/>
  <c r="BE143" i="2"/>
  <c r="BE180" i="2"/>
  <c r="BE184" i="2"/>
  <c r="BE135" i="2"/>
  <c r="BE137" i="2"/>
  <c r="BE141" i="2"/>
  <c r="BE154" i="2"/>
  <c r="BE159" i="2"/>
  <c r="BE162" i="2"/>
  <c r="BE166" i="2"/>
  <c r="BE174" i="2"/>
  <c r="F92" i="2"/>
  <c r="BE126" i="2"/>
  <c r="BE132" i="2"/>
  <c r="BE178" i="2"/>
  <c r="BE136" i="2"/>
  <c r="BE168" i="2"/>
  <c r="BE171" i="2"/>
  <c r="E85" i="2"/>
  <c r="BE128" i="2"/>
  <c r="BE130" i="2"/>
  <c r="BE165" i="2"/>
  <c r="BE129" i="2"/>
  <c r="BE147" i="2"/>
  <c r="BE153" i="2"/>
  <c r="BE157" i="2"/>
  <c r="F34" i="2"/>
  <c r="BA95" i="1"/>
  <c r="BA94" i="1"/>
  <c r="AW94" i="1"/>
  <c r="AK30" i="1"/>
  <c r="F37" i="2"/>
  <c r="BD95" i="1"/>
  <c r="BD94" i="1"/>
  <c r="W33" i="1"/>
  <c r="F36" i="2"/>
  <c r="BC95" i="1"/>
  <c r="BC94" i="1"/>
  <c r="W32" i="1"/>
  <c r="J34" i="2"/>
  <c r="AW95" i="1"/>
  <c r="F35" i="2"/>
  <c r="BB95" i="1"/>
  <c r="BB94" i="1"/>
  <c r="AX94" i="1"/>
  <c r="P123" i="2" l="1"/>
  <c r="P122" i="2"/>
  <c r="AU95" i="1"/>
  <c r="T123" i="2"/>
  <c r="T122" i="2"/>
  <c r="BK123" i="2"/>
  <c r="J123" i="2"/>
  <c r="J97" i="2"/>
  <c r="AU94" i="1"/>
  <c r="W30" i="1"/>
  <c r="AY94" i="1"/>
  <c r="W31" i="1"/>
  <c r="F33" i="2"/>
  <c r="AZ95" i="1"/>
  <c r="AZ94" i="1"/>
  <c r="W29" i="1"/>
  <c r="J33" i="2"/>
  <c r="AV95" i="1"/>
  <c r="AT95" i="1"/>
  <c r="BK122" i="2" l="1"/>
  <c r="J122" i="2"/>
  <c r="AV94" i="1"/>
  <c r="AK29" i="1"/>
  <c r="J30" i="2"/>
  <c r="AG95" i="1"/>
  <c r="AG94" i="1"/>
  <c r="AN95" i="1" l="1"/>
  <c r="J39" i="2"/>
  <c r="J96" i="2"/>
  <c r="AK26" i="1"/>
  <c r="AK35" i="1"/>
  <c r="AT94" i="1"/>
  <c r="AN94" i="1" l="1"/>
</calcChain>
</file>

<file path=xl/sharedStrings.xml><?xml version="1.0" encoding="utf-8"?>
<sst xmlns="http://schemas.openxmlformats.org/spreadsheetml/2006/main" count="1069" uniqueCount="352">
  <si>
    <t>Export Komplet</t>
  </si>
  <si>
    <t/>
  </si>
  <si>
    <t>2.0</t>
  </si>
  <si>
    <t>ZAMOK</t>
  </si>
  <si>
    <t>False</t>
  </si>
  <si>
    <t>{75f12f6e-4066-4a2f-ba99-b93b9107228f}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</si>
  <si>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</si>
  <si>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</si>
  <si>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</si>
  <si>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</si>
  <si>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</si>
  <si>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</si>
  <si>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</si>
  <si>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</si>
  <si>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NV-278-25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</si>
  <si>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</si>
  <si>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</si>
  <si>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Hala Vodova</t>
  </si>
  <si>
    <t>KSO:</t>
  </si>
  <si>
    <t>CC-CZ:</t>
  </si>
  <si>
    <t>Místo:</t>
  </si>
  <si>
    <t xml:space="preserve"> </t>
  </si>
  <si>
    <t>Datum:</t>
  </si>
  <si>
    <t>5. 1. 2026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</si>
  <si>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</si>
  <si>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</si>
  <si>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</si>
  <si>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</si>
  <si>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</si>
  <si>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</si>
  <si>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</si>
  <si>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</si>
  <si>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</si>
  <si>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</si>
  <si>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</si>
  <si>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</si>
  <si>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</si>
  <si>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</si>
  <si>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</si>
  <si>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</si>
  <si>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</si>
  <si>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</si>
  <si>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</si>
  <si>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</si>
  <si>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</si>
  <si>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</si>
  <si>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</si>
  <si>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</si>
  <si>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</si>
  <si>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</si>
  <si>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</si>
  <si>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</si>
  <si>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</si>
  <si>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</si>
  <si>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</si>
  <si>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</si>
  <si>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</si>
  <si>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</si>
  <si>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</si>
  <si>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</si>
  <si>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</si>
  <si>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</si>
  <si>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</si>
  <si>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</si>
  <si>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</si>
  <si>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</si>
  <si>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</si>
  <si>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</si>
  <si>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</si>
  <si>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</si>
  <si>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</si>
  <si>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</si>
  <si>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</si>
  <si>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</si>
  <si>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</si>
  <si>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</si>
  <si>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</si>
  <si>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</si>
  <si>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S01</t>
  </si>
  <si>
    <t>Oprava vytápění</t>
  </si>
  <si>
    <t>STA</t>
  </si>
  <si>
    <t>1</t>
  </si>
  <si>
    <t>{4ad71bff-7f9a-422f-bd5c-e99b079dd5ca}</t>
  </si>
  <si>
    <t>2</t>
  </si>
  <si>
    <t>KRYCÍ LIST SOUPISU PRACÍ</t>
  </si>
  <si>
    <t>Objekt:</t>
  </si>
  <si>
    <t>S01 - Oprava vytápění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</si>
  <si>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</si>
  <si>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</si>
  <si>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</si>
  <si>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</si>
  <si>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</si>
  <si>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</si>
  <si>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</si>
  <si>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</si>
  <si>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</si>
  <si>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767 - Konstrukce zámečnické</t>
  </si>
  <si>
    <t xml:space="preserve">    799 -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</si>
  <si>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</si>
  <si>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</si>
  <si>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</si>
  <si>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</si>
  <si>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</si>
  <si>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</si>
  <si>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</si>
  <si>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</si>
  <si>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</si>
  <si>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</si>
  <si>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</si>
  <si>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</si>
  <si>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</si>
  <si>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</si>
  <si>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</si>
  <si>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</si>
  <si>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733</t>
  </si>
  <si>
    <t>Ústřední vytápění - rozvodné potrubí</t>
  </si>
  <si>
    <t>K</t>
  </si>
  <si>
    <t>733122222</t>
  </si>
  <si>
    <t>Potrubí z uhlíkové oceli tenkostěnné vně pozink spojované lisováním D 15x1,2 mm</t>
  </si>
  <si>
    <t>m</t>
  </si>
  <si>
    <t>16</t>
  </si>
  <si>
    <t>1077840665</t>
  </si>
  <si>
    <t>733122223</t>
  </si>
  <si>
    <t>Potrubí z uhlíkové oceli tenkostěnné vně pozink spojované lisováním D 18x1,2 mm</t>
  </si>
  <si>
    <t>681879294</t>
  </si>
  <si>
    <t>3</t>
  </si>
  <si>
    <t>733122224</t>
  </si>
  <si>
    <t>Potrubí z uhlíkové oceli tenkostěnné vně pozink spojované lisováním D 22x1,5 mm</t>
  </si>
  <si>
    <t>-1837207556</t>
  </si>
  <si>
    <t>4</t>
  </si>
  <si>
    <t>733122225</t>
  </si>
  <si>
    <t>Potrubí z uhlíkové oceli tenkostěnné vně pozink spojované lisováním D 28x1,5 mm</t>
  </si>
  <si>
    <t>-1214231300</t>
  </si>
  <si>
    <t>5</t>
  </si>
  <si>
    <t>733122226</t>
  </si>
  <si>
    <t>Potrubí z uhlíkové oceli tenkostěnné vně pozink spojované lisováním D 35x1,5 mm</t>
  </si>
  <si>
    <t>-971926571</t>
  </si>
  <si>
    <t>6</t>
  </si>
  <si>
    <t>733122227</t>
  </si>
  <si>
    <t>Potrubí z uhlíkové oceli tenkostěnné vně pozink spojované lisováním D 42x1,5 mm</t>
  </si>
  <si>
    <t>-697301876</t>
  </si>
  <si>
    <t>7</t>
  </si>
  <si>
    <t>733122228</t>
  </si>
  <si>
    <t>Potrubí z uhlíkové oceli tenkostěnné vně pozink spojované lisováním D 54x1,5 mm</t>
  </si>
  <si>
    <t>1593540902</t>
  </si>
  <si>
    <t>8</t>
  </si>
  <si>
    <t>733122230</t>
  </si>
  <si>
    <t>Potrubí z uhlíkové oceli tenkostěnné vně pozink spojované lisováním D 76,1x2 mm</t>
  </si>
  <si>
    <t>-1132479134</t>
  </si>
  <si>
    <t>9</t>
  </si>
  <si>
    <t>733122231</t>
  </si>
  <si>
    <t>Potrubí z uhlíkové oceli tenkostěnné vně pozink spojované lisováním D 88,9x2 mm</t>
  </si>
  <si>
    <t>-456369337</t>
  </si>
  <si>
    <t>10</t>
  </si>
  <si>
    <t>7336654.R1</t>
  </si>
  <si>
    <t>Napojení na stávající rozvod a stoupačky</t>
  </si>
  <si>
    <t>kpl</t>
  </si>
  <si>
    <t>1406920746</t>
  </si>
  <si>
    <t>11</t>
  </si>
  <si>
    <t>7336655.R1</t>
  </si>
  <si>
    <t>Demontáže potrubí</t>
  </si>
  <si>
    <t>2111788407</t>
  </si>
  <si>
    <t>733190108</t>
  </si>
  <si>
    <t>Zkouška těsnosti potrubí ocelové závitové DN přes 40 do 50</t>
  </si>
  <si>
    <t>-1635578974</t>
  </si>
  <si>
    <t>13</t>
  </si>
  <si>
    <t>733190225</t>
  </si>
  <si>
    <t>Zkouška těsnosti potrubí ocelové hladké D přes 60,3x2,9 do 89x5,0</t>
  </si>
  <si>
    <t>-1000216067</t>
  </si>
  <si>
    <t>14</t>
  </si>
  <si>
    <t>998733201</t>
  </si>
  <si>
    <t>Přesun hmot procentní pro rozvody potrubí v objektech v do 6 m</t>
  </si>
  <si>
    <t>%</t>
  </si>
  <si>
    <t>720312023</t>
  </si>
  <si>
    <t>15</t>
  </si>
  <si>
    <t>998733293</t>
  </si>
  <si>
    <t>Příplatek k přesunu hmot procentnímu pro rozvody potrubí za zvětšený přesun do 500 m</t>
  </si>
  <si>
    <t>30514746</t>
  </si>
  <si>
    <t>734</t>
  </si>
  <si>
    <t>Ústřední vytápění - armatury</t>
  </si>
  <si>
    <t>734209103</t>
  </si>
  <si>
    <t>Montáž armatury závitové s jedním závitem G 1/2</t>
  </si>
  <si>
    <t>kus</t>
  </si>
  <si>
    <t>1900090318</t>
  </si>
  <si>
    <t>17</t>
  </si>
  <si>
    <t>734209112</t>
  </si>
  <si>
    <t>Montáž armatury závitové s dvěma závity G 3/8</t>
  </si>
  <si>
    <t>-1466986944</t>
  </si>
  <si>
    <t>18</t>
  </si>
  <si>
    <t>734209113</t>
  </si>
  <si>
    <t>Montáž armatury závitové s dvěma závity G 1/2</t>
  </si>
  <si>
    <t>-1509029837</t>
  </si>
  <si>
    <t>19</t>
  </si>
  <si>
    <t>734209114</t>
  </si>
  <si>
    <t>Montáž armatury závitové s dvěma závity G 3/4</t>
  </si>
  <si>
    <t>-1807850157</t>
  </si>
  <si>
    <t>20</t>
  </si>
  <si>
    <t>734209115</t>
  </si>
  <si>
    <t>Montáž armatury závitové s dvěma závity G 1</t>
  </si>
  <si>
    <t>1496235506</t>
  </si>
  <si>
    <t>734209116</t>
  </si>
  <si>
    <t>Montáž armatury závitové s dvěma závity G 5/4</t>
  </si>
  <si>
    <t>255072397</t>
  </si>
  <si>
    <t>22</t>
  </si>
  <si>
    <t>734209118</t>
  </si>
  <si>
    <t>Montáž armatury závitové s dvěma závity G 2</t>
  </si>
  <si>
    <t>-1093111269</t>
  </si>
  <si>
    <t>23</t>
  </si>
  <si>
    <t>M</t>
  </si>
  <si>
    <t>150073229009300004</t>
  </si>
  <si>
    <t>Kohout 1/2" vypouštěcí kulový, s hadicovou vývodkou a zátkou, mosaz</t>
  </si>
  <si>
    <t>32</t>
  </si>
  <si>
    <t>1773493390</t>
  </si>
  <si>
    <t>24</t>
  </si>
  <si>
    <t>150047580009300502</t>
  </si>
  <si>
    <t>Vyvažovací ventil DN20, PN25, uzavírací, bez vypouštění, voda, mosaz</t>
  </si>
  <si>
    <t>-1163152367</t>
  </si>
  <si>
    <t>25</t>
  </si>
  <si>
    <t>150047580009300503</t>
  </si>
  <si>
    <t>Vyvažovací ventil DN25, PN25, uzavírací, bez vypouštění, voda, mosaz</t>
  </si>
  <si>
    <t>1324157820</t>
  </si>
  <si>
    <t>26</t>
  </si>
  <si>
    <t>150047580009300504</t>
  </si>
  <si>
    <t>Vyvažovací ventil DN32, PN25, uzavírací, bez vypouštění, voda, mosaz</t>
  </si>
  <si>
    <t>-368666287</t>
  </si>
  <si>
    <t>27</t>
  </si>
  <si>
    <t>150067058009300010</t>
  </si>
  <si>
    <t>Přímý ventil DN10, vnitřní závit, voda, mosaz</t>
  </si>
  <si>
    <t>807903522</t>
  </si>
  <si>
    <t>28</t>
  </si>
  <si>
    <t>150067058009300011</t>
  </si>
  <si>
    <t>Přímý ventil DN15, vnitřní závit, voda, mosaz</t>
  </si>
  <si>
    <t>-1908707311</t>
  </si>
  <si>
    <t>29</t>
  </si>
  <si>
    <t>150067058009300012</t>
  </si>
  <si>
    <t>Přímý ventil DN20, vnitřní závit, voda, mosaz</t>
  </si>
  <si>
    <t>-1462995263</t>
  </si>
  <si>
    <t>30</t>
  </si>
  <si>
    <t>150067058009300013</t>
  </si>
  <si>
    <t>Přímý ventil DN25, vnitřní závit, voda, mosaz</t>
  </si>
  <si>
    <t>774786548</t>
  </si>
  <si>
    <t>31</t>
  </si>
  <si>
    <t>150067058009300014</t>
  </si>
  <si>
    <t>Přímý ventil DN32, vnitřní závit, voda, mosaz</t>
  </si>
  <si>
    <t>-485776184</t>
  </si>
  <si>
    <t>150067058009300016</t>
  </si>
  <si>
    <t>Přímý ventil DN50, vnitřní závit, voda, mosaz</t>
  </si>
  <si>
    <t>1830349228</t>
  </si>
  <si>
    <t>33</t>
  </si>
  <si>
    <t>I0603010SP</t>
  </si>
  <si>
    <t>Topenářské šroubení - přímé - 3/8"</t>
  </si>
  <si>
    <t>-2000535773</t>
  </si>
  <si>
    <t>34</t>
  </si>
  <si>
    <t>I0603015SP</t>
  </si>
  <si>
    <t>Topenářské šroubení - přímé - 1/2"</t>
  </si>
  <si>
    <t>-307004122</t>
  </si>
  <si>
    <t>35</t>
  </si>
  <si>
    <t>I0603020SP</t>
  </si>
  <si>
    <t>Topenářské šroubení - přímé - 3/4"</t>
  </si>
  <si>
    <t>132099876</t>
  </si>
  <si>
    <t>36</t>
  </si>
  <si>
    <t>I0603025SP</t>
  </si>
  <si>
    <t>Topenářské šroubení - přímé - 1"</t>
  </si>
  <si>
    <t>1077525583</t>
  </si>
  <si>
    <t>37</t>
  </si>
  <si>
    <t>I0603032SP</t>
  </si>
  <si>
    <t>Topenářské šroubení - přímé - 5/4"</t>
  </si>
  <si>
    <t>-1547184577</t>
  </si>
  <si>
    <t>38</t>
  </si>
  <si>
    <t>I0603050SP</t>
  </si>
  <si>
    <t>Topenářské šroubení - přímé - 2"</t>
  </si>
  <si>
    <t>1476075757</t>
  </si>
  <si>
    <t>39</t>
  </si>
  <si>
    <t>73456321541547</t>
  </si>
  <si>
    <t>Nastavení SA, RDT</t>
  </si>
  <si>
    <t>-345044827</t>
  </si>
  <si>
    <t>40</t>
  </si>
  <si>
    <t>998734201</t>
  </si>
  <si>
    <t>Přesun hmot procentní pro armatury v objektech v do 6 m</t>
  </si>
  <si>
    <t>-137348287</t>
  </si>
  <si>
    <t>41</t>
  </si>
  <si>
    <t>998734293</t>
  </si>
  <si>
    <t>Příplatek k přesunu hmot procentnímu pro armatury za zvětšený přesun do 500 m</t>
  </si>
  <si>
    <t>-18972359</t>
  </si>
  <si>
    <t>735</t>
  </si>
  <si>
    <t>Ústřední vytápění - otopná tělesa</t>
  </si>
  <si>
    <t>42</t>
  </si>
  <si>
    <t>735896541.R1</t>
  </si>
  <si>
    <t>Elektrický konvektor 3kW, nástěnný, bílý</t>
  </si>
  <si>
    <t>1313196086</t>
  </si>
  <si>
    <t>43</t>
  </si>
  <si>
    <t>73566999321.R1</t>
  </si>
  <si>
    <t>Montáž elektrického otopného tělesa</t>
  </si>
  <si>
    <t>-1879617138</t>
  </si>
  <si>
    <t>44</t>
  </si>
  <si>
    <t>998735201</t>
  </si>
  <si>
    <t>Přesun hmot procentní pro otopná tělesa v objektech v do 6 m</t>
  </si>
  <si>
    <t>-1887154491</t>
  </si>
  <si>
    <t>45</t>
  </si>
  <si>
    <t>998735293</t>
  </si>
  <si>
    <t>Příplatek k přesunu hmot procentnímu pro otopná tělesa za zvětšený přesun do 500 m</t>
  </si>
  <si>
    <t>-1741039726</t>
  </si>
  <si>
    <t>767</t>
  </si>
  <si>
    <t>Konstrukce zámečnické</t>
  </si>
  <si>
    <t>46</t>
  </si>
  <si>
    <t>767995111</t>
  </si>
  <si>
    <t>Montáž atypických zámečnických konstrukcí hm do 5 kg</t>
  </si>
  <si>
    <t>kg</t>
  </si>
  <si>
    <t>1389499161</t>
  </si>
  <si>
    <t>47</t>
  </si>
  <si>
    <t>7678546322</t>
  </si>
  <si>
    <t>Materiál pro uložení potrubí</t>
  </si>
  <si>
    <t>-736639316</t>
  </si>
  <si>
    <t>48</t>
  </si>
  <si>
    <t>998767201</t>
  </si>
  <si>
    <t>Přesun hmot procentní pro zámečnické konstrukce v objektech v do 6 m</t>
  </si>
  <si>
    <t>-951466675</t>
  </si>
  <si>
    <t>49</t>
  </si>
  <si>
    <t>998767292</t>
  </si>
  <si>
    <t>Příplatek k přesunu hmot procentnímu pro zámečnické konstrukce za zvětšený přesun do 100 m</t>
  </si>
  <si>
    <t>-1328318688</t>
  </si>
  <si>
    <t>799</t>
  </si>
  <si>
    <t>Ostatní</t>
  </si>
  <si>
    <t>50</t>
  </si>
  <si>
    <t>79965321</t>
  </si>
  <si>
    <t>Topná zkouška</t>
  </si>
  <si>
    <t>hod</t>
  </si>
  <si>
    <t>-1510859768</t>
  </si>
  <si>
    <t>51</t>
  </si>
  <si>
    <t>79965321.1</t>
  </si>
  <si>
    <t>Napouštění, vypouštění systému</t>
  </si>
  <si>
    <t>-80245615</t>
  </si>
  <si>
    <t>52</t>
  </si>
  <si>
    <t>79965323233</t>
  </si>
  <si>
    <t>HZS - nepředvídané práce, přesun inventáře</t>
  </si>
  <si>
    <t>-743420155</t>
  </si>
  <si>
    <t>53</t>
  </si>
  <si>
    <t>799653236799.R1</t>
  </si>
  <si>
    <t>Elektroinstalace pro el. otopná tělesa</t>
  </si>
  <si>
    <t>-247176378</t>
  </si>
  <si>
    <t>54</t>
  </si>
  <si>
    <t>799653236987.R1</t>
  </si>
  <si>
    <t>Stavební přípomoci - zhotovení otvorů ve stěnách pro napojení stáv. stoupaček, zapravení, výmalba</t>
  </si>
  <si>
    <t>1514943495</t>
  </si>
  <si>
    <t>55</t>
  </si>
  <si>
    <t>799653236999.R1</t>
  </si>
  <si>
    <t>Zabezpečení, ochrana a přesun inventáře proti poškození, úklid</t>
  </si>
  <si>
    <t>-57986948</t>
  </si>
  <si>
    <t>56</t>
  </si>
  <si>
    <t>79965324</t>
  </si>
  <si>
    <t>Dokumentace skutečného provedení - elektronická</t>
  </si>
  <si>
    <t>-64798632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</si>
</sst>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167" fontId="19" fillId="0" borderId="22" xfId="0" applyNumberFormat="1" applyFont="1" applyBorder="1" applyAlignment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19" fillId="2" borderId="22" xfId="0" applyNumberFormat="1" applyFont="1" applyFill="1" applyBorder="1" applyAlignment="1" applyProtection="1">
      <alignment vertical="center"/>
      <protection locked="0"/>
    </xf>
    <xf numFmtId="0" fontId="31" fillId="0" borderId="22" xfId="0" applyFont="1" applyBorder="1" applyAlignment="1">
      <alignment horizontal="center" vertical="center"/>
    </xf>
    <xf numFmtId="49" fontId="31" fillId="0" borderId="22" xfId="0" applyNumberFormat="1" applyFont="1" applyBorder="1" applyAlignment="1">
      <alignment horizontal="left" vertical="center" wrapText="1"/>
    </xf>
    <xf numFmtId="0" fontId="31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center" vertical="center" wrapText="1"/>
    </xf>
    <xf numFmtId="167" fontId="31" fillId="0" borderId="22" xfId="0" applyNumberFormat="1" applyFont="1" applyBorder="1" applyAlignment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Alignment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0" borderId="0" xfId="0" applyAlignment="1"/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108</xdr:row>
      <xdr:rowOff>0</xdr:rowOff>
    </xdr:from>
    <xdr:to>
      <xdr:col>9</xdr:col>
      <xdr:colOff>1215390</xdr:colOff>
      <xdr:row>112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50000000000003" customHeight="1"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59" t="s">
        <v>14</v>
      </c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R5" s="16"/>
      <c r="BE5" s="156" t="s">
        <v>15</v>
      </c>
      <c r="BS5" s="13" t="s">
        <v>6</v>
      </c>
    </row>
    <row r="6" spans="1:74" ht="36.950000000000003" customHeight="1">
      <c r="B6" s="16"/>
      <c r="D6" s="22" t="s">
        <v>16</v>
      </c>
      <c r="K6" s="160" t="s">
        <v>17</v>
      </c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R6" s="16"/>
      <c r="BE6" s="157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57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57"/>
      <c r="BS8" s="13" t="s">
        <v>6</v>
      </c>
    </row>
    <row r="9" spans="1:74" ht="14.45" customHeight="1">
      <c r="B9" s="16"/>
      <c r="AR9" s="16"/>
      <c r="BE9" s="157"/>
      <c r="BS9" s="13" t="s">
        <v>6</v>
      </c>
    </row>
    <row r="10" spans="1:74" ht="12" customHeight="1">
      <c r="B10" s="16"/>
      <c r="D10" s="23" t="s">
        <v>24</v>
      </c>
      <c r="AK10" s="23" t="s">
        <v>25</v>
      </c>
      <c r="AN10" s="21" t="s">
        <v>1</v>
      </c>
      <c r="AR10" s="16"/>
      <c r="BE10" s="157"/>
      <c r="BS10" s="13" t="s">
        <v>6</v>
      </c>
    </row>
    <row r="11" spans="1:74" ht="18.399999999999999" customHeight="1">
      <c r="B11" s="16"/>
      <c r="E11" s="21" t="s">
        <v>21</v>
      </c>
      <c r="AK11" s="23" t="s">
        <v>26</v>
      </c>
      <c r="AN11" s="21" t="s">
        <v>1</v>
      </c>
      <c r="AR11" s="16"/>
      <c r="BE11" s="157"/>
      <c r="BS11" s="13" t="s">
        <v>6</v>
      </c>
    </row>
    <row r="12" spans="1:74" ht="6.95" customHeight="1">
      <c r="B12" s="16"/>
      <c r="AR12" s="16"/>
      <c r="BE12" s="157"/>
      <c r="BS12" s="13" t="s">
        <v>6</v>
      </c>
    </row>
    <row r="13" spans="1:74" ht="12" customHeight="1">
      <c r="B13" s="16"/>
      <c r="D13" s="23" t="s">
        <v>27</v>
      </c>
      <c r="AK13" s="23" t="s">
        <v>25</v>
      </c>
      <c r="AN13" s="25" t="s">
        <v>28</v>
      </c>
      <c r="AR13" s="16"/>
      <c r="BE13" s="157"/>
      <c r="BS13" s="13" t="s">
        <v>6</v>
      </c>
    </row>
    <row r="14" spans="1:74">
      <c r="B14" s="16"/>
      <c r="E14" s="161" t="s">
        <v>28</v>
      </c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23" t="s">
        <v>26</v>
      </c>
      <c r="AN14" s="25" t="s">
        <v>28</v>
      </c>
      <c r="AR14" s="16"/>
      <c r="BE14" s="157"/>
      <c r="BS14" s="13" t="s">
        <v>6</v>
      </c>
    </row>
    <row r="15" spans="1:74" ht="6.95" customHeight="1">
      <c r="B15" s="16"/>
      <c r="AR15" s="16"/>
      <c r="BE15" s="157"/>
      <c r="BS15" s="13" t="s">
        <v>4</v>
      </c>
    </row>
    <row r="16" spans="1:74" ht="12" customHeight="1">
      <c r="B16" s="16"/>
      <c r="D16" s="23" t="s">
        <v>29</v>
      </c>
      <c r="AK16" s="23" t="s">
        <v>25</v>
      </c>
      <c r="AN16" s="21" t="s">
        <v>1</v>
      </c>
      <c r="AR16" s="16"/>
      <c r="BE16" s="157"/>
      <c r="BS16" s="13" t="s">
        <v>4</v>
      </c>
    </row>
    <row r="17" spans="2:71" ht="18.399999999999999" customHeight="1">
      <c r="B17" s="16"/>
      <c r="E17" s="21" t="s">
        <v>21</v>
      </c>
      <c r="AK17" s="23" t="s">
        <v>26</v>
      </c>
      <c r="AN17" s="21" t="s">
        <v>1</v>
      </c>
      <c r="AR17" s="16"/>
      <c r="BE17" s="157"/>
      <c r="BS17" s="13" t="s">
        <v>30</v>
      </c>
    </row>
    <row r="18" spans="2:71" ht="6.95" customHeight="1">
      <c r="B18" s="16"/>
      <c r="AR18" s="16"/>
      <c r="BE18" s="157"/>
      <c r="BS18" s="13" t="s">
        <v>6</v>
      </c>
    </row>
    <row r="19" spans="2:71" ht="12" customHeight="1">
      <c r="B19" s="16"/>
      <c r="D19" s="23" t="s">
        <v>31</v>
      </c>
      <c r="AK19" s="23" t="s">
        <v>25</v>
      </c>
      <c r="AN19" s="21" t="s">
        <v>1</v>
      </c>
      <c r="AR19" s="16"/>
      <c r="BE19" s="157"/>
      <c r="BS19" s="13" t="s">
        <v>6</v>
      </c>
    </row>
    <row r="20" spans="2:71" ht="18.399999999999999" customHeight="1">
      <c r="B20" s="16"/>
      <c r="E20" s="21" t="s">
        <v>21</v>
      </c>
      <c r="AK20" s="23" t="s">
        <v>26</v>
      </c>
      <c r="AN20" s="21" t="s">
        <v>1</v>
      </c>
      <c r="AR20" s="16"/>
      <c r="BE20" s="157"/>
      <c r="BS20" s="13" t="s">
        <v>30</v>
      </c>
    </row>
    <row r="21" spans="2:71" ht="6.95" customHeight="1">
      <c r="B21" s="16"/>
      <c r="AR21" s="16"/>
      <c r="BE21" s="157"/>
    </row>
    <row r="22" spans="2:71" ht="12" customHeight="1">
      <c r="B22" s="16"/>
      <c r="D22" s="23" t="s">
        <v>32</v>
      </c>
      <c r="AR22" s="16"/>
      <c r="BE22" s="157"/>
    </row>
    <row r="23" spans="2:71" ht="16.5" customHeight="1">
      <c r="B23" s="16"/>
      <c r="E23" s="163" t="s">
        <v>1</v>
      </c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R23" s="16"/>
      <c r="BE23" s="157"/>
    </row>
    <row r="24" spans="2:71" ht="6.95" customHeight="1">
      <c r="B24" s="16"/>
      <c r="AR24" s="16"/>
      <c r="BE24" s="157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57"/>
    </row>
    <row r="26" spans="2:71" s="1" customFormat="1" ht="25.9" customHeight="1">
      <c r="B26" s="28"/>
      <c r="D26" s="29" t="s">
        <v>33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64">
        <f>ROUND(AG94,2)</f>
        <v>0</v>
      </c>
      <c r="AL26" s="165"/>
      <c r="AM26" s="165"/>
      <c r="AN26" s="165"/>
      <c r="AO26" s="165"/>
      <c r="AR26" s="28"/>
      <c r="BE26" s="157"/>
    </row>
    <row r="27" spans="2:71" s="1" customFormat="1" ht="6.95" customHeight="1">
      <c r="B27" s="28"/>
      <c r="AR27" s="28"/>
      <c r="BE27" s="157"/>
    </row>
    <row r="28" spans="2:71" s="1" customFormat="1">
      <c r="B28" s="28"/>
      <c r="L28" s="166" t="s">
        <v>34</v>
      </c>
      <c r="M28" s="166"/>
      <c r="N28" s="166"/>
      <c r="O28" s="166"/>
      <c r="P28" s="166"/>
      <c r="W28" s="166" t="s">
        <v>35</v>
      </c>
      <c r="X28" s="166"/>
      <c r="Y28" s="166"/>
      <c r="Z28" s="166"/>
      <c r="AA28" s="166"/>
      <c r="AB28" s="166"/>
      <c r="AC28" s="166"/>
      <c r="AD28" s="166"/>
      <c r="AE28" s="166"/>
      <c r="AK28" s="166" t="s">
        <v>36</v>
      </c>
      <c r="AL28" s="166"/>
      <c r="AM28" s="166"/>
      <c r="AN28" s="166"/>
      <c r="AO28" s="166"/>
      <c r="AR28" s="28"/>
      <c r="BE28" s="157"/>
    </row>
    <row r="29" spans="2:71" s="2" customFormat="1" ht="14.45" customHeight="1">
      <c r="B29" s="32"/>
      <c r="D29" s="23" t="s">
        <v>37</v>
      </c>
      <c r="F29" s="23" t="s">
        <v>38</v>
      </c>
      <c r="L29" s="169">
        <v>0.21</v>
      </c>
      <c r="M29" s="168"/>
      <c r="N29" s="168"/>
      <c r="O29" s="168"/>
      <c r="P29" s="168"/>
      <c r="W29" s="167">
        <f>ROUND(AZ94, 2)</f>
        <v>0</v>
      </c>
      <c r="X29" s="168"/>
      <c r="Y29" s="168"/>
      <c r="Z29" s="168"/>
      <c r="AA29" s="168"/>
      <c r="AB29" s="168"/>
      <c r="AC29" s="168"/>
      <c r="AD29" s="168"/>
      <c r="AE29" s="168"/>
      <c r="AK29" s="167">
        <f>ROUND(AV94, 2)</f>
        <v>0</v>
      </c>
      <c r="AL29" s="168"/>
      <c r="AM29" s="168"/>
      <c r="AN29" s="168"/>
      <c r="AO29" s="168"/>
      <c r="AR29" s="32"/>
      <c r="BE29" s="158"/>
    </row>
    <row r="30" spans="2:71" s="2" customFormat="1" ht="14.45" customHeight="1">
      <c r="B30" s="32"/>
      <c r="F30" s="23" t="s">
        <v>39</v>
      </c>
      <c r="L30" s="169">
        <v>0.12</v>
      </c>
      <c r="M30" s="168"/>
      <c r="N30" s="168"/>
      <c r="O30" s="168"/>
      <c r="P30" s="168"/>
      <c r="W30" s="167">
        <f>ROUND(BA94, 2)</f>
        <v>0</v>
      </c>
      <c r="X30" s="168"/>
      <c r="Y30" s="168"/>
      <c r="Z30" s="168"/>
      <c r="AA30" s="168"/>
      <c r="AB30" s="168"/>
      <c r="AC30" s="168"/>
      <c r="AD30" s="168"/>
      <c r="AE30" s="168"/>
      <c r="AK30" s="167">
        <f>ROUND(AW94, 2)</f>
        <v>0</v>
      </c>
      <c r="AL30" s="168"/>
      <c r="AM30" s="168"/>
      <c r="AN30" s="168"/>
      <c r="AO30" s="168"/>
      <c r="AR30" s="32"/>
      <c r="BE30" s="158"/>
    </row>
    <row r="31" spans="2:71" s="2" customFormat="1" ht="14.45" hidden="1" customHeight="1">
      <c r="B31" s="32"/>
      <c r="F31" s="23" t="s">
        <v>40</v>
      </c>
      <c r="L31" s="169">
        <v>0.21</v>
      </c>
      <c r="M31" s="168"/>
      <c r="N31" s="168"/>
      <c r="O31" s="168"/>
      <c r="P31" s="168"/>
      <c r="W31" s="167">
        <f>ROUND(BB94, 2)</f>
        <v>0</v>
      </c>
      <c r="X31" s="168"/>
      <c r="Y31" s="168"/>
      <c r="Z31" s="168"/>
      <c r="AA31" s="168"/>
      <c r="AB31" s="168"/>
      <c r="AC31" s="168"/>
      <c r="AD31" s="168"/>
      <c r="AE31" s="168"/>
      <c r="AK31" s="167">
        <v>0</v>
      </c>
      <c r="AL31" s="168"/>
      <c r="AM31" s="168"/>
      <c r="AN31" s="168"/>
      <c r="AO31" s="168"/>
      <c r="AR31" s="32"/>
      <c r="BE31" s="158"/>
    </row>
    <row r="32" spans="2:71" s="2" customFormat="1" ht="14.45" hidden="1" customHeight="1">
      <c r="B32" s="32"/>
      <c r="F32" s="23" t="s">
        <v>41</v>
      </c>
      <c r="L32" s="169">
        <v>0.12</v>
      </c>
      <c r="M32" s="168"/>
      <c r="N32" s="168"/>
      <c r="O32" s="168"/>
      <c r="P32" s="168"/>
      <c r="W32" s="167">
        <f>ROUND(BC94, 2)</f>
        <v>0</v>
      </c>
      <c r="X32" s="168"/>
      <c r="Y32" s="168"/>
      <c r="Z32" s="168"/>
      <c r="AA32" s="168"/>
      <c r="AB32" s="168"/>
      <c r="AC32" s="168"/>
      <c r="AD32" s="168"/>
      <c r="AE32" s="168"/>
      <c r="AK32" s="167">
        <v>0</v>
      </c>
      <c r="AL32" s="168"/>
      <c r="AM32" s="168"/>
      <c r="AN32" s="168"/>
      <c r="AO32" s="168"/>
      <c r="AR32" s="32"/>
      <c r="BE32" s="158"/>
    </row>
    <row r="33" spans="2:57" s="2" customFormat="1" ht="14.45" hidden="1" customHeight="1">
      <c r="B33" s="32"/>
      <c r="F33" s="23" t="s">
        <v>42</v>
      </c>
      <c r="L33" s="169">
        <v>0</v>
      </c>
      <c r="M33" s="168"/>
      <c r="N33" s="168"/>
      <c r="O33" s="168"/>
      <c r="P33" s="168"/>
      <c r="W33" s="167">
        <f>ROUND(BD94, 2)</f>
        <v>0</v>
      </c>
      <c r="X33" s="168"/>
      <c r="Y33" s="168"/>
      <c r="Z33" s="168"/>
      <c r="AA33" s="168"/>
      <c r="AB33" s="168"/>
      <c r="AC33" s="168"/>
      <c r="AD33" s="168"/>
      <c r="AE33" s="168"/>
      <c r="AK33" s="167">
        <v>0</v>
      </c>
      <c r="AL33" s="168"/>
      <c r="AM33" s="168"/>
      <c r="AN33" s="168"/>
      <c r="AO33" s="168"/>
      <c r="AR33" s="32"/>
      <c r="BE33" s="158"/>
    </row>
    <row r="34" spans="2:57" s="1" customFormat="1" ht="6.95" customHeight="1">
      <c r="B34" s="28"/>
      <c r="AR34" s="28"/>
      <c r="BE34" s="157"/>
    </row>
    <row r="35" spans="2:57" s="1" customFormat="1" ht="25.9" customHeight="1">
      <c r="B35" s="28"/>
      <c r="C35" s="33"/>
      <c r="D35" s="34" t="s">
        <v>43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44</v>
      </c>
      <c r="U35" s="35"/>
      <c r="V35" s="35"/>
      <c r="W35" s="35"/>
      <c r="X35" s="170" t="s">
        <v>45</v>
      </c>
      <c r="Y35" s="171"/>
      <c r="Z35" s="171"/>
      <c r="AA35" s="171"/>
      <c r="AB35" s="171"/>
      <c r="AC35" s="35"/>
      <c r="AD35" s="35"/>
      <c r="AE35" s="35"/>
      <c r="AF35" s="35"/>
      <c r="AG35" s="35"/>
      <c r="AH35" s="35"/>
      <c r="AI35" s="35"/>
      <c r="AJ35" s="35"/>
      <c r="AK35" s="172">
        <f>SUM(AK26:AK33)</f>
        <v>0</v>
      </c>
      <c r="AL35" s="171"/>
      <c r="AM35" s="171"/>
      <c r="AN35" s="171"/>
      <c r="AO35" s="173"/>
      <c r="AP35" s="33"/>
      <c r="AQ35" s="33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37" t="s">
        <v>46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47</v>
      </c>
      <c r="AI49" s="38"/>
      <c r="AJ49" s="38"/>
      <c r="AK49" s="38"/>
      <c r="AL49" s="38"/>
      <c r="AM49" s="38"/>
      <c r="AN49" s="38"/>
      <c r="AO49" s="38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>
      <c r="B60" s="28"/>
      <c r="D60" s="39" t="s">
        <v>48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49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48</v>
      </c>
      <c r="AI60" s="30"/>
      <c r="AJ60" s="30"/>
      <c r="AK60" s="30"/>
      <c r="AL60" s="30"/>
      <c r="AM60" s="39" t="s">
        <v>49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>
      <c r="B64" s="28"/>
      <c r="D64" s="37" t="s">
        <v>50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51</v>
      </c>
      <c r="AI64" s="38"/>
      <c r="AJ64" s="38"/>
      <c r="AK64" s="38"/>
      <c r="AL64" s="38"/>
      <c r="AM64" s="38"/>
      <c r="AN64" s="38"/>
      <c r="AO64" s="38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>
      <c r="B75" s="28"/>
      <c r="D75" s="39" t="s">
        <v>48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49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48</v>
      </c>
      <c r="AI75" s="30"/>
      <c r="AJ75" s="30"/>
      <c r="AK75" s="30"/>
      <c r="AL75" s="30"/>
      <c r="AM75" s="39" t="s">
        <v>49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>
      <c r="B82" s="28"/>
      <c r="C82" s="17" t="s">
        <v>52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4"/>
      <c r="C84" s="23" t="s">
        <v>13</v>
      </c>
      <c r="L84" s="3" t="str">
        <f>K5</f>
        <v>NV-278-25</v>
      </c>
      <c r="AR84" s="44"/>
    </row>
    <row r="85" spans="1:91" s="4" customFormat="1" ht="36.950000000000003" customHeight="1">
      <c r="B85" s="45"/>
      <c r="C85" s="46" t="s">
        <v>16</v>
      </c>
      <c r="L85" s="174" t="str">
        <f>K6</f>
        <v>Hala Vodova</v>
      </c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R85" s="45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20</v>
      </c>
      <c r="L87" s="47" t="str">
        <f>IF(K8="","",K8)</f>
        <v xml:space="preserve"> </v>
      </c>
      <c r="AI87" s="23" t="s">
        <v>22</v>
      </c>
      <c r="AM87" s="176" t="str">
        <f>IF(AN8= "","",AN8)</f>
        <v>5. 1. 2026</v>
      </c>
      <c r="AN87" s="176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24</v>
      </c>
      <c r="L89" s="3" t="str">
        <f>IF(E11= "","",E11)</f>
        <v xml:space="preserve"> </v>
      </c>
      <c r="AI89" s="23" t="s">
        <v>29</v>
      </c>
      <c r="AM89" s="177" t="str">
        <f>IF(E17="","",E17)</f>
        <v xml:space="preserve"> </v>
      </c>
      <c r="AN89" s="178"/>
      <c r="AO89" s="178"/>
      <c r="AP89" s="178"/>
      <c r="AR89" s="28"/>
      <c r="AS89" s="179" t="s">
        <v>53</v>
      </c>
      <c r="AT89" s="180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8"/>
      <c r="C90" s="23" t="s">
        <v>27</v>
      </c>
      <c r="L90" s="3" t="str">
        <f>IF(E14= "Vyplň údaj","",E14)</f>
        <v/>
      </c>
      <c r="AI90" s="23" t="s">
        <v>31</v>
      </c>
      <c r="AM90" s="177" t="str">
        <f>IF(E20="","",E20)</f>
        <v xml:space="preserve"> </v>
      </c>
      <c r="AN90" s="178"/>
      <c r="AO90" s="178"/>
      <c r="AP90" s="178"/>
      <c r="AR90" s="28"/>
      <c r="AS90" s="181"/>
      <c r="AT90" s="182"/>
      <c r="BD90" s="52"/>
    </row>
    <row r="91" spans="1:91" s="1" customFormat="1" ht="10.9" customHeight="1">
      <c r="B91" s="28"/>
      <c r="AR91" s="28"/>
      <c r="AS91" s="181"/>
      <c r="AT91" s="182"/>
      <c r="BD91" s="52"/>
    </row>
    <row r="92" spans="1:91" s="1" customFormat="1" ht="29.25" customHeight="1">
      <c r="B92" s="28"/>
      <c r="C92" s="183" t="s">
        <v>54</v>
      </c>
      <c r="D92" s="184"/>
      <c r="E92" s="184"/>
      <c r="F92" s="184"/>
      <c r="G92" s="184"/>
      <c r="H92" s="53"/>
      <c r="I92" s="185" t="s">
        <v>55</v>
      </c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6" t="s">
        <v>56</v>
      </c>
      <c r="AH92" s="184"/>
      <c r="AI92" s="184"/>
      <c r="AJ92" s="184"/>
      <c r="AK92" s="184"/>
      <c r="AL92" s="184"/>
      <c r="AM92" s="184"/>
      <c r="AN92" s="185" t="s">
        <v>57</v>
      </c>
      <c r="AO92" s="184"/>
      <c r="AP92" s="187"/>
      <c r="AQ92" s="54" t="s">
        <v>58</v>
      </c>
      <c r="AR92" s="28"/>
      <c r="AS92" s="55" t="s">
        <v>59</v>
      </c>
      <c r="AT92" s="56" t="s">
        <v>60</v>
      </c>
      <c r="AU92" s="56" t="s">
        <v>61</v>
      </c>
      <c r="AV92" s="56" t="s">
        <v>62</v>
      </c>
      <c r="AW92" s="56" t="s">
        <v>63</v>
      </c>
      <c r="AX92" s="56" t="s">
        <v>64</v>
      </c>
      <c r="AY92" s="56" t="s">
        <v>65</v>
      </c>
      <c r="AZ92" s="56" t="s">
        <v>66</v>
      </c>
      <c r="BA92" s="56" t="s">
        <v>67</v>
      </c>
      <c r="BB92" s="56" t="s">
        <v>68</v>
      </c>
      <c r="BC92" s="56" t="s">
        <v>69</v>
      </c>
      <c r="BD92" s="57" t="s">
        <v>70</v>
      </c>
    </row>
    <row r="93" spans="1:91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71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91">
        <f>ROUND(AG95,2)</f>
        <v>0</v>
      </c>
      <c r="AH94" s="191"/>
      <c r="AI94" s="191"/>
      <c r="AJ94" s="191"/>
      <c r="AK94" s="191"/>
      <c r="AL94" s="191"/>
      <c r="AM94" s="191"/>
      <c r="AN94" s="192">
        <f>SUM(AG94,AT94)</f>
        <v>0</v>
      </c>
      <c r="AO94" s="192"/>
      <c r="AP94" s="192"/>
      <c r="AQ94" s="63" t="s">
        <v>1</v>
      </c>
      <c r="AR94" s="59"/>
      <c r="AS94" s="64">
        <f>ROUND(AS95,2)</f>
        <v>0</v>
      </c>
      <c r="AT94" s="65">
        <f>ROUND(SUM(AV94:AW94),2)</f>
        <v>0</v>
      </c>
      <c r="AU94" s="66">
        <f>ROUND(AU95,5)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72</v>
      </c>
      <c r="BT94" s="68" t="s">
        <v>73</v>
      </c>
      <c r="BU94" s="69" t="s">
        <v>74</v>
      </c>
      <c r="BV94" s="68" t="s">
        <v>75</v>
      </c>
      <c r="BW94" s="68" t="s">
        <v>5</v>
      </c>
      <c r="BX94" s="68" t="s">
        <v>76</v>
      </c>
      <c r="CL94" s="68" t="s">
        <v>1</v>
      </c>
    </row>
    <row r="95" spans="1:91" s="6" customFormat="1" ht="16.5" customHeight="1">
      <c r="A95" s="70" t="s">
        <v>77</v>
      </c>
      <c r="B95" s="71"/>
      <c r="C95" s="72"/>
      <c r="D95" s="190" t="s">
        <v>78</v>
      </c>
      <c r="E95" s="190"/>
      <c r="F95" s="190"/>
      <c r="G95" s="190"/>
      <c r="H95" s="190"/>
      <c r="I95" s="73"/>
      <c r="J95" s="190" t="s">
        <v>79</v>
      </c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88">
        <f>'S01 - Oprava vytápění'!J30</f>
        <v>0</v>
      </c>
      <c r="AH95" s="189"/>
      <c r="AI95" s="189"/>
      <c r="AJ95" s="189"/>
      <c r="AK95" s="189"/>
      <c r="AL95" s="189"/>
      <c r="AM95" s="189"/>
      <c r="AN95" s="188">
        <f>SUM(AG95,AT95)</f>
        <v>0</v>
      </c>
      <c r="AO95" s="189"/>
      <c r="AP95" s="189"/>
      <c r="AQ95" s="74" t="s">
        <v>80</v>
      </c>
      <c r="AR95" s="71"/>
      <c r="AS95" s="75">
        <v>0</v>
      </c>
      <c r="AT95" s="76">
        <f>ROUND(SUM(AV95:AW95),2)</f>
        <v>0</v>
      </c>
      <c r="AU95" s="77">
        <f>'S01 - Oprava vytápění'!P122</f>
        <v>0</v>
      </c>
      <c r="AV95" s="76">
        <f>'S01 - Oprava vytápění'!J33</f>
        <v>0</v>
      </c>
      <c r="AW95" s="76">
        <f>'S01 - Oprava vytápění'!J34</f>
        <v>0</v>
      </c>
      <c r="AX95" s="76">
        <f>'S01 - Oprava vytápění'!J35</f>
        <v>0</v>
      </c>
      <c r="AY95" s="76">
        <f>'S01 - Oprava vytápění'!J36</f>
        <v>0</v>
      </c>
      <c r="AZ95" s="76">
        <f>'S01 - Oprava vytápění'!F33</f>
        <v>0</v>
      </c>
      <c r="BA95" s="76">
        <f>'S01 - Oprava vytápění'!F34</f>
        <v>0</v>
      </c>
      <c r="BB95" s="76">
        <f>'S01 - Oprava vytápění'!F35</f>
        <v>0</v>
      </c>
      <c r="BC95" s="76">
        <f>'S01 - Oprava vytápění'!F36</f>
        <v>0</v>
      </c>
      <c r="BD95" s="78">
        <f>'S01 - Oprava vytápění'!F37</f>
        <v>0</v>
      </c>
      <c r="BT95" s="79" t="s">
        <v>81</v>
      </c>
      <c r="BV95" s="79" t="s">
        <v>75</v>
      </c>
      <c r="BW95" s="79" t="s">
        <v>82</v>
      </c>
      <c r="BX95" s="79" t="s">
        <v>5</v>
      </c>
      <c r="CL95" s="79" t="s">
        <v>1</v>
      </c>
      <c r="CM95" s="79" t="s">
        <v>83</v>
      </c>
    </row>
    <row r="96" spans="1:91" s="1" customFormat="1" ht="30" customHeight="1">
      <c r="B96" s="28"/>
      <c r="AR96" s="28"/>
    </row>
    <row r="97" spans="2:44" s="1" customFormat="1" ht="6.95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8"/>
    </row>
  </sheetData>
  <sheetProtection algorithmName="SHA-512" hashValue="nLcuwqt9r/+jrjfHHs5650b8rUVyN4Y5E0n8c+C/sGVe3MXECQ/Pbz8bhc/JEJDZVcWIyvn+GaPF4DiEGLZi0w==" saltValue="rNQchpxfDyZxhNofh3s6nm99b5sKuOW9bqq+MexwekPuw+P7DLc8nIAbaffMOGhCJyOcHMWeuWG5U7gdFmtNYQ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01 - Oprava vytápění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8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AT2" s="13" t="s">
        <v>82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4.95" customHeight="1">
      <c r="B4" s="16"/>
      <c r="D4" s="17" t="s">
        <v>84</v>
      </c>
      <c r="L4" s="16"/>
      <c r="M4" s="80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3" t="str">
        <f>'Rekapitulace stavby'!K6</f>
        <v>Hala Vodova</v>
      </c>
      <c r="F7" s="194"/>
      <c r="G7" s="194"/>
      <c r="H7" s="194"/>
      <c r="L7" s="16"/>
    </row>
    <row r="8" spans="2:46" s="1" customFormat="1" ht="12" customHeight="1">
      <c r="B8" s="28"/>
      <c r="D8" s="23" t="s">
        <v>85</v>
      </c>
      <c r="L8" s="28"/>
    </row>
    <row r="9" spans="2:46" s="1" customFormat="1" ht="16.5" customHeight="1">
      <c r="B9" s="28"/>
      <c r="E9" s="174" t="s">
        <v>86</v>
      </c>
      <c r="F9" s="195"/>
      <c r="G9" s="195"/>
      <c r="H9" s="195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5. 1. 2026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26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196" t="str">
        <f>'Rekapitulace stavby'!E14</f>
        <v>Vyplň údaj</v>
      </c>
      <c r="F18" s="159"/>
      <c r="G18" s="159"/>
      <c r="H18" s="159"/>
      <c r="I18" s="23" t="s">
        <v>26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26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81"/>
      <c r="E27" s="163" t="s">
        <v>1</v>
      </c>
      <c r="F27" s="163"/>
      <c r="G27" s="163"/>
      <c r="H27" s="163"/>
      <c r="L27" s="81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2" t="s">
        <v>33</v>
      </c>
      <c r="J30" s="62">
        <f>ROUND(J122,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45" customHeight="1">
      <c r="B33" s="28"/>
      <c r="D33" s="51" t="s">
        <v>37</v>
      </c>
      <c r="E33" s="23" t="s">
        <v>38</v>
      </c>
      <c r="F33" s="83">
        <f>ROUND((SUM(BE122:BE184)),  2)</f>
        <v>0</v>
      </c>
      <c r="I33" s="84">
        <v>0.21</v>
      </c>
      <c r="J33" s="83">
        <f>ROUND(((SUM(BE122:BE184))*I33),  2)</f>
        <v>0</v>
      </c>
      <c r="L33" s="28"/>
    </row>
    <row r="34" spans="2:12" s="1" customFormat="1" ht="14.45" customHeight="1">
      <c r="B34" s="28"/>
      <c r="E34" s="23" t="s">
        <v>39</v>
      </c>
      <c r="F34" s="83">
        <f>ROUND((SUM(BF122:BF184)),  2)</f>
        <v>0</v>
      </c>
      <c r="I34" s="84">
        <v>0.12</v>
      </c>
      <c r="J34" s="83">
        <f>ROUND(((SUM(BF122:BF184))*I34),  2)</f>
        <v>0</v>
      </c>
      <c r="L34" s="28"/>
    </row>
    <row r="35" spans="2:12" s="1" customFormat="1" ht="14.45" hidden="1" customHeight="1">
      <c r="B35" s="28"/>
      <c r="E35" s="23" t="s">
        <v>40</v>
      </c>
      <c r="F35" s="83">
        <f>ROUND((SUM(BG122:BG184)),  2)</f>
        <v>0</v>
      </c>
      <c r="I35" s="84">
        <v>0.21</v>
      </c>
      <c r="J35" s="83">
        <f>0</f>
        <v>0</v>
      </c>
      <c r="L35" s="28"/>
    </row>
    <row r="36" spans="2:12" s="1" customFormat="1" ht="14.45" hidden="1" customHeight="1">
      <c r="B36" s="28"/>
      <c r="E36" s="23" t="s">
        <v>41</v>
      </c>
      <c r="F36" s="83">
        <f>ROUND((SUM(BH122:BH184)),  2)</f>
        <v>0</v>
      </c>
      <c r="I36" s="84">
        <v>0.12</v>
      </c>
      <c r="J36" s="83">
        <f>0</f>
        <v>0</v>
      </c>
      <c r="L36" s="28"/>
    </row>
    <row r="37" spans="2:12" s="1" customFormat="1" ht="14.45" hidden="1" customHeight="1">
      <c r="B37" s="28"/>
      <c r="E37" s="23" t="s">
        <v>42</v>
      </c>
      <c r="F37" s="83">
        <f>ROUND((SUM(BI122:BI184)),  2)</f>
        <v>0</v>
      </c>
      <c r="I37" s="84">
        <v>0</v>
      </c>
      <c r="J37" s="83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5"/>
      <c r="D39" s="86" t="s">
        <v>43</v>
      </c>
      <c r="E39" s="53"/>
      <c r="F39" s="53"/>
      <c r="G39" s="87" t="s">
        <v>44</v>
      </c>
      <c r="H39" s="88" t="s">
        <v>45</v>
      </c>
      <c r="I39" s="53"/>
      <c r="J39" s="89">
        <f>SUM(J30:J37)</f>
        <v>0</v>
      </c>
      <c r="K39" s="9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>
      <c r="B61" s="28"/>
      <c r="D61" s="39" t="s">
        <v>48</v>
      </c>
      <c r="E61" s="30"/>
      <c r="F61" s="91" t="s">
        <v>49</v>
      </c>
      <c r="G61" s="39" t="s">
        <v>48</v>
      </c>
      <c r="H61" s="30"/>
      <c r="I61" s="30"/>
      <c r="J61" s="92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>
      <c r="B65" s="28"/>
      <c r="D65" s="37" t="s">
        <v>50</v>
      </c>
      <c r="E65" s="38"/>
      <c r="F65" s="38"/>
      <c r="G65" s="37" t="s">
        <v>51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>
      <c r="B76" s="28"/>
      <c r="D76" s="39" t="s">
        <v>48</v>
      </c>
      <c r="E76" s="30"/>
      <c r="F76" s="91" t="s">
        <v>49</v>
      </c>
      <c r="G76" s="39" t="s">
        <v>48</v>
      </c>
      <c r="H76" s="30"/>
      <c r="I76" s="30"/>
      <c r="J76" s="92" t="s">
        <v>49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87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193" t="str">
        <f>E7</f>
        <v>Hala Vodova</v>
      </c>
      <c r="F85" s="194"/>
      <c r="G85" s="194"/>
      <c r="H85" s="194"/>
      <c r="L85" s="28"/>
    </row>
    <row r="86" spans="2:47" s="1" customFormat="1" ht="12" customHeight="1">
      <c r="B86" s="28"/>
      <c r="C86" s="23" t="s">
        <v>85</v>
      </c>
      <c r="L86" s="28"/>
    </row>
    <row r="87" spans="2:47" s="1" customFormat="1" ht="16.5" customHeight="1">
      <c r="B87" s="28"/>
      <c r="E87" s="174" t="str">
        <f>E9</f>
        <v>S01 - Oprava vytápění</v>
      </c>
      <c r="F87" s="195"/>
      <c r="G87" s="195"/>
      <c r="H87" s="195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5. 1. 2026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3" t="s">
        <v>88</v>
      </c>
      <c r="D94" s="85"/>
      <c r="E94" s="85"/>
      <c r="F94" s="85"/>
      <c r="G94" s="85"/>
      <c r="H94" s="85"/>
      <c r="I94" s="85"/>
      <c r="J94" s="94" t="s">
        <v>89</v>
      </c>
      <c r="K94" s="8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5" t="s">
        <v>90</v>
      </c>
      <c r="J96" s="62">
        <f>J122</f>
        <v>0</v>
      </c>
      <c r="L96" s="28"/>
      <c r="AU96" s="13" t="s">
        <v>91</v>
      </c>
    </row>
    <row r="97" spans="2:12" s="8" customFormat="1" ht="24.95" customHeight="1">
      <c r="B97" s="96"/>
      <c r="D97" s="97" t="s">
        <v>92</v>
      </c>
      <c r="E97" s="98"/>
      <c r="F97" s="98"/>
      <c r="G97" s="98"/>
      <c r="H97" s="98"/>
      <c r="I97" s="98"/>
      <c r="J97" s="99">
        <f>J123</f>
        <v>0</v>
      </c>
      <c r="L97" s="96"/>
    </row>
    <row r="98" spans="2:12" s="9" customFormat="1" ht="19.899999999999999" customHeight="1">
      <c r="B98" s="100"/>
      <c r="D98" s="101" t="s">
        <v>93</v>
      </c>
      <c r="E98" s="102"/>
      <c r="F98" s="102"/>
      <c r="G98" s="102"/>
      <c r="H98" s="102"/>
      <c r="I98" s="102"/>
      <c r="J98" s="103">
        <f>J124</f>
        <v>0</v>
      </c>
      <c r="L98" s="100"/>
    </row>
    <row r="99" spans="2:12" s="9" customFormat="1" ht="19.899999999999999" customHeight="1">
      <c r="B99" s="100"/>
      <c r="D99" s="101" t="s">
        <v>94</v>
      </c>
      <c r="E99" s="102"/>
      <c r="F99" s="102"/>
      <c r="G99" s="102"/>
      <c r="H99" s="102"/>
      <c r="I99" s="102"/>
      <c r="J99" s="103">
        <f>J140</f>
        <v>0</v>
      </c>
      <c r="L99" s="100"/>
    </row>
    <row r="100" spans="2:12" s="9" customFormat="1" ht="19.899999999999999" customHeight="1">
      <c r="B100" s="100"/>
      <c r="D100" s="101" t="s">
        <v>95</v>
      </c>
      <c r="E100" s="102"/>
      <c r="F100" s="102"/>
      <c r="G100" s="102"/>
      <c r="H100" s="102"/>
      <c r="I100" s="102"/>
      <c r="J100" s="103">
        <f>J167</f>
        <v>0</v>
      </c>
      <c r="L100" s="100"/>
    </row>
    <row r="101" spans="2:12" s="9" customFormat="1" ht="19.899999999999999" customHeight="1">
      <c r="B101" s="100"/>
      <c r="D101" s="101" t="s">
        <v>96</v>
      </c>
      <c r="E101" s="102"/>
      <c r="F101" s="102"/>
      <c r="G101" s="102"/>
      <c r="H101" s="102"/>
      <c r="I101" s="102"/>
      <c r="J101" s="103">
        <f>J172</f>
        <v>0</v>
      </c>
      <c r="L101" s="100"/>
    </row>
    <row r="102" spans="2:12" s="9" customFormat="1" ht="19.899999999999999" customHeight="1">
      <c r="B102" s="100"/>
      <c r="D102" s="101" t="s">
        <v>97</v>
      </c>
      <c r="E102" s="102"/>
      <c r="F102" s="102"/>
      <c r="G102" s="102"/>
      <c r="H102" s="102"/>
      <c r="I102" s="102"/>
      <c r="J102" s="103">
        <f>J177</f>
        <v>0</v>
      </c>
      <c r="L102" s="100"/>
    </row>
    <row r="103" spans="2:12" s="1" customFormat="1" ht="21.75" customHeight="1">
      <c r="B103" s="28"/>
      <c r="L103" s="28"/>
    </row>
    <row r="104" spans="2:12" s="1" customFormat="1" ht="6.95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17" t="s">
        <v>98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16</v>
      </c>
      <c r="L111" s="28"/>
    </row>
    <row r="112" spans="2:12" s="1" customFormat="1" ht="16.5" customHeight="1">
      <c r="B112" s="28"/>
      <c r="E112" s="193" t="str">
        <f>E7</f>
        <v>Hala Vodova</v>
      </c>
      <c r="F112" s="194"/>
      <c r="G112" s="194"/>
      <c r="H112" s="194"/>
      <c r="L112" s="28"/>
    </row>
    <row r="113" spans="2:65" s="1" customFormat="1" ht="12" customHeight="1">
      <c r="B113" s="28"/>
      <c r="C113" s="23" t="s">
        <v>85</v>
      </c>
      <c r="L113" s="28"/>
    </row>
    <row r="114" spans="2:65" s="1" customFormat="1" ht="16.5" customHeight="1">
      <c r="B114" s="28"/>
      <c r="E114" s="174" t="str">
        <f>E9</f>
        <v>S01 - Oprava vytápění</v>
      </c>
      <c r="F114" s="195"/>
      <c r="G114" s="195"/>
      <c r="H114" s="195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20</v>
      </c>
      <c r="F116" s="21" t="str">
        <f>F12</f>
        <v xml:space="preserve"> </v>
      </c>
      <c r="I116" s="23" t="s">
        <v>22</v>
      </c>
      <c r="J116" s="48" t="str">
        <f>IF(J12="","",J12)</f>
        <v>5. 1. 2026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24</v>
      </c>
      <c r="F118" s="21" t="str">
        <f>E15</f>
        <v xml:space="preserve"> </v>
      </c>
      <c r="I118" s="23" t="s">
        <v>29</v>
      </c>
      <c r="J118" s="26" t="str">
        <f>E21</f>
        <v xml:space="preserve"> </v>
      </c>
      <c r="L118" s="28"/>
    </row>
    <row r="119" spans="2:65" s="1" customFormat="1" ht="15.2" customHeight="1">
      <c r="B119" s="28"/>
      <c r="C119" s="23" t="s">
        <v>27</v>
      </c>
      <c r="F119" s="21" t="str">
        <f>IF(E18="","",E18)</f>
        <v>Vyplň údaj</v>
      </c>
      <c r="I119" s="23" t="s">
        <v>31</v>
      </c>
      <c r="J119" s="26" t="str">
        <f>E24</f>
        <v xml:space="preserve"> 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04"/>
      <c r="C121" s="105" t="s">
        <v>99</v>
      </c>
      <c r="D121" s="106" t="s">
        <v>58</v>
      </c>
      <c r="E121" s="106" t="s">
        <v>54</v>
      </c>
      <c r="F121" s="106" t="s">
        <v>55</v>
      </c>
      <c r="G121" s="106" t="s">
        <v>100</v>
      </c>
      <c r="H121" s="106" t="s">
        <v>101</v>
      </c>
      <c r="I121" s="106" t="s">
        <v>102</v>
      </c>
      <c r="J121" s="107" t="s">
        <v>89</v>
      </c>
      <c r="K121" s="108" t="s">
        <v>103</v>
      </c>
      <c r="L121" s="104"/>
      <c r="M121" s="55" t="s">
        <v>1</v>
      </c>
      <c r="N121" s="56" t="s">
        <v>37</v>
      </c>
      <c r="O121" s="56" t="s">
        <v>104</v>
      </c>
      <c r="P121" s="56" t="s">
        <v>105</v>
      </c>
      <c r="Q121" s="56" t="s">
        <v>106</v>
      </c>
      <c r="R121" s="56" t="s">
        <v>107</v>
      </c>
      <c r="S121" s="56" t="s">
        <v>108</v>
      </c>
      <c r="T121" s="57" t="s">
        <v>109</v>
      </c>
    </row>
    <row r="122" spans="2:65" s="1" customFormat="1" ht="22.9" customHeight="1">
      <c r="B122" s="28"/>
      <c r="C122" s="60" t="s">
        <v>110</v>
      </c>
      <c r="J122" s="109">
        <f>BK122</f>
        <v>0</v>
      </c>
      <c r="L122" s="28"/>
      <c r="M122" s="58"/>
      <c r="N122" s="49"/>
      <c r="O122" s="49"/>
      <c r="P122" s="110">
        <f>P123</f>
        <v>0</v>
      </c>
      <c r="Q122" s="49"/>
      <c r="R122" s="110">
        <f>R123</f>
        <v>0.78221999999999992</v>
      </c>
      <c r="S122" s="49"/>
      <c r="T122" s="111">
        <f>T123</f>
        <v>0</v>
      </c>
      <c r="AT122" s="13" t="s">
        <v>72</v>
      </c>
      <c r="AU122" s="13" t="s">
        <v>91</v>
      </c>
      <c r="BK122" s="112">
        <f>BK123</f>
        <v>0</v>
      </c>
    </row>
    <row r="123" spans="2:65" s="11" customFormat="1" ht="25.9" customHeight="1">
      <c r="B123" s="113"/>
      <c r="D123" s="114" t="s">
        <v>72</v>
      </c>
      <c r="E123" s="115" t="s">
        <v>111</v>
      </c>
      <c r="F123" s="115" t="s">
        <v>112</v>
      </c>
      <c r="I123" s="116"/>
      <c r="J123" s="117">
        <f>BK123</f>
        <v>0</v>
      </c>
      <c r="L123" s="113"/>
      <c r="M123" s="118"/>
      <c r="P123" s="119">
        <f>P124+P140+P167+P172+P177</f>
        <v>0</v>
      </c>
      <c r="R123" s="119">
        <f>R124+R140+R167+R172+R177</f>
        <v>0.78221999999999992</v>
      </c>
      <c r="T123" s="120">
        <f>T124+T140+T167+T172+T177</f>
        <v>0</v>
      </c>
      <c r="AR123" s="114" t="s">
        <v>83</v>
      </c>
      <c r="AT123" s="121" t="s">
        <v>72</v>
      </c>
      <c r="AU123" s="121" t="s">
        <v>73</v>
      </c>
      <c r="AY123" s="114" t="s">
        <v>113</v>
      </c>
      <c r="BK123" s="122">
        <f>BK124+BK140+BK167+BK172+BK177</f>
        <v>0</v>
      </c>
    </row>
    <row r="124" spans="2:65" s="11" customFormat="1" ht="22.9" customHeight="1">
      <c r="B124" s="113"/>
      <c r="D124" s="114" t="s">
        <v>72</v>
      </c>
      <c r="E124" s="123" t="s">
        <v>114</v>
      </c>
      <c r="F124" s="123" t="s">
        <v>115</v>
      </c>
      <c r="I124" s="116"/>
      <c r="J124" s="124">
        <f>BK124</f>
        <v>0</v>
      </c>
      <c r="L124" s="113"/>
      <c r="M124" s="118"/>
      <c r="P124" s="119">
        <f>SUM(P125:P139)</f>
        <v>0</v>
      </c>
      <c r="R124" s="119">
        <f>SUM(R125:R139)</f>
        <v>0.7612199999999999</v>
      </c>
      <c r="T124" s="120">
        <f>SUM(T125:T139)</f>
        <v>0</v>
      </c>
      <c r="AR124" s="114" t="s">
        <v>83</v>
      </c>
      <c r="AT124" s="121" t="s">
        <v>72</v>
      </c>
      <c r="AU124" s="121" t="s">
        <v>81</v>
      </c>
      <c r="AY124" s="114" t="s">
        <v>113</v>
      </c>
      <c r="BK124" s="122">
        <f>SUM(BK125:BK139)</f>
        <v>0</v>
      </c>
    </row>
    <row r="125" spans="2:65" s="1" customFormat="1" ht="24.2" customHeight="1">
      <c r="B125" s="28"/>
      <c r="C125" s="125" t="s">
        <v>81</v>
      </c>
      <c r="D125" s="125" t="s">
        <v>116</v>
      </c>
      <c r="E125" s="126" t="s">
        <v>117</v>
      </c>
      <c r="F125" s="127" t="s">
        <v>118</v>
      </c>
      <c r="G125" s="128" t="s">
        <v>119</v>
      </c>
      <c r="H125" s="129">
        <v>110</v>
      </c>
      <c r="I125" s="130"/>
      <c r="J125" s="131">
        <f>ROUND(I125*H125,2)</f>
        <v>0</v>
      </c>
      <c r="K125" s="132"/>
      <c r="L125" s="28"/>
      <c r="M125" s="133" t="s">
        <v>1</v>
      </c>
      <c r="N125" s="134" t="s">
        <v>38</v>
      </c>
      <c r="P125" s="135">
        <f>O125*H125</f>
        <v>0</v>
      </c>
      <c r="Q125" s="135">
        <v>5.0000000000000001E-4</v>
      </c>
      <c r="R125" s="135">
        <f>Q125*H125</f>
        <v>5.5E-2</v>
      </c>
      <c r="S125" s="135">
        <v>0</v>
      </c>
      <c r="T125" s="136">
        <f>S125*H125</f>
        <v>0</v>
      </c>
      <c r="AR125" s="137" t="s">
        <v>120</v>
      </c>
      <c r="AT125" s="137" t="s">
        <v>116</v>
      </c>
      <c r="AU125" s="137" t="s">
        <v>83</v>
      </c>
      <c r="AY125" s="13" t="s">
        <v>113</v>
      </c>
      <c r="BE125" s="138">
        <f>IF(N125="základní",J125,0)</f>
        <v>0</v>
      </c>
      <c r="BF125" s="138">
        <f>IF(N125="snížená",J125,0)</f>
        <v>0</v>
      </c>
      <c r="BG125" s="138">
        <f>IF(N125="zákl. přenesená",J125,0)</f>
        <v>0</v>
      </c>
      <c r="BH125" s="138">
        <f>IF(N125="sníž. přenesená",J125,0)</f>
        <v>0</v>
      </c>
      <c r="BI125" s="138">
        <f>IF(N125="nulová",J125,0)</f>
        <v>0</v>
      </c>
      <c r="BJ125" s="13" t="s">
        <v>81</v>
      </c>
      <c r="BK125" s="138">
        <f>ROUND(I125*H125,2)</f>
        <v>0</v>
      </c>
      <c r="BL125" s="13" t="s">
        <v>120</v>
      </c>
      <c r="BM125" s="137" t="s">
        <v>121</v>
      </c>
    </row>
    <row r="126" spans="2:65" s="1" customFormat="1" ht="24.2" customHeight="1">
      <c r="B126" s="28"/>
      <c r="C126" s="125" t="s">
        <v>83</v>
      </c>
      <c r="D126" s="125" t="s">
        <v>116</v>
      </c>
      <c r="E126" s="126" t="s">
        <v>122</v>
      </c>
      <c r="F126" s="127" t="s">
        <v>123</v>
      </c>
      <c r="G126" s="128" t="s">
        <v>119</v>
      </c>
      <c r="H126" s="129">
        <v>80</v>
      </c>
      <c r="I126" s="130"/>
      <c r="J126" s="131">
        <f>ROUND(I126*H126,2)</f>
        <v>0</v>
      </c>
      <c r="K126" s="132"/>
      <c r="L126" s="28"/>
      <c r="M126" s="133" t="s">
        <v>1</v>
      </c>
      <c r="N126" s="134" t="s">
        <v>38</v>
      </c>
      <c r="P126" s="135">
        <f>O126*H126</f>
        <v>0</v>
      </c>
      <c r="Q126" s="135">
        <v>6.0999999999999997E-4</v>
      </c>
      <c r="R126" s="135">
        <f>Q126*H126</f>
        <v>4.8799999999999996E-2</v>
      </c>
      <c r="S126" s="135">
        <v>0</v>
      </c>
      <c r="T126" s="136">
        <f>S126*H126</f>
        <v>0</v>
      </c>
      <c r="AR126" s="137" t="s">
        <v>120</v>
      </c>
      <c r="AT126" s="137" t="s">
        <v>116</v>
      </c>
      <c r="AU126" s="137" t="s">
        <v>83</v>
      </c>
      <c r="AY126" s="13" t="s">
        <v>113</v>
      </c>
      <c r="BE126" s="138">
        <f>IF(N126="základní",J126,0)</f>
        <v>0</v>
      </c>
      <c r="BF126" s="138">
        <f>IF(N126="snížená",J126,0)</f>
        <v>0</v>
      </c>
      <c r="BG126" s="138">
        <f>IF(N126="zákl. přenesená",J126,0)</f>
        <v>0</v>
      </c>
      <c r="BH126" s="138">
        <f>IF(N126="sníž. přenesená",J126,0)</f>
        <v>0</v>
      </c>
      <c r="BI126" s="138">
        <f>IF(N126="nulová",J126,0)</f>
        <v>0</v>
      </c>
      <c r="BJ126" s="13" t="s">
        <v>81</v>
      </c>
      <c r="BK126" s="138">
        <f>ROUND(I126*H126,2)</f>
        <v>0</v>
      </c>
      <c r="BL126" s="13" t="s">
        <v>120</v>
      </c>
      <c r="BM126" s="137" t="s">
        <v>124</v>
      </c>
    </row>
    <row r="127" spans="2:65" s="1" customFormat="1" ht="24.2" customHeight="1">
      <c r="B127" s="28"/>
      <c r="C127" s="125" t="s">
        <v>125</v>
      </c>
      <c r="D127" s="125" t="s">
        <v>116</v>
      </c>
      <c r="E127" s="126" t="s">
        <v>126</v>
      </c>
      <c r="F127" s="127" t="s">
        <v>127</v>
      </c>
      <c r="G127" s="128" t="s">
        <v>119</v>
      </c>
      <c r="H127" s="129">
        <v>130</v>
      </c>
      <c r="I127" s="130"/>
      <c r="J127" s="131">
        <f>ROUND(I127*H127,2)</f>
        <v>0</v>
      </c>
      <c r="K127" s="132"/>
      <c r="L127" s="28"/>
      <c r="M127" s="133" t="s">
        <v>1</v>
      </c>
      <c r="N127" s="134" t="s">
        <v>38</v>
      </c>
      <c r="P127" s="135">
        <f>O127*H127</f>
        <v>0</v>
      </c>
      <c r="Q127" s="135">
        <v>9.3999999999999997E-4</v>
      </c>
      <c r="R127" s="135">
        <f>Q127*H127</f>
        <v>0.1222</v>
      </c>
      <c r="S127" s="135">
        <v>0</v>
      </c>
      <c r="T127" s="136">
        <f>S127*H127</f>
        <v>0</v>
      </c>
      <c r="AR127" s="137" t="s">
        <v>120</v>
      </c>
      <c r="AT127" s="137" t="s">
        <v>116</v>
      </c>
      <c r="AU127" s="137" t="s">
        <v>83</v>
      </c>
      <c r="AY127" s="13" t="s">
        <v>113</v>
      </c>
      <c r="BE127" s="138">
        <f>IF(N127="základní",J127,0)</f>
        <v>0</v>
      </c>
      <c r="BF127" s="138">
        <f>IF(N127="snížená",J127,0)</f>
        <v>0</v>
      </c>
      <c r="BG127" s="138">
        <f>IF(N127="zákl. přenesená",J127,0)</f>
        <v>0</v>
      </c>
      <c r="BH127" s="138">
        <f>IF(N127="sníž. přenesená",J127,0)</f>
        <v>0</v>
      </c>
      <c r="BI127" s="138">
        <f>IF(N127="nulová",J127,0)</f>
        <v>0</v>
      </c>
      <c r="BJ127" s="13" t="s">
        <v>81</v>
      </c>
      <c r="BK127" s="138">
        <f>ROUND(I127*H127,2)</f>
        <v>0</v>
      </c>
      <c r="BL127" s="13" t="s">
        <v>120</v>
      </c>
      <c r="BM127" s="137" t="s">
        <v>128</v>
      </c>
    </row>
    <row r="128" spans="2:65" s="1" customFormat="1" ht="24.2" customHeight="1">
      <c r="B128" s="28"/>
      <c r="C128" s="125" t="s">
        <v>129</v>
      </c>
      <c r="D128" s="125" t="s">
        <v>116</v>
      </c>
      <c r="E128" s="126" t="s">
        <v>130</v>
      </c>
      <c r="F128" s="127" t="s">
        <v>131</v>
      </c>
      <c r="G128" s="128" t="s">
        <v>119</v>
      </c>
      <c r="H128" s="129">
        <v>20</v>
      </c>
      <c r="I128" s="130"/>
      <c r="J128" s="131">
        <f>ROUND(I128*H128,2)</f>
        <v>0</v>
      </c>
      <c r="K128" s="132"/>
      <c r="L128" s="28"/>
      <c r="M128" s="133" t="s">
        <v>1</v>
      </c>
      <c r="N128" s="134" t="s">
        <v>38</v>
      </c>
      <c r="P128" s="135">
        <f>O128*H128</f>
        <v>0</v>
      </c>
      <c r="Q128" s="135">
        <v>1.1800000000000001E-3</v>
      </c>
      <c r="R128" s="135">
        <f>Q128*H128</f>
        <v>2.3600000000000003E-2</v>
      </c>
      <c r="S128" s="135">
        <v>0</v>
      </c>
      <c r="T128" s="136">
        <f>S128*H128</f>
        <v>0</v>
      </c>
      <c r="AR128" s="137" t="s">
        <v>120</v>
      </c>
      <c r="AT128" s="137" t="s">
        <v>116</v>
      </c>
      <c r="AU128" s="137" t="s">
        <v>83</v>
      </c>
      <c r="AY128" s="13" t="s">
        <v>113</v>
      </c>
      <c r="BE128" s="138">
        <f>IF(N128="základní",J128,0)</f>
        <v>0</v>
      </c>
      <c r="BF128" s="138">
        <f>IF(N128="snížená",J128,0)</f>
        <v>0</v>
      </c>
      <c r="BG128" s="138">
        <f>IF(N128="zákl. přenesená",J128,0)</f>
        <v>0</v>
      </c>
      <c r="BH128" s="138">
        <f>IF(N128="sníž. přenesená",J128,0)</f>
        <v>0</v>
      </c>
      <c r="BI128" s="138">
        <f>IF(N128="nulová",J128,0)</f>
        <v>0</v>
      </c>
      <c r="BJ128" s="13" t="s">
        <v>81</v>
      </c>
      <c r="BK128" s="138">
        <f>ROUND(I128*H128,2)</f>
        <v>0</v>
      </c>
      <c r="BL128" s="13" t="s">
        <v>120</v>
      </c>
      <c r="BM128" s="137" t="s">
        <v>132</v>
      </c>
    </row>
    <row r="129" spans="2:65" s="1" customFormat="1" ht="24.2" customHeight="1">
      <c r="B129" s="28"/>
      <c r="C129" s="125" t="s">
        <v>133</v>
      </c>
      <c r="D129" s="125" t="s">
        <v>116</v>
      </c>
      <c r="E129" s="126" t="s">
        <v>134</v>
      </c>
      <c r="F129" s="127" t="s">
        <v>135</v>
      </c>
      <c r="G129" s="128" t="s">
        <v>119</v>
      </c>
      <c r="H129" s="129">
        <v>20</v>
      </c>
      <c r="I129" s="130"/>
      <c r="J129" s="131">
        <f>ROUND(I129*H129,2)</f>
        <v>0</v>
      </c>
      <c r="K129" s="132"/>
      <c r="L129" s="28"/>
      <c r="M129" s="133" t="s">
        <v>1</v>
      </c>
      <c r="N129" s="134" t="s">
        <v>38</v>
      </c>
      <c r="P129" s="135">
        <f>O129*H129</f>
        <v>0</v>
      </c>
      <c r="Q129" s="135">
        <v>1.49E-3</v>
      </c>
      <c r="R129" s="135">
        <f>Q129*H129</f>
        <v>2.98E-2</v>
      </c>
      <c r="S129" s="135">
        <v>0</v>
      </c>
      <c r="T129" s="136">
        <f>S129*H129</f>
        <v>0</v>
      </c>
      <c r="AR129" s="137" t="s">
        <v>120</v>
      </c>
      <c r="AT129" s="137" t="s">
        <v>116</v>
      </c>
      <c r="AU129" s="137" t="s">
        <v>83</v>
      </c>
      <c r="AY129" s="13" t="s">
        <v>113</v>
      </c>
      <c r="BE129" s="138">
        <f>IF(N129="základní",J129,0)</f>
        <v>0</v>
      </c>
      <c r="BF129" s="138">
        <f>IF(N129="snížená",J129,0)</f>
        <v>0</v>
      </c>
      <c r="BG129" s="138">
        <f>IF(N129="zákl. přenesená",J129,0)</f>
        <v>0</v>
      </c>
      <c r="BH129" s="138">
        <f>IF(N129="sníž. přenesená",J129,0)</f>
        <v>0</v>
      </c>
      <c r="BI129" s="138">
        <f>IF(N129="nulová",J129,0)</f>
        <v>0</v>
      </c>
      <c r="BJ129" s="13" t="s">
        <v>81</v>
      </c>
      <c r="BK129" s="138">
        <f>ROUND(I129*H129,2)</f>
        <v>0</v>
      </c>
      <c r="BL129" s="13" t="s">
        <v>120</v>
      </c>
      <c r="BM129" s="137" t="s">
        <v>136</v>
      </c>
    </row>
    <row r="130" spans="2:65" s="1" customFormat="1" ht="24.2" customHeight="1">
      <c r="B130" s="28"/>
      <c r="C130" s="125" t="s">
        <v>137</v>
      </c>
      <c r="D130" s="125" t="s">
        <v>116</v>
      </c>
      <c r="E130" s="126" t="s">
        <v>138</v>
      </c>
      <c r="F130" s="127" t="s">
        <v>139</v>
      </c>
      <c r="G130" s="128" t="s">
        <v>119</v>
      </c>
      <c r="H130" s="129">
        <v>30</v>
      </c>
      <c r="I130" s="130"/>
      <c r="J130" s="131">
        <f>ROUND(I130*H130,2)</f>
        <v>0</v>
      </c>
      <c r="K130" s="132"/>
      <c r="L130" s="28"/>
      <c r="M130" s="133" t="s">
        <v>1</v>
      </c>
      <c r="N130" s="134" t="s">
        <v>38</v>
      </c>
      <c r="P130" s="135">
        <f>O130*H130</f>
        <v>0</v>
      </c>
      <c r="Q130" s="135">
        <v>1.9300000000000001E-3</v>
      </c>
      <c r="R130" s="135">
        <f>Q130*H130</f>
        <v>5.79E-2</v>
      </c>
      <c r="S130" s="135">
        <v>0</v>
      </c>
      <c r="T130" s="136">
        <f>S130*H130</f>
        <v>0</v>
      </c>
      <c r="AR130" s="137" t="s">
        <v>120</v>
      </c>
      <c r="AT130" s="137" t="s">
        <v>116</v>
      </c>
      <c r="AU130" s="137" t="s">
        <v>83</v>
      </c>
      <c r="AY130" s="13" t="s">
        <v>113</v>
      </c>
      <c r="BE130" s="138">
        <f>IF(N130="základní",J130,0)</f>
        <v>0</v>
      </c>
      <c r="BF130" s="138">
        <f>IF(N130="snížená",J130,0)</f>
        <v>0</v>
      </c>
      <c r="BG130" s="138">
        <f>IF(N130="zákl. přenesená",J130,0)</f>
        <v>0</v>
      </c>
      <c r="BH130" s="138">
        <f>IF(N130="sníž. přenesená",J130,0)</f>
        <v>0</v>
      </c>
      <c r="BI130" s="138">
        <f>IF(N130="nulová",J130,0)</f>
        <v>0</v>
      </c>
      <c r="BJ130" s="13" t="s">
        <v>81</v>
      </c>
      <c r="BK130" s="138">
        <f>ROUND(I130*H130,2)</f>
        <v>0</v>
      </c>
      <c r="BL130" s="13" t="s">
        <v>120</v>
      </c>
      <c r="BM130" s="137" t="s">
        <v>140</v>
      </c>
    </row>
    <row r="131" spans="2:65" s="1" customFormat="1" ht="24.2" customHeight="1">
      <c r="B131" s="28"/>
      <c r="C131" s="125" t="s">
        <v>141</v>
      </c>
      <c r="D131" s="125" t="s">
        <v>116</v>
      </c>
      <c r="E131" s="126" t="s">
        <v>142</v>
      </c>
      <c r="F131" s="127" t="s">
        <v>143</v>
      </c>
      <c r="G131" s="128" t="s">
        <v>119</v>
      </c>
      <c r="H131" s="129">
        <v>25</v>
      </c>
      <c r="I131" s="130"/>
      <c r="J131" s="131">
        <f>ROUND(I131*H131,2)</f>
        <v>0</v>
      </c>
      <c r="K131" s="132"/>
      <c r="L131" s="28"/>
      <c r="M131" s="133" t="s">
        <v>1</v>
      </c>
      <c r="N131" s="134" t="s">
        <v>38</v>
      </c>
      <c r="P131" s="135">
        <f>O131*H131</f>
        <v>0</v>
      </c>
      <c r="Q131" s="135">
        <v>2.6099999999999999E-3</v>
      </c>
      <c r="R131" s="135">
        <f>Q131*H131</f>
        <v>6.5250000000000002E-2</v>
      </c>
      <c r="S131" s="135">
        <v>0</v>
      </c>
      <c r="T131" s="136">
        <f>S131*H131</f>
        <v>0</v>
      </c>
      <c r="AR131" s="137" t="s">
        <v>120</v>
      </c>
      <c r="AT131" s="137" t="s">
        <v>116</v>
      </c>
      <c r="AU131" s="137" t="s">
        <v>83</v>
      </c>
      <c r="AY131" s="13" t="s">
        <v>113</v>
      </c>
      <c r="BE131" s="138">
        <f>IF(N131="základní",J131,0)</f>
        <v>0</v>
      </c>
      <c r="BF131" s="138">
        <f>IF(N131="snížená",J131,0)</f>
        <v>0</v>
      </c>
      <c r="BG131" s="138">
        <f>IF(N131="zákl. přenesená",J131,0)</f>
        <v>0</v>
      </c>
      <c r="BH131" s="138">
        <f>IF(N131="sníž. přenesená",J131,0)</f>
        <v>0</v>
      </c>
      <c r="BI131" s="138">
        <f>IF(N131="nulová",J131,0)</f>
        <v>0</v>
      </c>
      <c r="BJ131" s="13" t="s">
        <v>81</v>
      </c>
      <c r="BK131" s="138">
        <f>ROUND(I131*H131,2)</f>
        <v>0</v>
      </c>
      <c r="BL131" s="13" t="s">
        <v>120</v>
      </c>
      <c r="BM131" s="137" t="s">
        <v>144</v>
      </c>
    </row>
    <row r="132" spans="2:65" s="1" customFormat="1" ht="24.2" customHeight="1">
      <c r="B132" s="28"/>
      <c r="C132" s="125" t="s">
        <v>145</v>
      </c>
      <c r="D132" s="125" t="s">
        <v>116</v>
      </c>
      <c r="E132" s="126" t="s">
        <v>146</v>
      </c>
      <c r="F132" s="127" t="s">
        <v>147</v>
      </c>
      <c r="G132" s="128" t="s">
        <v>119</v>
      </c>
      <c r="H132" s="129">
        <v>56</v>
      </c>
      <c r="I132" s="130"/>
      <c r="J132" s="131">
        <f>ROUND(I132*H132,2)</f>
        <v>0</v>
      </c>
      <c r="K132" s="132"/>
      <c r="L132" s="28"/>
      <c r="M132" s="133" t="s">
        <v>1</v>
      </c>
      <c r="N132" s="134" t="s">
        <v>38</v>
      </c>
      <c r="P132" s="135">
        <f>O132*H132</f>
        <v>0</v>
      </c>
      <c r="Q132" s="135">
        <v>4.8700000000000002E-3</v>
      </c>
      <c r="R132" s="135">
        <f>Q132*H132</f>
        <v>0.27272000000000002</v>
      </c>
      <c r="S132" s="135">
        <v>0</v>
      </c>
      <c r="T132" s="136">
        <f>S132*H132</f>
        <v>0</v>
      </c>
      <c r="AR132" s="137" t="s">
        <v>120</v>
      </c>
      <c r="AT132" s="137" t="s">
        <v>116</v>
      </c>
      <c r="AU132" s="137" t="s">
        <v>83</v>
      </c>
      <c r="AY132" s="13" t="s">
        <v>113</v>
      </c>
      <c r="BE132" s="138">
        <f>IF(N132="základní",J132,0)</f>
        <v>0</v>
      </c>
      <c r="BF132" s="138">
        <f>IF(N132="snížená",J132,0)</f>
        <v>0</v>
      </c>
      <c r="BG132" s="138">
        <f>IF(N132="zákl. přenesená",J132,0)</f>
        <v>0</v>
      </c>
      <c r="BH132" s="138">
        <f>IF(N132="sníž. přenesená",J132,0)</f>
        <v>0</v>
      </c>
      <c r="BI132" s="138">
        <f>IF(N132="nulová",J132,0)</f>
        <v>0</v>
      </c>
      <c r="BJ132" s="13" t="s">
        <v>81</v>
      </c>
      <c r="BK132" s="138">
        <f>ROUND(I132*H132,2)</f>
        <v>0</v>
      </c>
      <c r="BL132" s="13" t="s">
        <v>120</v>
      </c>
      <c r="BM132" s="137" t="s">
        <v>148</v>
      </c>
    </row>
    <row r="133" spans="2:65" s="1" customFormat="1" ht="24.2" customHeight="1">
      <c r="B133" s="28"/>
      <c r="C133" s="125" t="s">
        <v>149</v>
      </c>
      <c r="D133" s="125" t="s">
        <v>116</v>
      </c>
      <c r="E133" s="126" t="s">
        <v>150</v>
      </c>
      <c r="F133" s="127" t="s">
        <v>151</v>
      </c>
      <c r="G133" s="128" t="s">
        <v>119</v>
      </c>
      <c r="H133" s="129">
        <v>15</v>
      </c>
      <c r="I133" s="130"/>
      <c r="J133" s="131">
        <f>ROUND(I133*H133,2)</f>
        <v>0</v>
      </c>
      <c r="K133" s="132"/>
      <c r="L133" s="28"/>
      <c r="M133" s="133" t="s">
        <v>1</v>
      </c>
      <c r="N133" s="134" t="s">
        <v>38</v>
      </c>
      <c r="P133" s="135">
        <f>O133*H133</f>
        <v>0</v>
      </c>
      <c r="Q133" s="135">
        <v>5.7299999999999999E-3</v>
      </c>
      <c r="R133" s="135">
        <f>Q133*H133</f>
        <v>8.5949999999999999E-2</v>
      </c>
      <c r="S133" s="135">
        <v>0</v>
      </c>
      <c r="T133" s="136">
        <f>S133*H133</f>
        <v>0</v>
      </c>
      <c r="AR133" s="137" t="s">
        <v>120</v>
      </c>
      <c r="AT133" s="137" t="s">
        <v>116</v>
      </c>
      <c r="AU133" s="137" t="s">
        <v>83</v>
      </c>
      <c r="AY133" s="13" t="s">
        <v>113</v>
      </c>
      <c r="BE133" s="138">
        <f>IF(N133="základní",J133,0)</f>
        <v>0</v>
      </c>
      <c r="BF133" s="138">
        <f>IF(N133="snížená",J133,0)</f>
        <v>0</v>
      </c>
      <c r="BG133" s="138">
        <f>IF(N133="zákl. přenesená",J133,0)</f>
        <v>0</v>
      </c>
      <c r="BH133" s="138">
        <f>IF(N133="sníž. přenesená",J133,0)</f>
        <v>0</v>
      </c>
      <c r="BI133" s="138">
        <f>IF(N133="nulová",J133,0)</f>
        <v>0</v>
      </c>
      <c r="BJ133" s="13" t="s">
        <v>81</v>
      </c>
      <c r="BK133" s="138">
        <f>ROUND(I133*H133,2)</f>
        <v>0</v>
      </c>
      <c r="BL133" s="13" t="s">
        <v>120</v>
      </c>
      <c r="BM133" s="137" t="s">
        <v>152</v>
      </c>
    </row>
    <row r="134" spans="2:65" s="1" customFormat="1" ht="16.5" customHeight="1">
      <c r="B134" s="28"/>
      <c r="C134" s="125" t="s">
        <v>153</v>
      </c>
      <c r="D134" s="125" t="s">
        <v>116</v>
      </c>
      <c r="E134" s="126" t="s">
        <v>154</v>
      </c>
      <c r="F134" s="127" t="s">
        <v>155</v>
      </c>
      <c r="G134" s="128" t="s">
        <v>156</v>
      </c>
      <c r="H134" s="129">
        <v>1</v>
      </c>
      <c r="I134" s="130"/>
      <c r="J134" s="131">
        <f>ROUND(I134*H134,2)</f>
        <v>0</v>
      </c>
      <c r="K134" s="132"/>
      <c r="L134" s="28"/>
      <c r="M134" s="133" t="s">
        <v>1</v>
      </c>
      <c r="N134" s="134" t="s">
        <v>38</v>
      </c>
      <c r="P134" s="135">
        <f>O134*H134</f>
        <v>0</v>
      </c>
      <c r="Q134" s="135">
        <v>0</v>
      </c>
      <c r="R134" s="135">
        <f>Q134*H134</f>
        <v>0</v>
      </c>
      <c r="S134" s="135">
        <v>0</v>
      </c>
      <c r="T134" s="136">
        <f>S134*H134</f>
        <v>0</v>
      </c>
      <c r="AR134" s="137" t="s">
        <v>120</v>
      </c>
      <c r="AT134" s="137" t="s">
        <v>116</v>
      </c>
      <c r="AU134" s="137" t="s">
        <v>83</v>
      </c>
      <c r="AY134" s="13" t="s">
        <v>113</v>
      </c>
      <c r="BE134" s="138">
        <f>IF(N134="základní",J134,0)</f>
        <v>0</v>
      </c>
      <c r="BF134" s="138">
        <f>IF(N134="snížená",J134,0)</f>
        <v>0</v>
      </c>
      <c r="BG134" s="138">
        <f>IF(N134="zákl. přenesená",J134,0)</f>
        <v>0</v>
      </c>
      <c r="BH134" s="138">
        <f>IF(N134="sníž. přenesená",J134,0)</f>
        <v>0</v>
      </c>
      <c r="BI134" s="138">
        <f>IF(N134="nulová",J134,0)</f>
        <v>0</v>
      </c>
      <c r="BJ134" s="13" t="s">
        <v>81</v>
      </c>
      <c r="BK134" s="138">
        <f>ROUND(I134*H134,2)</f>
        <v>0</v>
      </c>
      <c r="BL134" s="13" t="s">
        <v>120</v>
      </c>
      <c r="BM134" s="137" t="s">
        <v>157</v>
      </c>
    </row>
    <row r="135" spans="2:65" s="1" customFormat="1" ht="16.5" customHeight="1">
      <c r="B135" s="28"/>
      <c r="C135" s="125" t="s">
        <v>158</v>
      </c>
      <c r="D135" s="125" t="s">
        <v>116</v>
      </c>
      <c r="E135" s="126" t="s">
        <v>159</v>
      </c>
      <c r="F135" s="127" t="s">
        <v>160</v>
      </c>
      <c r="G135" s="128" t="s">
        <v>156</v>
      </c>
      <c r="H135" s="129">
        <v>1</v>
      </c>
      <c r="I135" s="130"/>
      <c r="J135" s="131">
        <f>ROUND(I135*H135,2)</f>
        <v>0</v>
      </c>
      <c r="K135" s="132"/>
      <c r="L135" s="28"/>
      <c r="M135" s="133" t="s">
        <v>1</v>
      </c>
      <c r="N135" s="134" t="s">
        <v>38</v>
      </c>
      <c r="P135" s="135">
        <f>O135*H135</f>
        <v>0</v>
      </c>
      <c r="Q135" s="135">
        <v>0</v>
      </c>
      <c r="R135" s="135">
        <f>Q135*H135</f>
        <v>0</v>
      </c>
      <c r="S135" s="135">
        <v>0</v>
      </c>
      <c r="T135" s="136">
        <f>S135*H135</f>
        <v>0</v>
      </c>
      <c r="AR135" s="137" t="s">
        <v>120</v>
      </c>
      <c r="AT135" s="137" t="s">
        <v>116</v>
      </c>
      <c r="AU135" s="137" t="s">
        <v>83</v>
      </c>
      <c r="AY135" s="13" t="s">
        <v>113</v>
      </c>
      <c r="BE135" s="138">
        <f>IF(N135="základní",J135,0)</f>
        <v>0</v>
      </c>
      <c r="BF135" s="138">
        <f>IF(N135="snížená",J135,0)</f>
        <v>0</v>
      </c>
      <c r="BG135" s="138">
        <f>IF(N135="zákl. přenesená",J135,0)</f>
        <v>0</v>
      </c>
      <c r="BH135" s="138">
        <f>IF(N135="sníž. přenesená",J135,0)</f>
        <v>0</v>
      </c>
      <c r="BI135" s="138">
        <f>IF(N135="nulová",J135,0)</f>
        <v>0</v>
      </c>
      <c r="BJ135" s="13" t="s">
        <v>81</v>
      </c>
      <c r="BK135" s="138">
        <f>ROUND(I135*H135,2)</f>
        <v>0</v>
      </c>
      <c r="BL135" s="13" t="s">
        <v>120</v>
      </c>
      <c r="BM135" s="137" t="s">
        <v>161</v>
      </c>
    </row>
    <row r="136" spans="2:65" s="1" customFormat="1" ht="24.2" customHeight="1">
      <c r="B136" s="28"/>
      <c r="C136" s="125" t="s">
        <v>8</v>
      </c>
      <c r="D136" s="125" t="s">
        <v>116</v>
      </c>
      <c r="E136" s="126" t="s">
        <v>162</v>
      </c>
      <c r="F136" s="127" t="s">
        <v>163</v>
      </c>
      <c r="G136" s="128" t="s">
        <v>119</v>
      </c>
      <c r="H136" s="129">
        <v>415</v>
      </c>
      <c r="I136" s="130"/>
      <c r="J136" s="131">
        <f>ROUND(I136*H136,2)</f>
        <v>0</v>
      </c>
      <c r="K136" s="132"/>
      <c r="L136" s="28"/>
      <c r="M136" s="133" t="s">
        <v>1</v>
      </c>
      <c r="N136" s="134" t="s">
        <v>38</v>
      </c>
      <c r="P136" s="135">
        <f>O136*H136</f>
        <v>0</v>
      </c>
      <c r="Q136" s="135">
        <v>0</v>
      </c>
      <c r="R136" s="135">
        <f>Q136*H136</f>
        <v>0</v>
      </c>
      <c r="S136" s="135">
        <v>0</v>
      </c>
      <c r="T136" s="136">
        <f>S136*H136</f>
        <v>0</v>
      </c>
      <c r="AR136" s="137" t="s">
        <v>120</v>
      </c>
      <c r="AT136" s="137" t="s">
        <v>116</v>
      </c>
      <c r="AU136" s="137" t="s">
        <v>83</v>
      </c>
      <c r="AY136" s="13" t="s">
        <v>113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3" t="s">
        <v>81</v>
      </c>
      <c r="BK136" s="138">
        <f>ROUND(I136*H136,2)</f>
        <v>0</v>
      </c>
      <c r="BL136" s="13" t="s">
        <v>120</v>
      </c>
      <c r="BM136" s="137" t="s">
        <v>164</v>
      </c>
    </row>
    <row r="137" spans="2:65" s="1" customFormat="1" ht="24.2" customHeight="1">
      <c r="B137" s="28"/>
      <c r="C137" s="125" t="s">
        <v>165</v>
      </c>
      <c r="D137" s="125" t="s">
        <v>116</v>
      </c>
      <c r="E137" s="126" t="s">
        <v>166</v>
      </c>
      <c r="F137" s="127" t="s">
        <v>167</v>
      </c>
      <c r="G137" s="128" t="s">
        <v>119</v>
      </c>
      <c r="H137" s="129">
        <v>71</v>
      </c>
      <c r="I137" s="130"/>
      <c r="J137" s="131">
        <f>ROUND(I137*H137,2)</f>
        <v>0</v>
      </c>
      <c r="K137" s="132"/>
      <c r="L137" s="28"/>
      <c r="M137" s="133" t="s">
        <v>1</v>
      </c>
      <c r="N137" s="134" t="s">
        <v>38</v>
      </c>
      <c r="P137" s="135">
        <f>O137*H137</f>
        <v>0</v>
      </c>
      <c r="Q137" s="135">
        <v>0</v>
      </c>
      <c r="R137" s="135">
        <f>Q137*H137</f>
        <v>0</v>
      </c>
      <c r="S137" s="135">
        <v>0</v>
      </c>
      <c r="T137" s="136">
        <f>S137*H137</f>
        <v>0</v>
      </c>
      <c r="AR137" s="137" t="s">
        <v>120</v>
      </c>
      <c r="AT137" s="137" t="s">
        <v>116</v>
      </c>
      <c r="AU137" s="137" t="s">
        <v>83</v>
      </c>
      <c r="AY137" s="13" t="s">
        <v>113</v>
      </c>
      <c r="BE137" s="138">
        <f>IF(N137="základní",J137,0)</f>
        <v>0</v>
      </c>
      <c r="BF137" s="138">
        <f>IF(N137="snížená",J137,0)</f>
        <v>0</v>
      </c>
      <c r="BG137" s="138">
        <f>IF(N137="zákl. přenesená",J137,0)</f>
        <v>0</v>
      </c>
      <c r="BH137" s="138">
        <f>IF(N137="sníž. přenesená",J137,0)</f>
        <v>0</v>
      </c>
      <c r="BI137" s="138">
        <f>IF(N137="nulová",J137,0)</f>
        <v>0</v>
      </c>
      <c r="BJ137" s="13" t="s">
        <v>81</v>
      </c>
      <c r="BK137" s="138">
        <f>ROUND(I137*H137,2)</f>
        <v>0</v>
      </c>
      <c r="BL137" s="13" t="s">
        <v>120</v>
      </c>
      <c r="BM137" s="137" t="s">
        <v>168</v>
      </c>
    </row>
    <row r="138" spans="2:65" s="1" customFormat="1" ht="24.2" customHeight="1">
      <c r="B138" s="28"/>
      <c r="C138" s="125" t="s">
        <v>169</v>
      </c>
      <c r="D138" s="125" t="s">
        <v>116</v>
      </c>
      <c r="E138" s="126" t="s">
        <v>170</v>
      </c>
      <c r="F138" s="127" t="s">
        <v>171</v>
      </c>
      <c r="G138" s="128" t="s">
        <v>172</v>
      </c>
      <c r="H138" s="139"/>
      <c r="I138" s="130"/>
      <c r="J138" s="131">
        <f>ROUND(I138*H138,2)</f>
        <v>0</v>
      </c>
      <c r="K138" s="132"/>
      <c r="L138" s="28"/>
      <c r="M138" s="133" t="s">
        <v>1</v>
      </c>
      <c r="N138" s="134" t="s">
        <v>38</v>
      </c>
      <c r="P138" s="135">
        <f>O138*H138</f>
        <v>0</v>
      </c>
      <c r="Q138" s="135">
        <v>0</v>
      </c>
      <c r="R138" s="135">
        <f>Q138*H138</f>
        <v>0</v>
      </c>
      <c r="S138" s="135">
        <v>0</v>
      </c>
      <c r="T138" s="136">
        <f>S138*H138</f>
        <v>0</v>
      </c>
      <c r="AR138" s="137" t="s">
        <v>120</v>
      </c>
      <c r="AT138" s="137" t="s">
        <v>116</v>
      </c>
      <c r="AU138" s="137" t="s">
        <v>83</v>
      </c>
      <c r="AY138" s="13" t="s">
        <v>113</v>
      </c>
      <c r="BE138" s="138">
        <f>IF(N138="základní",J138,0)</f>
        <v>0</v>
      </c>
      <c r="BF138" s="138">
        <f>IF(N138="snížená",J138,0)</f>
        <v>0</v>
      </c>
      <c r="BG138" s="138">
        <f>IF(N138="zákl. přenesená",J138,0)</f>
        <v>0</v>
      </c>
      <c r="BH138" s="138">
        <f>IF(N138="sníž. přenesená",J138,0)</f>
        <v>0</v>
      </c>
      <c r="BI138" s="138">
        <f>IF(N138="nulová",J138,0)</f>
        <v>0</v>
      </c>
      <c r="BJ138" s="13" t="s">
        <v>81</v>
      </c>
      <c r="BK138" s="138">
        <f>ROUND(I138*H138,2)</f>
        <v>0</v>
      </c>
      <c r="BL138" s="13" t="s">
        <v>120</v>
      </c>
      <c r="BM138" s="137" t="s">
        <v>173</v>
      </c>
    </row>
    <row r="139" spans="2:65" s="1" customFormat="1" ht="24.2" customHeight="1">
      <c r="B139" s="28"/>
      <c r="C139" s="125" t="s">
        <v>174</v>
      </c>
      <c r="D139" s="125" t="s">
        <v>116</v>
      </c>
      <c r="E139" s="126" t="s">
        <v>175</v>
      </c>
      <c r="F139" s="127" t="s">
        <v>176</v>
      </c>
      <c r="G139" s="128" t="s">
        <v>172</v>
      </c>
      <c r="H139" s="139"/>
      <c r="I139" s="130"/>
      <c r="J139" s="131">
        <f>ROUND(I139*H139,2)</f>
        <v>0</v>
      </c>
      <c r="K139" s="132"/>
      <c r="L139" s="28"/>
      <c r="M139" s="133" t="s">
        <v>1</v>
      </c>
      <c r="N139" s="134" t="s">
        <v>38</v>
      </c>
      <c r="P139" s="135">
        <f>O139*H139</f>
        <v>0</v>
      </c>
      <c r="Q139" s="135">
        <v>0</v>
      </c>
      <c r="R139" s="135">
        <f>Q139*H139</f>
        <v>0</v>
      </c>
      <c r="S139" s="135">
        <v>0</v>
      </c>
      <c r="T139" s="136">
        <f>S139*H139</f>
        <v>0</v>
      </c>
      <c r="AR139" s="137" t="s">
        <v>120</v>
      </c>
      <c r="AT139" s="137" t="s">
        <v>116</v>
      </c>
      <c r="AU139" s="137" t="s">
        <v>83</v>
      </c>
      <c r="AY139" s="13" t="s">
        <v>113</v>
      </c>
      <c r="BE139" s="138">
        <f>IF(N139="základní",J139,0)</f>
        <v>0</v>
      </c>
      <c r="BF139" s="138">
        <f>IF(N139="snížená",J139,0)</f>
        <v>0</v>
      </c>
      <c r="BG139" s="138">
        <f>IF(N139="zákl. přenesená",J139,0)</f>
        <v>0</v>
      </c>
      <c r="BH139" s="138">
        <f>IF(N139="sníž. přenesená",J139,0)</f>
        <v>0</v>
      </c>
      <c r="BI139" s="138">
        <f>IF(N139="nulová",J139,0)</f>
        <v>0</v>
      </c>
      <c r="BJ139" s="13" t="s">
        <v>81</v>
      </c>
      <c r="BK139" s="138">
        <f>ROUND(I139*H139,2)</f>
        <v>0</v>
      </c>
      <c r="BL139" s="13" t="s">
        <v>120</v>
      </c>
      <c r="BM139" s="137" t="s">
        <v>177</v>
      </c>
    </row>
    <row r="140" spans="2:65" s="11" customFormat="1" ht="22.9" customHeight="1">
      <c r="B140" s="113"/>
      <c r="D140" s="114" t="s">
        <v>72</v>
      </c>
      <c r="E140" s="123" t="s">
        <v>178</v>
      </c>
      <c r="F140" s="123" t="s">
        <v>179</v>
      </c>
      <c r="I140" s="116"/>
      <c r="J140" s="124">
        <f>BK140</f>
        <v>0</v>
      </c>
      <c r="L140" s="113"/>
      <c r="M140" s="118"/>
      <c r="P140" s="119">
        <f>SUM(P141:P166)</f>
        <v>0</v>
      </c>
      <c r="R140" s="119">
        <f>SUM(R141:R166)</f>
        <v>1.4E-2</v>
      </c>
      <c r="T140" s="120">
        <f>SUM(T141:T166)</f>
        <v>0</v>
      </c>
      <c r="AR140" s="114" t="s">
        <v>83</v>
      </c>
      <c r="AT140" s="121" t="s">
        <v>72</v>
      </c>
      <c r="AU140" s="121" t="s">
        <v>81</v>
      </c>
      <c r="AY140" s="114" t="s">
        <v>113</v>
      </c>
      <c r="BK140" s="122">
        <f>SUM(BK141:BK166)</f>
        <v>0</v>
      </c>
    </row>
    <row r="141" spans="2:65" s="1" customFormat="1" ht="21.75" customHeight="1">
      <c r="B141" s="28"/>
      <c r="C141" s="125" t="s">
        <v>120</v>
      </c>
      <c r="D141" s="125" t="s">
        <v>116</v>
      </c>
      <c r="E141" s="126" t="s">
        <v>180</v>
      </c>
      <c r="F141" s="127" t="s">
        <v>181</v>
      </c>
      <c r="G141" s="128" t="s">
        <v>182</v>
      </c>
      <c r="H141" s="129">
        <v>24</v>
      </c>
      <c r="I141" s="130"/>
      <c r="J141" s="131">
        <f>ROUND(I141*H141,2)</f>
        <v>0</v>
      </c>
      <c r="K141" s="132"/>
      <c r="L141" s="28"/>
      <c r="M141" s="133" t="s">
        <v>1</v>
      </c>
      <c r="N141" s="134" t="s">
        <v>38</v>
      </c>
      <c r="P141" s="135">
        <f>O141*H141</f>
        <v>0</v>
      </c>
      <c r="Q141" s="135">
        <v>9.0000000000000006E-5</v>
      </c>
      <c r="R141" s="135">
        <f>Q141*H141</f>
        <v>2.16E-3</v>
      </c>
      <c r="S141" s="135">
        <v>0</v>
      </c>
      <c r="T141" s="136">
        <f>S141*H141</f>
        <v>0</v>
      </c>
      <c r="AR141" s="137" t="s">
        <v>120</v>
      </c>
      <c r="AT141" s="137" t="s">
        <v>116</v>
      </c>
      <c r="AU141" s="137" t="s">
        <v>83</v>
      </c>
      <c r="AY141" s="13" t="s">
        <v>113</v>
      </c>
      <c r="BE141" s="138">
        <f>IF(N141="základní",J141,0)</f>
        <v>0</v>
      </c>
      <c r="BF141" s="138">
        <f>IF(N141="snížená",J141,0)</f>
        <v>0</v>
      </c>
      <c r="BG141" s="138">
        <f>IF(N141="zákl. přenesená",J141,0)</f>
        <v>0</v>
      </c>
      <c r="BH141" s="138">
        <f>IF(N141="sníž. přenesená",J141,0)</f>
        <v>0</v>
      </c>
      <c r="BI141" s="138">
        <f>IF(N141="nulová",J141,0)</f>
        <v>0</v>
      </c>
      <c r="BJ141" s="13" t="s">
        <v>81</v>
      </c>
      <c r="BK141" s="138">
        <f>ROUND(I141*H141,2)</f>
        <v>0</v>
      </c>
      <c r="BL141" s="13" t="s">
        <v>120</v>
      </c>
      <c r="BM141" s="137" t="s">
        <v>183</v>
      </c>
    </row>
    <row r="142" spans="2:65" s="1" customFormat="1" ht="16.5" customHeight="1">
      <c r="B142" s="28"/>
      <c r="C142" s="125" t="s">
        <v>184</v>
      </c>
      <c r="D142" s="125" t="s">
        <v>116</v>
      </c>
      <c r="E142" s="126" t="s">
        <v>185</v>
      </c>
      <c r="F142" s="127" t="s">
        <v>186</v>
      </c>
      <c r="G142" s="128" t="s">
        <v>182</v>
      </c>
      <c r="H142" s="129">
        <v>16</v>
      </c>
      <c r="I142" s="130"/>
      <c r="J142" s="131">
        <f>ROUND(I142*H142,2)</f>
        <v>0</v>
      </c>
      <c r="K142" s="132"/>
      <c r="L142" s="28"/>
      <c r="M142" s="133" t="s">
        <v>1</v>
      </c>
      <c r="N142" s="134" t="s">
        <v>38</v>
      </c>
      <c r="P142" s="135">
        <f>O142*H142</f>
        <v>0</v>
      </c>
      <c r="Q142" s="135">
        <v>6.0000000000000002E-5</v>
      </c>
      <c r="R142" s="135">
        <f>Q142*H142</f>
        <v>9.6000000000000002E-4</v>
      </c>
      <c r="S142" s="135">
        <v>0</v>
      </c>
      <c r="T142" s="136">
        <f>S142*H142</f>
        <v>0</v>
      </c>
      <c r="AR142" s="137" t="s">
        <v>120</v>
      </c>
      <c r="AT142" s="137" t="s">
        <v>116</v>
      </c>
      <c r="AU142" s="137" t="s">
        <v>83</v>
      </c>
      <c r="AY142" s="13" t="s">
        <v>113</v>
      </c>
      <c r="BE142" s="138">
        <f>IF(N142="základní",J142,0)</f>
        <v>0</v>
      </c>
      <c r="BF142" s="138">
        <f>IF(N142="snížená",J142,0)</f>
        <v>0</v>
      </c>
      <c r="BG142" s="138">
        <f>IF(N142="zákl. přenesená",J142,0)</f>
        <v>0</v>
      </c>
      <c r="BH142" s="138">
        <f>IF(N142="sníž. přenesená",J142,0)</f>
        <v>0</v>
      </c>
      <c r="BI142" s="138">
        <f>IF(N142="nulová",J142,0)</f>
        <v>0</v>
      </c>
      <c r="BJ142" s="13" t="s">
        <v>81</v>
      </c>
      <c r="BK142" s="138">
        <f>ROUND(I142*H142,2)</f>
        <v>0</v>
      </c>
      <c r="BL142" s="13" t="s">
        <v>120</v>
      </c>
      <c r="BM142" s="137" t="s">
        <v>187</v>
      </c>
    </row>
    <row r="143" spans="2:65" s="1" customFormat="1" ht="16.5" customHeight="1">
      <c r="B143" s="28"/>
      <c r="C143" s="125" t="s">
        <v>188</v>
      </c>
      <c r="D143" s="125" t="s">
        <v>116</v>
      </c>
      <c r="E143" s="126" t="s">
        <v>189</v>
      </c>
      <c r="F143" s="127" t="s">
        <v>190</v>
      </c>
      <c r="G143" s="128" t="s">
        <v>182</v>
      </c>
      <c r="H143" s="129">
        <v>24</v>
      </c>
      <c r="I143" s="130"/>
      <c r="J143" s="131">
        <f>ROUND(I143*H143,2)</f>
        <v>0</v>
      </c>
      <c r="K143" s="132"/>
      <c r="L143" s="28"/>
      <c r="M143" s="133" t="s">
        <v>1</v>
      </c>
      <c r="N143" s="134" t="s">
        <v>38</v>
      </c>
      <c r="P143" s="135">
        <f>O143*H143</f>
        <v>0</v>
      </c>
      <c r="Q143" s="135">
        <v>8.0000000000000007E-5</v>
      </c>
      <c r="R143" s="135">
        <f>Q143*H143</f>
        <v>1.9200000000000003E-3</v>
      </c>
      <c r="S143" s="135">
        <v>0</v>
      </c>
      <c r="T143" s="136">
        <f>S143*H143</f>
        <v>0</v>
      </c>
      <c r="AR143" s="137" t="s">
        <v>120</v>
      </c>
      <c r="AT143" s="137" t="s">
        <v>116</v>
      </c>
      <c r="AU143" s="137" t="s">
        <v>83</v>
      </c>
      <c r="AY143" s="13" t="s">
        <v>113</v>
      </c>
      <c r="BE143" s="138">
        <f>IF(N143="základní",J143,0)</f>
        <v>0</v>
      </c>
      <c r="BF143" s="138">
        <f>IF(N143="snížená",J143,0)</f>
        <v>0</v>
      </c>
      <c r="BG143" s="138">
        <f>IF(N143="zákl. přenesená",J143,0)</f>
        <v>0</v>
      </c>
      <c r="BH143" s="138">
        <f>IF(N143="sníž. přenesená",J143,0)</f>
        <v>0</v>
      </c>
      <c r="BI143" s="138">
        <f>IF(N143="nulová",J143,0)</f>
        <v>0</v>
      </c>
      <c r="BJ143" s="13" t="s">
        <v>81</v>
      </c>
      <c r="BK143" s="138">
        <f>ROUND(I143*H143,2)</f>
        <v>0</v>
      </c>
      <c r="BL143" s="13" t="s">
        <v>120</v>
      </c>
      <c r="BM143" s="137" t="s">
        <v>191</v>
      </c>
    </row>
    <row r="144" spans="2:65" s="1" customFormat="1" ht="16.5" customHeight="1">
      <c r="B144" s="28"/>
      <c r="C144" s="125" t="s">
        <v>192</v>
      </c>
      <c r="D144" s="125" t="s">
        <v>116</v>
      </c>
      <c r="E144" s="126" t="s">
        <v>193</v>
      </c>
      <c r="F144" s="127" t="s">
        <v>194</v>
      </c>
      <c r="G144" s="128" t="s">
        <v>182</v>
      </c>
      <c r="H144" s="129">
        <v>40</v>
      </c>
      <c r="I144" s="130"/>
      <c r="J144" s="131">
        <f>ROUND(I144*H144,2)</f>
        <v>0</v>
      </c>
      <c r="K144" s="132"/>
      <c r="L144" s="28"/>
      <c r="M144" s="133" t="s">
        <v>1</v>
      </c>
      <c r="N144" s="134" t="s">
        <v>38</v>
      </c>
      <c r="P144" s="135">
        <f>O144*H144</f>
        <v>0</v>
      </c>
      <c r="Q144" s="135">
        <v>1E-4</v>
      </c>
      <c r="R144" s="135">
        <f>Q144*H144</f>
        <v>4.0000000000000001E-3</v>
      </c>
      <c r="S144" s="135">
        <v>0</v>
      </c>
      <c r="T144" s="136">
        <f>S144*H144</f>
        <v>0</v>
      </c>
      <c r="AR144" s="137" t="s">
        <v>120</v>
      </c>
      <c r="AT144" s="137" t="s">
        <v>116</v>
      </c>
      <c r="AU144" s="137" t="s">
        <v>83</v>
      </c>
      <c r="AY144" s="13" t="s">
        <v>113</v>
      </c>
      <c r="BE144" s="138">
        <f>IF(N144="základní",J144,0)</f>
        <v>0</v>
      </c>
      <c r="BF144" s="138">
        <f>IF(N144="snížená",J144,0)</f>
        <v>0</v>
      </c>
      <c r="BG144" s="138">
        <f>IF(N144="zákl. přenesená",J144,0)</f>
        <v>0</v>
      </c>
      <c r="BH144" s="138">
        <f>IF(N144="sníž. přenesená",J144,0)</f>
        <v>0</v>
      </c>
      <c r="BI144" s="138">
        <f>IF(N144="nulová",J144,0)</f>
        <v>0</v>
      </c>
      <c r="BJ144" s="13" t="s">
        <v>81</v>
      </c>
      <c r="BK144" s="138">
        <f>ROUND(I144*H144,2)</f>
        <v>0</v>
      </c>
      <c r="BL144" s="13" t="s">
        <v>120</v>
      </c>
      <c r="BM144" s="137" t="s">
        <v>195</v>
      </c>
    </row>
    <row r="145" spans="2:65" s="1" customFormat="1" ht="16.5" customHeight="1">
      <c r="B145" s="28"/>
      <c r="C145" s="125" t="s">
        <v>196</v>
      </c>
      <c r="D145" s="125" t="s">
        <v>116</v>
      </c>
      <c r="E145" s="126" t="s">
        <v>197</v>
      </c>
      <c r="F145" s="127" t="s">
        <v>198</v>
      </c>
      <c r="G145" s="128" t="s">
        <v>182</v>
      </c>
      <c r="H145" s="129">
        <v>20</v>
      </c>
      <c r="I145" s="130"/>
      <c r="J145" s="131">
        <f>ROUND(I145*H145,2)</f>
        <v>0</v>
      </c>
      <c r="K145" s="132"/>
      <c r="L145" s="28"/>
      <c r="M145" s="133" t="s">
        <v>1</v>
      </c>
      <c r="N145" s="134" t="s">
        <v>38</v>
      </c>
      <c r="P145" s="135">
        <f>O145*H145</f>
        <v>0</v>
      </c>
      <c r="Q145" s="135">
        <v>1.3999999999999999E-4</v>
      </c>
      <c r="R145" s="135">
        <f>Q145*H145</f>
        <v>2.7999999999999995E-3</v>
      </c>
      <c r="S145" s="135">
        <v>0</v>
      </c>
      <c r="T145" s="136">
        <f>S145*H145</f>
        <v>0</v>
      </c>
      <c r="AR145" s="137" t="s">
        <v>120</v>
      </c>
      <c r="AT145" s="137" t="s">
        <v>116</v>
      </c>
      <c r="AU145" s="137" t="s">
        <v>83</v>
      </c>
      <c r="AY145" s="13" t="s">
        <v>113</v>
      </c>
      <c r="BE145" s="138">
        <f>IF(N145="základní",J145,0)</f>
        <v>0</v>
      </c>
      <c r="BF145" s="138">
        <f>IF(N145="snížená",J145,0)</f>
        <v>0</v>
      </c>
      <c r="BG145" s="138">
        <f>IF(N145="zákl. přenesená",J145,0)</f>
        <v>0</v>
      </c>
      <c r="BH145" s="138">
        <f>IF(N145="sníž. přenesená",J145,0)</f>
        <v>0</v>
      </c>
      <c r="BI145" s="138">
        <f>IF(N145="nulová",J145,0)</f>
        <v>0</v>
      </c>
      <c r="BJ145" s="13" t="s">
        <v>81</v>
      </c>
      <c r="BK145" s="138">
        <f>ROUND(I145*H145,2)</f>
        <v>0</v>
      </c>
      <c r="BL145" s="13" t="s">
        <v>120</v>
      </c>
      <c r="BM145" s="137" t="s">
        <v>199</v>
      </c>
    </row>
    <row r="146" spans="2:65" s="1" customFormat="1" ht="16.5" customHeight="1">
      <c r="B146" s="28"/>
      <c r="C146" s="125" t="s">
        <v>7</v>
      </c>
      <c r="D146" s="125" t="s">
        <v>116</v>
      </c>
      <c r="E146" s="126" t="s">
        <v>200</v>
      </c>
      <c r="F146" s="127" t="s">
        <v>201</v>
      </c>
      <c r="G146" s="128" t="s">
        <v>182</v>
      </c>
      <c r="H146" s="129">
        <v>4</v>
      </c>
      <c r="I146" s="130"/>
      <c r="J146" s="131">
        <f>ROUND(I146*H146,2)</f>
        <v>0</v>
      </c>
      <c r="K146" s="132"/>
      <c r="L146" s="28"/>
      <c r="M146" s="133" t="s">
        <v>1</v>
      </c>
      <c r="N146" s="134" t="s">
        <v>38</v>
      </c>
      <c r="P146" s="135">
        <f>O146*H146</f>
        <v>0</v>
      </c>
      <c r="Q146" s="135">
        <v>2.1000000000000001E-4</v>
      </c>
      <c r="R146" s="135">
        <f>Q146*H146</f>
        <v>8.4000000000000003E-4</v>
      </c>
      <c r="S146" s="135">
        <v>0</v>
      </c>
      <c r="T146" s="136">
        <f>S146*H146</f>
        <v>0</v>
      </c>
      <c r="AR146" s="137" t="s">
        <v>120</v>
      </c>
      <c r="AT146" s="137" t="s">
        <v>116</v>
      </c>
      <c r="AU146" s="137" t="s">
        <v>83</v>
      </c>
      <c r="AY146" s="13" t="s">
        <v>113</v>
      </c>
      <c r="BE146" s="138">
        <f>IF(N146="základní",J146,0)</f>
        <v>0</v>
      </c>
      <c r="BF146" s="138">
        <f>IF(N146="snížená",J146,0)</f>
        <v>0</v>
      </c>
      <c r="BG146" s="138">
        <f>IF(N146="zákl. přenesená",J146,0)</f>
        <v>0</v>
      </c>
      <c r="BH146" s="138">
        <f>IF(N146="sníž. přenesená",J146,0)</f>
        <v>0</v>
      </c>
      <c r="BI146" s="138">
        <f>IF(N146="nulová",J146,0)</f>
        <v>0</v>
      </c>
      <c r="BJ146" s="13" t="s">
        <v>81</v>
      </c>
      <c r="BK146" s="138">
        <f>ROUND(I146*H146,2)</f>
        <v>0</v>
      </c>
      <c r="BL146" s="13" t="s">
        <v>120</v>
      </c>
      <c r="BM146" s="137" t="s">
        <v>202</v>
      </c>
    </row>
    <row r="147" spans="2:65" s="1" customFormat="1" ht="16.5" customHeight="1">
      <c r="B147" s="28"/>
      <c r="C147" s="125" t="s">
        <v>203</v>
      </c>
      <c r="D147" s="125" t="s">
        <v>116</v>
      </c>
      <c r="E147" s="126" t="s">
        <v>204</v>
      </c>
      <c r="F147" s="127" t="s">
        <v>205</v>
      </c>
      <c r="G147" s="128" t="s">
        <v>182</v>
      </c>
      <c r="H147" s="129">
        <v>4</v>
      </c>
      <c r="I147" s="130"/>
      <c r="J147" s="131">
        <f>ROUND(I147*H147,2)</f>
        <v>0</v>
      </c>
      <c r="K147" s="132"/>
      <c r="L147" s="28"/>
      <c r="M147" s="133" t="s">
        <v>1</v>
      </c>
      <c r="N147" s="134" t="s">
        <v>38</v>
      </c>
      <c r="P147" s="135">
        <f>O147*H147</f>
        <v>0</v>
      </c>
      <c r="Q147" s="135">
        <v>3.3E-4</v>
      </c>
      <c r="R147" s="135">
        <f>Q147*H147</f>
        <v>1.32E-3</v>
      </c>
      <c r="S147" s="135">
        <v>0</v>
      </c>
      <c r="T147" s="136">
        <f>S147*H147</f>
        <v>0</v>
      </c>
      <c r="AR147" s="137" t="s">
        <v>120</v>
      </c>
      <c r="AT147" s="137" t="s">
        <v>116</v>
      </c>
      <c r="AU147" s="137" t="s">
        <v>83</v>
      </c>
      <c r="AY147" s="13" t="s">
        <v>113</v>
      </c>
      <c r="BE147" s="138">
        <f>IF(N147="základní",J147,0)</f>
        <v>0</v>
      </c>
      <c r="BF147" s="138">
        <f>IF(N147="snížená",J147,0)</f>
        <v>0</v>
      </c>
      <c r="BG147" s="138">
        <f>IF(N147="zákl. přenesená",J147,0)</f>
        <v>0</v>
      </c>
      <c r="BH147" s="138">
        <f>IF(N147="sníž. přenesená",J147,0)</f>
        <v>0</v>
      </c>
      <c r="BI147" s="138">
        <f>IF(N147="nulová",J147,0)</f>
        <v>0</v>
      </c>
      <c r="BJ147" s="13" t="s">
        <v>81</v>
      </c>
      <c r="BK147" s="138">
        <f>ROUND(I147*H147,2)</f>
        <v>0</v>
      </c>
      <c r="BL147" s="13" t="s">
        <v>120</v>
      </c>
      <c r="BM147" s="137" t="s">
        <v>206</v>
      </c>
    </row>
    <row r="148" spans="2:65" s="1" customFormat="1" ht="24.2" customHeight="1">
      <c r="B148" s="28"/>
      <c r="C148" s="140" t="s">
        <v>207</v>
      </c>
      <c r="D148" s="140" t="s">
        <v>208</v>
      </c>
      <c r="E148" s="141" t="s">
        <v>209</v>
      </c>
      <c r="F148" s="142" t="s">
        <v>210</v>
      </c>
      <c r="G148" s="143" t="s">
        <v>182</v>
      </c>
      <c r="H148" s="144">
        <v>24</v>
      </c>
      <c r="I148" s="145"/>
      <c r="J148" s="146">
        <f>ROUND(I148*H148,2)</f>
        <v>0</v>
      </c>
      <c r="K148" s="147"/>
      <c r="L148" s="148"/>
      <c r="M148" s="149" t="s">
        <v>1</v>
      </c>
      <c r="N148" s="150" t="s">
        <v>38</v>
      </c>
      <c r="P148" s="135">
        <f>O148*H148</f>
        <v>0</v>
      </c>
      <c r="Q148" s="135">
        <v>0</v>
      </c>
      <c r="R148" s="135">
        <f>Q148*H148</f>
        <v>0</v>
      </c>
      <c r="S148" s="135">
        <v>0</v>
      </c>
      <c r="T148" s="136">
        <f>S148*H148</f>
        <v>0</v>
      </c>
      <c r="AR148" s="137" t="s">
        <v>211</v>
      </c>
      <c r="AT148" s="137" t="s">
        <v>208</v>
      </c>
      <c r="AU148" s="137" t="s">
        <v>83</v>
      </c>
      <c r="AY148" s="13" t="s">
        <v>113</v>
      </c>
      <c r="BE148" s="138">
        <f>IF(N148="základní",J148,0)</f>
        <v>0</v>
      </c>
      <c r="BF148" s="138">
        <f>IF(N148="snížená",J148,0)</f>
        <v>0</v>
      </c>
      <c r="BG148" s="138">
        <f>IF(N148="zákl. přenesená",J148,0)</f>
        <v>0</v>
      </c>
      <c r="BH148" s="138">
        <f>IF(N148="sníž. přenesená",J148,0)</f>
        <v>0</v>
      </c>
      <c r="BI148" s="138">
        <f>IF(N148="nulová",J148,0)</f>
        <v>0</v>
      </c>
      <c r="BJ148" s="13" t="s">
        <v>81</v>
      </c>
      <c r="BK148" s="138">
        <f>ROUND(I148*H148,2)</f>
        <v>0</v>
      </c>
      <c r="BL148" s="13" t="s">
        <v>120</v>
      </c>
      <c r="BM148" s="137" t="s">
        <v>212</v>
      </c>
    </row>
    <row r="149" spans="2:65" s="1" customFormat="1" ht="24.2" customHeight="1">
      <c r="B149" s="28"/>
      <c r="C149" s="140" t="s">
        <v>213</v>
      </c>
      <c r="D149" s="140" t="s">
        <v>208</v>
      </c>
      <c r="E149" s="141" t="s">
        <v>214</v>
      </c>
      <c r="F149" s="142" t="s">
        <v>215</v>
      </c>
      <c r="G149" s="143" t="s">
        <v>182</v>
      </c>
      <c r="H149" s="144">
        <v>7</v>
      </c>
      <c r="I149" s="145"/>
      <c r="J149" s="146">
        <f>ROUND(I149*H149,2)</f>
        <v>0</v>
      </c>
      <c r="K149" s="147"/>
      <c r="L149" s="148"/>
      <c r="M149" s="149" t="s">
        <v>1</v>
      </c>
      <c r="N149" s="150" t="s">
        <v>38</v>
      </c>
      <c r="P149" s="135">
        <f>O149*H149</f>
        <v>0</v>
      </c>
      <c r="Q149" s="135">
        <v>0</v>
      </c>
      <c r="R149" s="135">
        <f>Q149*H149</f>
        <v>0</v>
      </c>
      <c r="S149" s="135">
        <v>0</v>
      </c>
      <c r="T149" s="136">
        <f>S149*H149</f>
        <v>0</v>
      </c>
      <c r="AR149" s="137" t="s">
        <v>211</v>
      </c>
      <c r="AT149" s="137" t="s">
        <v>208</v>
      </c>
      <c r="AU149" s="137" t="s">
        <v>83</v>
      </c>
      <c r="AY149" s="13" t="s">
        <v>113</v>
      </c>
      <c r="BE149" s="138">
        <f>IF(N149="základní",J149,0)</f>
        <v>0</v>
      </c>
      <c r="BF149" s="138">
        <f>IF(N149="snížená",J149,0)</f>
        <v>0</v>
      </c>
      <c r="BG149" s="138">
        <f>IF(N149="zákl. přenesená",J149,0)</f>
        <v>0</v>
      </c>
      <c r="BH149" s="138">
        <f>IF(N149="sníž. přenesená",J149,0)</f>
        <v>0</v>
      </c>
      <c r="BI149" s="138">
        <f>IF(N149="nulová",J149,0)</f>
        <v>0</v>
      </c>
      <c r="BJ149" s="13" t="s">
        <v>81</v>
      </c>
      <c r="BK149" s="138">
        <f>ROUND(I149*H149,2)</f>
        <v>0</v>
      </c>
      <c r="BL149" s="13" t="s">
        <v>120</v>
      </c>
      <c r="BM149" s="137" t="s">
        <v>216</v>
      </c>
    </row>
    <row r="150" spans="2:65" s="1" customFormat="1" ht="24.2" customHeight="1">
      <c r="B150" s="28"/>
      <c r="C150" s="140" t="s">
        <v>217</v>
      </c>
      <c r="D150" s="140" t="s">
        <v>208</v>
      </c>
      <c r="E150" s="141" t="s">
        <v>218</v>
      </c>
      <c r="F150" s="142" t="s">
        <v>219</v>
      </c>
      <c r="G150" s="143" t="s">
        <v>182</v>
      </c>
      <c r="H150" s="144">
        <v>4</v>
      </c>
      <c r="I150" s="145"/>
      <c r="J150" s="146">
        <f>ROUND(I150*H150,2)</f>
        <v>0</v>
      </c>
      <c r="K150" s="147"/>
      <c r="L150" s="148"/>
      <c r="M150" s="149" t="s">
        <v>1</v>
      </c>
      <c r="N150" s="150" t="s">
        <v>38</v>
      </c>
      <c r="P150" s="135">
        <f>O150*H150</f>
        <v>0</v>
      </c>
      <c r="Q150" s="135">
        <v>0</v>
      </c>
      <c r="R150" s="135">
        <f>Q150*H150</f>
        <v>0</v>
      </c>
      <c r="S150" s="135">
        <v>0</v>
      </c>
      <c r="T150" s="136">
        <f>S150*H150</f>
        <v>0</v>
      </c>
      <c r="AR150" s="137" t="s">
        <v>211</v>
      </c>
      <c r="AT150" s="137" t="s">
        <v>208</v>
      </c>
      <c r="AU150" s="137" t="s">
        <v>83</v>
      </c>
      <c r="AY150" s="13" t="s">
        <v>113</v>
      </c>
      <c r="BE150" s="138">
        <f>IF(N150="základní",J150,0)</f>
        <v>0</v>
      </c>
      <c r="BF150" s="138">
        <f>IF(N150="snížená",J150,0)</f>
        <v>0</v>
      </c>
      <c r="BG150" s="138">
        <f>IF(N150="zákl. přenesená",J150,0)</f>
        <v>0</v>
      </c>
      <c r="BH150" s="138">
        <f>IF(N150="sníž. přenesená",J150,0)</f>
        <v>0</v>
      </c>
      <c r="BI150" s="138">
        <f>IF(N150="nulová",J150,0)</f>
        <v>0</v>
      </c>
      <c r="BJ150" s="13" t="s">
        <v>81</v>
      </c>
      <c r="BK150" s="138">
        <f>ROUND(I150*H150,2)</f>
        <v>0</v>
      </c>
      <c r="BL150" s="13" t="s">
        <v>120</v>
      </c>
      <c r="BM150" s="137" t="s">
        <v>220</v>
      </c>
    </row>
    <row r="151" spans="2:65" s="1" customFormat="1" ht="24.2" customHeight="1">
      <c r="B151" s="28"/>
      <c r="C151" s="140" t="s">
        <v>221</v>
      </c>
      <c r="D151" s="140" t="s">
        <v>208</v>
      </c>
      <c r="E151" s="141" t="s">
        <v>222</v>
      </c>
      <c r="F151" s="142" t="s">
        <v>223</v>
      </c>
      <c r="G151" s="143" t="s">
        <v>182</v>
      </c>
      <c r="H151" s="144">
        <v>1</v>
      </c>
      <c r="I151" s="145"/>
      <c r="J151" s="146">
        <f>ROUND(I151*H151,2)</f>
        <v>0</v>
      </c>
      <c r="K151" s="147"/>
      <c r="L151" s="148"/>
      <c r="M151" s="149" t="s">
        <v>1</v>
      </c>
      <c r="N151" s="150" t="s">
        <v>38</v>
      </c>
      <c r="P151" s="135">
        <f>O151*H151</f>
        <v>0</v>
      </c>
      <c r="Q151" s="135">
        <v>0</v>
      </c>
      <c r="R151" s="135">
        <f>Q151*H151</f>
        <v>0</v>
      </c>
      <c r="S151" s="135">
        <v>0</v>
      </c>
      <c r="T151" s="136">
        <f>S151*H151</f>
        <v>0</v>
      </c>
      <c r="AR151" s="137" t="s">
        <v>211</v>
      </c>
      <c r="AT151" s="137" t="s">
        <v>208</v>
      </c>
      <c r="AU151" s="137" t="s">
        <v>83</v>
      </c>
      <c r="AY151" s="13" t="s">
        <v>113</v>
      </c>
      <c r="BE151" s="138">
        <f>IF(N151="základní",J151,0)</f>
        <v>0</v>
      </c>
      <c r="BF151" s="138">
        <f>IF(N151="snížená",J151,0)</f>
        <v>0</v>
      </c>
      <c r="BG151" s="138">
        <f>IF(N151="zákl. přenesená",J151,0)</f>
        <v>0</v>
      </c>
      <c r="BH151" s="138">
        <f>IF(N151="sníž. přenesená",J151,0)</f>
        <v>0</v>
      </c>
      <c r="BI151" s="138">
        <f>IF(N151="nulová",J151,0)</f>
        <v>0</v>
      </c>
      <c r="BJ151" s="13" t="s">
        <v>81</v>
      </c>
      <c r="BK151" s="138">
        <f>ROUND(I151*H151,2)</f>
        <v>0</v>
      </c>
      <c r="BL151" s="13" t="s">
        <v>120</v>
      </c>
      <c r="BM151" s="137" t="s">
        <v>224</v>
      </c>
    </row>
    <row r="152" spans="2:65" s="1" customFormat="1" ht="24.2" customHeight="1">
      <c r="B152" s="28"/>
      <c r="C152" s="140" t="s">
        <v>225</v>
      </c>
      <c r="D152" s="140" t="s">
        <v>208</v>
      </c>
      <c r="E152" s="141" t="s">
        <v>226</v>
      </c>
      <c r="F152" s="142" t="s">
        <v>227</v>
      </c>
      <c r="G152" s="143" t="s">
        <v>182</v>
      </c>
      <c r="H152" s="144">
        <v>8</v>
      </c>
      <c r="I152" s="145"/>
      <c r="J152" s="146">
        <f>ROUND(I152*H152,2)</f>
        <v>0</v>
      </c>
      <c r="K152" s="147"/>
      <c r="L152" s="148"/>
      <c r="M152" s="149" t="s">
        <v>1</v>
      </c>
      <c r="N152" s="150" t="s">
        <v>38</v>
      </c>
      <c r="P152" s="135">
        <f>O152*H152</f>
        <v>0</v>
      </c>
      <c r="Q152" s="135">
        <v>0</v>
      </c>
      <c r="R152" s="135">
        <f>Q152*H152</f>
        <v>0</v>
      </c>
      <c r="S152" s="135">
        <v>0</v>
      </c>
      <c r="T152" s="136">
        <f>S152*H152</f>
        <v>0</v>
      </c>
      <c r="AR152" s="137" t="s">
        <v>211</v>
      </c>
      <c r="AT152" s="137" t="s">
        <v>208</v>
      </c>
      <c r="AU152" s="137" t="s">
        <v>83</v>
      </c>
      <c r="AY152" s="13" t="s">
        <v>113</v>
      </c>
      <c r="BE152" s="138">
        <f>IF(N152="základní",J152,0)</f>
        <v>0</v>
      </c>
      <c r="BF152" s="138">
        <f>IF(N152="snížená",J152,0)</f>
        <v>0</v>
      </c>
      <c r="BG152" s="138">
        <f>IF(N152="zákl. přenesená",J152,0)</f>
        <v>0</v>
      </c>
      <c r="BH152" s="138">
        <f>IF(N152="sníž. přenesená",J152,0)</f>
        <v>0</v>
      </c>
      <c r="BI152" s="138">
        <f>IF(N152="nulová",J152,0)</f>
        <v>0</v>
      </c>
      <c r="BJ152" s="13" t="s">
        <v>81</v>
      </c>
      <c r="BK152" s="138">
        <f>ROUND(I152*H152,2)</f>
        <v>0</v>
      </c>
      <c r="BL152" s="13" t="s">
        <v>120</v>
      </c>
      <c r="BM152" s="137" t="s">
        <v>228</v>
      </c>
    </row>
    <row r="153" spans="2:65" s="1" customFormat="1" ht="24.2" customHeight="1">
      <c r="B153" s="28"/>
      <c r="C153" s="140" t="s">
        <v>229</v>
      </c>
      <c r="D153" s="140" t="s">
        <v>208</v>
      </c>
      <c r="E153" s="141" t="s">
        <v>230</v>
      </c>
      <c r="F153" s="142" t="s">
        <v>231</v>
      </c>
      <c r="G153" s="143" t="s">
        <v>182</v>
      </c>
      <c r="H153" s="144">
        <v>12</v>
      </c>
      <c r="I153" s="145"/>
      <c r="J153" s="146">
        <f>ROUND(I153*H153,2)</f>
        <v>0</v>
      </c>
      <c r="K153" s="147"/>
      <c r="L153" s="148"/>
      <c r="M153" s="149" t="s">
        <v>1</v>
      </c>
      <c r="N153" s="150" t="s">
        <v>38</v>
      </c>
      <c r="P153" s="135">
        <f>O153*H153</f>
        <v>0</v>
      </c>
      <c r="Q153" s="135">
        <v>0</v>
      </c>
      <c r="R153" s="135">
        <f>Q153*H153</f>
        <v>0</v>
      </c>
      <c r="S153" s="135">
        <v>0</v>
      </c>
      <c r="T153" s="136">
        <f>S153*H153</f>
        <v>0</v>
      </c>
      <c r="AR153" s="137" t="s">
        <v>211</v>
      </c>
      <c r="AT153" s="137" t="s">
        <v>208</v>
      </c>
      <c r="AU153" s="137" t="s">
        <v>83</v>
      </c>
      <c r="AY153" s="13" t="s">
        <v>113</v>
      </c>
      <c r="BE153" s="138">
        <f>IF(N153="základní",J153,0)</f>
        <v>0</v>
      </c>
      <c r="BF153" s="138">
        <f>IF(N153="snížená",J153,0)</f>
        <v>0</v>
      </c>
      <c r="BG153" s="138">
        <f>IF(N153="zákl. přenesená",J153,0)</f>
        <v>0</v>
      </c>
      <c r="BH153" s="138">
        <f>IF(N153="sníž. přenesená",J153,0)</f>
        <v>0</v>
      </c>
      <c r="BI153" s="138">
        <f>IF(N153="nulová",J153,0)</f>
        <v>0</v>
      </c>
      <c r="BJ153" s="13" t="s">
        <v>81</v>
      </c>
      <c r="BK153" s="138">
        <f>ROUND(I153*H153,2)</f>
        <v>0</v>
      </c>
      <c r="BL153" s="13" t="s">
        <v>120</v>
      </c>
      <c r="BM153" s="137" t="s">
        <v>232</v>
      </c>
    </row>
    <row r="154" spans="2:65" s="1" customFormat="1" ht="24.2" customHeight="1">
      <c r="B154" s="28"/>
      <c r="C154" s="140" t="s">
        <v>233</v>
      </c>
      <c r="D154" s="140" t="s">
        <v>208</v>
      </c>
      <c r="E154" s="141" t="s">
        <v>234</v>
      </c>
      <c r="F154" s="142" t="s">
        <v>235</v>
      </c>
      <c r="G154" s="143" t="s">
        <v>182</v>
      </c>
      <c r="H154" s="144">
        <v>13</v>
      </c>
      <c r="I154" s="145"/>
      <c r="J154" s="146">
        <f>ROUND(I154*H154,2)</f>
        <v>0</v>
      </c>
      <c r="K154" s="147"/>
      <c r="L154" s="148"/>
      <c r="M154" s="149" t="s">
        <v>1</v>
      </c>
      <c r="N154" s="150" t="s">
        <v>38</v>
      </c>
      <c r="P154" s="135">
        <f>O154*H154</f>
        <v>0</v>
      </c>
      <c r="Q154" s="135">
        <v>0</v>
      </c>
      <c r="R154" s="135">
        <f>Q154*H154</f>
        <v>0</v>
      </c>
      <c r="S154" s="135">
        <v>0</v>
      </c>
      <c r="T154" s="136">
        <f>S154*H154</f>
        <v>0</v>
      </c>
      <c r="AR154" s="137" t="s">
        <v>211</v>
      </c>
      <c r="AT154" s="137" t="s">
        <v>208</v>
      </c>
      <c r="AU154" s="137" t="s">
        <v>83</v>
      </c>
      <c r="AY154" s="13" t="s">
        <v>113</v>
      </c>
      <c r="BE154" s="138">
        <f>IF(N154="základní",J154,0)</f>
        <v>0</v>
      </c>
      <c r="BF154" s="138">
        <f>IF(N154="snížená",J154,0)</f>
        <v>0</v>
      </c>
      <c r="BG154" s="138">
        <f>IF(N154="zákl. přenesená",J154,0)</f>
        <v>0</v>
      </c>
      <c r="BH154" s="138">
        <f>IF(N154="sníž. přenesená",J154,0)</f>
        <v>0</v>
      </c>
      <c r="BI154" s="138">
        <f>IF(N154="nulová",J154,0)</f>
        <v>0</v>
      </c>
      <c r="BJ154" s="13" t="s">
        <v>81</v>
      </c>
      <c r="BK154" s="138">
        <f>ROUND(I154*H154,2)</f>
        <v>0</v>
      </c>
      <c r="BL154" s="13" t="s">
        <v>120</v>
      </c>
      <c r="BM154" s="137" t="s">
        <v>236</v>
      </c>
    </row>
    <row r="155" spans="2:65" s="1" customFormat="1" ht="24.2" customHeight="1">
      <c r="B155" s="28"/>
      <c r="C155" s="140" t="s">
        <v>237</v>
      </c>
      <c r="D155" s="140" t="s">
        <v>208</v>
      </c>
      <c r="E155" s="141" t="s">
        <v>238</v>
      </c>
      <c r="F155" s="142" t="s">
        <v>239</v>
      </c>
      <c r="G155" s="143" t="s">
        <v>182</v>
      </c>
      <c r="H155" s="144">
        <v>6</v>
      </c>
      <c r="I155" s="145"/>
      <c r="J155" s="146">
        <f>ROUND(I155*H155,2)</f>
        <v>0</v>
      </c>
      <c r="K155" s="147"/>
      <c r="L155" s="148"/>
      <c r="M155" s="149" t="s">
        <v>1</v>
      </c>
      <c r="N155" s="150" t="s">
        <v>38</v>
      </c>
      <c r="P155" s="135">
        <f>O155*H155</f>
        <v>0</v>
      </c>
      <c r="Q155" s="135">
        <v>0</v>
      </c>
      <c r="R155" s="135">
        <f>Q155*H155</f>
        <v>0</v>
      </c>
      <c r="S155" s="135">
        <v>0</v>
      </c>
      <c r="T155" s="136">
        <f>S155*H155</f>
        <v>0</v>
      </c>
      <c r="AR155" s="137" t="s">
        <v>211</v>
      </c>
      <c r="AT155" s="137" t="s">
        <v>208</v>
      </c>
      <c r="AU155" s="137" t="s">
        <v>83</v>
      </c>
      <c r="AY155" s="13" t="s">
        <v>113</v>
      </c>
      <c r="BE155" s="138">
        <f>IF(N155="základní",J155,0)</f>
        <v>0</v>
      </c>
      <c r="BF155" s="138">
        <f>IF(N155="snížená",J155,0)</f>
        <v>0</v>
      </c>
      <c r="BG155" s="138">
        <f>IF(N155="zákl. přenesená",J155,0)</f>
        <v>0</v>
      </c>
      <c r="BH155" s="138">
        <f>IF(N155="sníž. přenesená",J155,0)</f>
        <v>0</v>
      </c>
      <c r="BI155" s="138">
        <f>IF(N155="nulová",J155,0)</f>
        <v>0</v>
      </c>
      <c r="BJ155" s="13" t="s">
        <v>81</v>
      </c>
      <c r="BK155" s="138">
        <f>ROUND(I155*H155,2)</f>
        <v>0</v>
      </c>
      <c r="BL155" s="13" t="s">
        <v>120</v>
      </c>
      <c r="BM155" s="137" t="s">
        <v>240</v>
      </c>
    </row>
    <row r="156" spans="2:65" s="1" customFormat="1" ht="24.2" customHeight="1">
      <c r="B156" s="28"/>
      <c r="C156" s="140" t="s">
        <v>241</v>
      </c>
      <c r="D156" s="140" t="s">
        <v>208</v>
      </c>
      <c r="E156" s="141" t="s">
        <v>242</v>
      </c>
      <c r="F156" s="142" t="s">
        <v>243</v>
      </c>
      <c r="G156" s="143" t="s">
        <v>182</v>
      </c>
      <c r="H156" s="144">
        <v>1</v>
      </c>
      <c r="I156" s="145"/>
      <c r="J156" s="146">
        <f>ROUND(I156*H156,2)</f>
        <v>0</v>
      </c>
      <c r="K156" s="147"/>
      <c r="L156" s="148"/>
      <c r="M156" s="149" t="s">
        <v>1</v>
      </c>
      <c r="N156" s="150" t="s">
        <v>38</v>
      </c>
      <c r="P156" s="135">
        <f>O156*H156</f>
        <v>0</v>
      </c>
      <c r="Q156" s="135">
        <v>0</v>
      </c>
      <c r="R156" s="135">
        <f>Q156*H156</f>
        <v>0</v>
      </c>
      <c r="S156" s="135">
        <v>0</v>
      </c>
      <c r="T156" s="136">
        <f>S156*H156</f>
        <v>0</v>
      </c>
      <c r="AR156" s="137" t="s">
        <v>211</v>
      </c>
      <c r="AT156" s="137" t="s">
        <v>208</v>
      </c>
      <c r="AU156" s="137" t="s">
        <v>83</v>
      </c>
      <c r="AY156" s="13" t="s">
        <v>113</v>
      </c>
      <c r="BE156" s="138">
        <f>IF(N156="základní",J156,0)</f>
        <v>0</v>
      </c>
      <c r="BF156" s="138">
        <f>IF(N156="snížená",J156,0)</f>
        <v>0</v>
      </c>
      <c r="BG156" s="138">
        <f>IF(N156="zákl. přenesená",J156,0)</f>
        <v>0</v>
      </c>
      <c r="BH156" s="138">
        <f>IF(N156="sníž. přenesená",J156,0)</f>
        <v>0</v>
      </c>
      <c r="BI156" s="138">
        <f>IF(N156="nulová",J156,0)</f>
        <v>0</v>
      </c>
      <c r="BJ156" s="13" t="s">
        <v>81</v>
      </c>
      <c r="BK156" s="138">
        <f>ROUND(I156*H156,2)</f>
        <v>0</v>
      </c>
      <c r="BL156" s="13" t="s">
        <v>120</v>
      </c>
      <c r="BM156" s="137" t="s">
        <v>244</v>
      </c>
    </row>
    <row r="157" spans="2:65" s="1" customFormat="1" ht="24.2" customHeight="1">
      <c r="B157" s="28"/>
      <c r="C157" s="140" t="s">
        <v>211</v>
      </c>
      <c r="D157" s="140" t="s">
        <v>208</v>
      </c>
      <c r="E157" s="141" t="s">
        <v>245</v>
      </c>
      <c r="F157" s="142" t="s">
        <v>246</v>
      </c>
      <c r="G157" s="143" t="s">
        <v>182</v>
      </c>
      <c r="H157" s="144">
        <v>2</v>
      </c>
      <c r="I157" s="145"/>
      <c r="J157" s="146">
        <f>ROUND(I157*H157,2)</f>
        <v>0</v>
      </c>
      <c r="K157" s="147"/>
      <c r="L157" s="148"/>
      <c r="M157" s="149" t="s">
        <v>1</v>
      </c>
      <c r="N157" s="150" t="s">
        <v>38</v>
      </c>
      <c r="P157" s="135">
        <f>O157*H157</f>
        <v>0</v>
      </c>
      <c r="Q157" s="135">
        <v>0</v>
      </c>
      <c r="R157" s="135">
        <f>Q157*H157</f>
        <v>0</v>
      </c>
      <c r="S157" s="135">
        <v>0</v>
      </c>
      <c r="T157" s="136">
        <f>S157*H157</f>
        <v>0</v>
      </c>
      <c r="AR157" s="137" t="s">
        <v>211</v>
      </c>
      <c r="AT157" s="137" t="s">
        <v>208</v>
      </c>
      <c r="AU157" s="137" t="s">
        <v>83</v>
      </c>
      <c r="AY157" s="13" t="s">
        <v>113</v>
      </c>
      <c r="BE157" s="138">
        <f>IF(N157="základní",J157,0)</f>
        <v>0</v>
      </c>
      <c r="BF157" s="138">
        <f>IF(N157="snížená",J157,0)</f>
        <v>0</v>
      </c>
      <c r="BG157" s="138">
        <f>IF(N157="zákl. přenesená",J157,0)</f>
        <v>0</v>
      </c>
      <c r="BH157" s="138">
        <f>IF(N157="sníž. přenesená",J157,0)</f>
        <v>0</v>
      </c>
      <c r="BI157" s="138">
        <f>IF(N157="nulová",J157,0)</f>
        <v>0</v>
      </c>
      <c r="BJ157" s="13" t="s">
        <v>81</v>
      </c>
      <c r="BK157" s="138">
        <f>ROUND(I157*H157,2)</f>
        <v>0</v>
      </c>
      <c r="BL157" s="13" t="s">
        <v>120</v>
      </c>
      <c r="BM157" s="137" t="s">
        <v>247</v>
      </c>
    </row>
    <row r="158" spans="2:65" s="1" customFormat="1" ht="16.5" customHeight="1">
      <c r="B158" s="28"/>
      <c r="C158" s="140" t="s">
        <v>248</v>
      </c>
      <c r="D158" s="140" t="s">
        <v>208</v>
      </c>
      <c r="E158" s="141" t="s">
        <v>249</v>
      </c>
      <c r="F158" s="142" t="s">
        <v>250</v>
      </c>
      <c r="G158" s="143" t="s">
        <v>182</v>
      </c>
      <c r="H158" s="144">
        <v>8</v>
      </c>
      <c r="I158" s="145"/>
      <c r="J158" s="146">
        <f>ROUND(I158*H158,2)</f>
        <v>0</v>
      </c>
      <c r="K158" s="147"/>
      <c r="L158" s="148"/>
      <c r="M158" s="149" t="s">
        <v>1</v>
      </c>
      <c r="N158" s="150" t="s">
        <v>38</v>
      </c>
      <c r="P158" s="135">
        <f>O158*H158</f>
        <v>0</v>
      </c>
      <c r="Q158" s="135">
        <v>0</v>
      </c>
      <c r="R158" s="135">
        <f>Q158*H158</f>
        <v>0</v>
      </c>
      <c r="S158" s="135">
        <v>0</v>
      </c>
      <c r="T158" s="136">
        <f>S158*H158</f>
        <v>0</v>
      </c>
      <c r="AR158" s="137" t="s">
        <v>211</v>
      </c>
      <c r="AT158" s="137" t="s">
        <v>208</v>
      </c>
      <c r="AU158" s="137" t="s">
        <v>83</v>
      </c>
      <c r="AY158" s="13" t="s">
        <v>113</v>
      </c>
      <c r="BE158" s="138">
        <f>IF(N158="základní",J158,0)</f>
        <v>0</v>
      </c>
      <c r="BF158" s="138">
        <f>IF(N158="snížená",J158,0)</f>
        <v>0</v>
      </c>
      <c r="BG158" s="138">
        <f>IF(N158="zákl. přenesená",J158,0)</f>
        <v>0</v>
      </c>
      <c r="BH158" s="138">
        <f>IF(N158="sníž. přenesená",J158,0)</f>
        <v>0</v>
      </c>
      <c r="BI158" s="138">
        <f>IF(N158="nulová",J158,0)</f>
        <v>0</v>
      </c>
      <c r="BJ158" s="13" t="s">
        <v>81</v>
      </c>
      <c r="BK158" s="138">
        <f>ROUND(I158*H158,2)</f>
        <v>0</v>
      </c>
      <c r="BL158" s="13" t="s">
        <v>120</v>
      </c>
      <c r="BM158" s="137" t="s">
        <v>251</v>
      </c>
    </row>
    <row r="159" spans="2:65" s="1" customFormat="1" ht="16.5" customHeight="1">
      <c r="B159" s="28"/>
      <c r="C159" s="140" t="s">
        <v>252</v>
      </c>
      <c r="D159" s="140" t="s">
        <v>208</v>
      </c>
      <c r="E159" s="141" t="s">
        <v>253</v>
      </c>
      <c r="F159" s="142" t="s">
        <v>254</v>
      </c>
      <c r="G159" s="143" t="s">
        <v>182</v>
      </c>
      <c r="H159" s="144">
        <v>12</v>
      </c>
      <c r="I159" s="145"/>
      <c r="J159" s="146">
        <f>ROUND(I159*H159,2)</f>
        <v>0</v>
      </c>
      <c r="K159" s="147"/>
      <c r="L159" s="148"/>
      <c r="M159" s="149" t="s">
        <v>1</v>
      </c>
      <c r="N159" s="150" t="s">
        <v>38</v>
      </c>
      <c r="P159" s="135">
        <f>O159*H159</f>
        <v>0</v>
      </c>
      <c r="Q159" s="135">
        <v>0</v>
      </c>
      <c r="R159" s="135">
        <f>Q159*H159</f>
        <v>0</v>
      </c>
      <c r="S159" s="135">
        <v>0</v>
      </c>
      <c r="T159" s="136">
        <f>S159*H159</f>
        <v>0</v>
      </c>
      <c r="AR159" s="137" t="s">
        <v>211</v>
      </c>
      <c r="AT159" s="137" t="s">
        <v>208</v>
      </c>
      <c r="AU159" s="137" t="s">
        <v>83</v>
      </c>
      <c r="AY159" s="13" t="s">
        <v>113</v>
      </c>
      <c r="BE159" s="138">
        <f>IF(N159="základní",J159,0)</f>
        <v>0</v>
      </c>
      <c r="BF159" s="138">
        <f>IF(N159="snížená",J159,0)</f>
        <v>0</v>
      </c>
      <c r="BG159" s="138">
        <f>IF(N159="zákl. přenesená",J159,0)</f>
        <v>0</v>
      </c>
      <c r="BH159" s="138">
        <f>IF(N159="sníž. přenesená",J159,0)</f>
        <v>0</v>
      </c>
      <c r="BI159" s="138">
        <f>IF(N159="nulová",J159,0)</f>
        <v>0</v>
      </c>
      <c r="BJ159" s="13" t="s">
        <v>81</v>
      </c>
      <c r="BK159" s="138">
        <f>ROUND(I159*H159,2)</f>
        <v>0</v>
      </c>
      <c r="BL159" s="13" t="s">
        <v>120</v>
      </c>
      <c r="BM159" s="137" t="s">
        <v>255</v>
      </c>
    </row>
    <row r="160" spans="2:65" s="1" customFormat="1" ht="16.5" customHeight="1">
      <c r="B160" s="28"/>
      <c r="C160" s="140" t="s">
        <v>256</v>
      </c>
      <c r="D160" s="140" t="s">
        <v>208</v>
      </c>
      <c r="E160" s="141" t="s">
        <v>257</v>
      </c>
      <c r="F160" s="142" t="s">
        <v>258</v>
      </c>
      <c r="G160" s="143" t="s">
        <v>182</v>
      </c>
      <c r="H160" s="144">
        <v>20</v>
      </c>
      <c r="I160" s="145"/>
      <c r="J160" s="146">
        <f>ROUND(I160*H160,2)</f>
        <v>0</v>
      </c>
      <c r="K160" s="147"/>
      <c r="L160" s="148"/>
      <c r="M160" s="149" t="s">
        <v>1</v>
      </c>
      <c r="N160" s="150" t="s">
        <v>38</v>
      </c>
      <c r="P160" s="135">
        <f>O160*H160</f>
        <v>0</v>
      </c>
      <c r="Q160" s="135">
        <v>0</v>
      </c>
      <c r="R160" s="135">
        <f>Q160*H160</f>
        <v>0</v>
      </c>
      <c r="S160" s="135">
        <v>0</v>
      </c>
      <c r="T160" s="136">
        <f>S160*H160</f>
        <v>0</v>
      </c>
      <c r="AR160" s="137" t="s">
        <v>211</v>
      </c>
      <c r="AT160" s="137" t="s">
        <v>208</v>
      </c>
      <c r="AU160" s="137" t="s">
        <v>83</v>
      </c>
      <c r="AY160" s="13" t="s">
        <v>113</v>
      </c>
      <c r="BE160" s="138">
        <f>IF(N160="základní",J160,0)</f>
        <v>0</v>
      </c>
      <c r="BF160" s="138">
        <f>IF(N160="snížená",J160,0)</f>
        <v>0</v>
      </c>
      <c r="BG160" s="138">
        <f>IF(N160="zákl. přenesená",J160,0)</f>
        <v>0</v>
      </c>
      <c r="BH160" s="138">
        <f>IF(N160="sníž. přenesená",J160,0)</f>
        <v>0</v>
      </c>
      <c r="BI160" s="138">
        <f>IF(N160="nulová",J160,0)</f>
        <v>0</v>
      </c>
      <c r="BJ160" s="13" t="s">
        <v>81</v>
      </c>
      <c r="BK160" s="138">
        <f>ROUND(I160*H160,2)</f>
        <v>0</v>
      </c>
      <c r="BL160" s="13" t="s">
        <v>120</v>
      </c>
      <c r="BM160" s="137" t="s">
        <v>259</v>
      </c>
    </row>
    <row r="161" spans="2:65" s="1" customFormat="1" ht="16.5" customHeight="1">
      <c r="B161" s="28"/>
      <c r="C161" s="140" t="s">
        <v>260</v>
      </c>
      <c r="D161" s="140" t="s">
        <v>208</v>
      </c>
      <c r="E161" s="141" t="s">
        <v>261</v>
      </c>
      <c r="F161" s="142" t="s">
        <v>262</v>
      </c>
      <c r="G161" s="143" t="s">
        <v>182</v>
      </c>
      <c r="H161" s="144">
        <v>10</v>
      </c>
      <c r="I161" s="145"/>
      <c r="J161" s="146">
        <f>ROUND(I161*H161,2)</f>
        <v>0</v>
      </c>
      <c r="K161" s="147"/>
      <c r="L161" s="148"/>
      <c r="M161" s="149" t="s">
        <v>1</v>
      </c>
      <c r="N161" s="150" t="s">
        <v>38</v>
      </c>
      <c r="P161" s="135">
        <f>O161*H161</f>
        <v>0</v>
      </c>
      <c r="Q161" s="135">
        <v>0</v>
      </c>
      <c r="R161" s="135">
        <f>Q161*H161</f>
        <v>0</v>
      </c>
      <c r="S161" s="135">
        <v>0</v>
      </c>
      <c r="T161" s="136">
        <f>S161*H161</f>
        <v>0</v>
      </c>
      <c r="AR161" s="137" t="s">
        <v>211</v>
      </c>
      <c r="AT161" s="137" t="s">
        <v>208</v>
      </c>
      <c r="AU161" s="137" t="s">
        <v>83</v>
      </c>
      <c r="AY161" s="13" t="s">
        <v>113</v>
      </c>
      <c r="BE161" s="138">
        <f>IF(N161="základní",J161,0)</f>
        <v>0</v>
      </c>
      <c r="BF161" s="138">
        <f>IF(N161="snížená",J161,0)</f>
        <v>0</v>
      </c>
      <c r="BG161" s="138">
        <f>IF(N161="zákl. přenesená",J161,0)</f>
        <v>0</v>
      </c>
      <c r="BH161" s="138">
        <f>IF(N161="sníž. přenesená",J161,0)</f>
        <v>0</v>
      </c>
      <c r="BI161" s="138">
        <f>IF(N161="nulová",J161,0)</f>
        <v>0</v>
      </c>
      <c r="BJ161" s="13" t="s">
        <v>81</v>
      </c>
      <c r="BK161" s="138">
        <f>ROUND(I161*H161,2)</f>
        <v>0</v>
      </c>
      <c r="BL161" s="13" t="s">
        <v>120</v>
      </c>
      <c r="BM161" s="137" t="s">
        <v>263</v>
      </c>
    </row>
    <row r="162" spans="2:65" s="1" customFormat="1" ht="16.5" customHeight="1">
      <c r="B162" s="28"/>
      <c r="C162" s="140" t="s">
        <v>264</v>
      </c>
      <c r="D162" s="140" t="s">
        <v>208</v>
      </c>
      <c r="E162" s="141" t="s">
        <v>265</v>
      </c>
      <c r="F162" s="142" t="s">
        <v>266</v>
      </c>
      <c r="G162" s="143" t="s">
        <v>182</v>
      </c>
      <c r="H162" s="144">
        <v>2</v>
      </c>
      <c r="I162" s="145"/>
      <c r="J162" s="146">
        <f>ROUND(I162*H162,2)</f>
        <v>0</v>
      </c>
      <c r="K162" s="147"/>
      <c r="L162" s="148"/>
      <c r="M162" s="149" t="s">
        <v>1</v>
      </c>
      <c r="N162" s="150" t="s">
        <v>38</v>
      </c>
      <c r="P162" s="135">
        <f>O162*H162</f>
        <v>0</v>
      </c>
      <c r="Q162" s="135">
        <v>0</v>
      </c>
      <c r="R162" s="135">
        <f>Q162*H162</f>
        <v>0</v>
      </c>
      <c r="S162" s="135">
        <v>0</v>
      </c>
      <c r="T162" s="136">
        <f>S162*H162</f>
        <v>0</v>
      </c>
      <c r="AR162" s="137" t="s">
        <v>211</v>
      </c>
      <c r="AT162" s="137" t="s">
        <v>208</v>
      </c>
      <c r="AU162" s="137" t="s">
        <v>83</v>
      </c>
      <c r="AY162" s="13" t="s">
        <v>113</v>
      </c>
      <c r="BE162" s="138">
        <f>IF(N162="základní",J162,0)</f>
        <v>0</v>
      </c>
      <c r="BF162" s="138">
        <f>IF(N162="snížená",J162,0)</f>
        <v>0</v>
      </c>
      <c r="BG162" s="138">
        <f>IF(N162="zákl. přenesená",J162,0)</f>
        <v>0</v>
      </c>
      <c r="BH162" s="138">
        <f>IF(N162="sníž. přenesená",J162,0)</f>
        <v>0</v>
      </c>
      <c r="BI162" s="138">
        <f>IF(N162="nulová",J162,0)</f>
        <v>0</v>
      </c>
      <c r="BJ162" s="13" t="s">
        <v>81</v>
      </c>
      <c r="BK162" s="138">
        <f>ROUND(I162*H162,2)</f>
        <v>0</v>
      </c>
      <c r="BL162" s="13" t="s">
        <v>120</v>
      </c>
      <c r="BM162" s="137" t="s">
        <v>267</v>
      </c>
    </row>
    <row r="163" spans="2:65" s="1" customFormat="1" ht="16.5" customHeight="1">
      <c r="B163" s="28"/>
      <c r="C163" s="140" t="s">
        <v>268</v>
      </c>
      <c r="D163" s="140" t="s">
        <v>208</v>
      </c>
      <c r="E163" s="141" t="s">
        <v>269</v>
      </c>
      <c r="F163" s="142" t="s">
        <v>270</v>
      </c>
      <c r="G163" s="143" t="s">
        <v>182</v>
      </c>
      <c r="H163" s="144">
        <v>2</v>
      </c>
      <c r="I163" s="145"/>
      <c r="J163" s="146">
        <f>ROUND(I163*H163,2)</f>
        <v>0</v>
      </c>
      <c r="K163" s="147"/>
      <c r="L163" s="148"/>
      <c r="M163" s="149" t="s">
        <v>1</v>
      </c>
      <c r="N163" s="150" t="s">
        <v>38</v>
      </c>
      <c r="P163" s="135">
        <f>O163*H163</f>
        <v>0</v>
      </c>
      <c r="Q163" s="135">
        <v>0</v>
      </c>
      <c r="R163" s="135">
        <f>Q163*H163</f>
        <v>0</v>
      </c>
      <c r="S163" s="135">
        <v>0</v>
      </c>
      <c r="T163" s="136">
        <f>S163*H163</f>
        <v>0</v>
      </c>
      <c r="AR163" s="137" t="s">
        <v>211</v>
      </c>
      <c r="AT163" s="137" t="s">
        <v>208</v>
      </c>
      <c r="AU163" s="137" t="s">
        <v>83</v>
      </c>
      <c r="AY163" s="13" t="s">
        <v>113</v>
      </c>
      <c r="BE163" s="138">
        <f>IF(N163="základní",J163,0)</f>
        <v>0</v>
      </c>
      <c r="BF163" s="138">
        <f>IF(N163="snížená",J163,0)</f>
        <v>0</v>
      </c>
      <c r="BG163" s="138">
        <f>IF(N163="zákl. přenesená",J163,0)</f>
        <v>0</v>
      </c>
      <c r="BH163" s="138">
        <f>IF(N163="sníž. přenesená",J163,0)</f>
        <v>0</v>
      </c>
      <c r="BI163" s="138">
        <f>IF(N163="nulová",J163,0)</f>
        <v>0</v>
      </c>
      <c r="BJ163" s="13" t="s">
        <v>81</v>
      </c>
      <c r="BK163" s="138">
        <f>ROUND(I163*H163,2)</f>
        <v>0</v>
      </c>
      <c r="BL163" s="13" t="s">
        <v>120</v>
      </c>
      <c r="BM163" s="137" t="s">
        <v>271</v>
      </c>
    </row>
    <row r="164" spans="2:65" s="1" customFormat="1" ht="24.2" customHeight="1">
      <c r="B164" s="28"/>
      <c r="C164" s="125" t="s">
        <v>272</v>
      </c>
      <c r="D164" s="125" t="s">
        <v>116</v>
      </c>
      <c r="E164" s="126" t="s">
        <v>273</v>
      </c>
      <c r="F164" s="127" t="s">
        <v>274</v>
      </c>
      <c r="G164" s="128" t="s">
        <v>182</v>
      </c>
      <c r="H164" s="129">
        <v>12</v>
      </c>
      <c r="I164" s="130"/>
      <c r="J164" s="131">
        <f>ROUND(I164*H164,2)</f>
        <v>0</v>
      </c>
      <c r="K164" s="132"/>
      <c r="L164" s="28"/>
      <c r="M164" s="133" t="s">
        <v>1</v>
      </c>
      <c r="N164" s="134" t="s">
        <v>38</v>
      </c>
      <c r="P164" s="135">
        <f>O164*H164</f>
        <v>0</v>
      </c>
      <c r="Q164" s="135">
        <v>0</v>
      </c>
      <c r="R164" s="135">
        <f>Q164*H164</f>
        <v>0</v>
      </c>
      <c r="S164" s="135">
        <v>0</v>
      </c>
      <c r="T164" s="136">
        <f>S164*H164</f>
        <v>0</v>
      </c>
      <c r="AR164" s="137" t="s">
        <v>120</v>
      </c>
      <c r="AT164" s="137" t="s">
        <v>116</v>
      </c>
      <c r="AU164" s="137" t="s">
        <v>83</v>
      </c>
      <c r="AY164" s="13" t="s">
        <v>113</v>
      </c>
      <c r="BE164" s="138">
        <f>IF(N164="základní",J164,0)</f>
        <v>0</v>
      </c>
      <c r="BF164" s="138">
        <f>IF(N164="snížená",J164,0)</f>
        <v>0</v>
      </c>
      <c r="BG164" s="138">
        <f>IF(N164="zákl. přenesená",J164,0)</f>
        <v>0</v>
      </c>
      <c r="BH164" s="138">
        <f>IF(N164="sníž. přenesená",J164,0)</f>
        <v>0</v>
      </c>
      <c r="BI164" s="138">
        <f>IF(N164="nulová",J164,0)</f>
        <v>0</v>
      </c>
      <c r="BJ164" s="13" t="s">
        <v>81</v>
      </c>
      <c r="BK164" s="138">
        <f>ROUND(I164*H164,2)</f>
        <v>0</v>
      </c>
      <c r="BL164" s="13" t="s">
        <v>120</v>
      </c>
      <c r="BM164" s="137" t="s">
        <v>275</v>
      </c>
    </row>
    <row r="165" spans="2:65" s="1" customFormat="1" ht="24.2" customHeight="1">
      <c r="B165" s="28"/>
      <c r="C165" s="125" t="s">
        <v>276</v>
      </c>
      <c r="D165" s="125" t="s">
        <v>116</v>
      </c>
      <c r="E165" s="126" t="s">
        <v>277</v>
      </c>
      <c r="F165" s="127" t="s">
        <v>278</v>
      </c>
      <c r="G165" s="128" t="s">
        <v>172</v>
      </c>
      <c r="H165" s="139"/>
      <c r="I165" s="130"/>
      <c r="J165" s="131">
        <f>ROUND(I165*H165,2)</f>
        <v>0</v>
      </c>
      <c r="K165" s="132"/>
      <c r="L165" s="28"/>
      <c r="M165" s="133" t="s">
        <v>1</v>
      </c>
      <c r="N165" s="134" t="s">
        <v>38</v>
      </c>
      <c r="P165" s="135">
        <f>O165*H165</f>
        <v>0</v>
      </c>
      <c r="Q165" s="135">
        <v>0</v>
      </c>
      <c r="R165" s="135">
        <f>Q165*H165</f>
        <v>0</v>
      </c>
      <c r="S165" s="135">
        <v>0</v>
      </c>
      <c r="T165" s="136">
        <f>S165*H165</f>
        <v>0</v>
      </c>
      <c r="AR165" s="137" t="s">
        <v>120</v>
      </c>
      <c r="AT165" s="137" t="s">
        <v>116</v>
      </c>
      <c r="AU165" s="137" t="s">
        <v>83</v>
      </c>
      <c r="AY165" s="13" t="s">
        <v>113</v>
      </c>
      <c r="BE165" s="138">
        <f>IF(N165="základní",J165,0)</f>
        <v>0</v>
      </c>
      <c r="BF165" s="138">
        <f>IF(N165="snížená",J165,0)</f>
        <v>0</v>
      </c>
      <c r="BG165" s="138">
        <f>IF(N165="zákl. přenesená",J165,0)</f>
        <v>0</v>
      </c>
      <c r="BH165" s="138">
        <f>IF(N165="sníž. přenesená",J165,0)</f>
        <v>0</v>
      </c>
      <c r="BI165" s="138">
        <f>IF(N165="nulová",J165,0)</f>
        <v>0</v>
      </c>
      <c r="BJ165" s="13" t="s">
        <v>81</v>
      </c>
      <c r="BK165" s="138">
        <f>ROUND(I165*H165,2)</f>
        <v>0</v>
      </c>
      <c r="BL165" s="13" t="s">
        <v>120</v>
      </c>
      <c r="BM165" s="137" t="s">
        <v>279</v>
      </c>
    </row>
    <row r="166" spans="2:65" s="1" customFormat="1" ht="24.2" customHeight="1">
      <c r="B166" s="28"/>
      <c r="C166" s="125" t="s">
        <v>280</v>
      </c>
      <c r="D166" s="125" t="s">
        <v>116</v>
      </c>
      <c r="E166" s="126" t="s">
        <v>281</v>
      </c>
      <c r="F166" s="127" t="s">
        <v>282</v>
      </c>
      <c r="G166" s="128" t="s">
        <v>172</v>
      </c>
      <c r="H166" s="139"/>
      <c r="I166" s="130"/>
      <c r="J166" s="131">
        <f>ROUND(I166*H166,2)</f>
        <v>0</v>
      </c>
      <c r="K166" s="132"/>
      <c r="L166" s="28"/>
      <c r="M166" s="133" t="s">
        <v>1</v>
      </c>
      <c r="N166" s="134" t="s">
        <v>38</v>
      </c>
      <c r="P166" s="135">
        <f>O166*H166</f>
        <v>0</v>
      </c>
      <c r="Q166" s="135">
        <v>0</v>
      </c>
      <c r="R166" s="135">
        <f>Q166*H166</f>
        <v>0</v>
      </c>
      <c r="S166" s="135">
        <v>0</v>
      </c>
      <c r="T166" s="136">
        <f>S166*H166</f>
        <v>0</v>
      </c>
      <c r="AR166" s="137" t="s">
        <v>120</v>
      </c>
      <c r="AT166" s="137" t="s">
        <v>116</v>
      </c>
      <c r="AU166" s="137" t="s">
        <v>83</v>
      </c>
      <c r="AY166" s="13" t="s">
        <v>113</v>
      </c>
      <c r="BE166" s="138">
        <f>IF(N166="základní",J166,0)</f>
        <v>0</v>
      </c>
      <c r="BF166" s="138">
        <f>IF(N166="snížená",J166,0)</f>
        <v>0</v>
      </c>
      <c r="BG166" s="138">
        <f>IF(N166="zákl. přenesená",J166,0)</f>
        <v>0</v>
      </c>
      <c r="BH166" s="138">
        <f>IF(N166="sníž. přenesená",J166,0)</f>
        <v>0</v>
      </c>
      <c r="BI166" s="138">
        <f>IF(N166="nulová",J166,0)</f>
        <v>0</v>
      </c>
      <c r="BJ166" s="13" t="s">
        <v>81</v>
      </c>
      <c r="BK166" s="138">
        <f>ROUND(I166*H166,2)</f>
        <v>0</v>
      </c>
      <c r="BL166" s="13" t="s">
        <v>120</v>
      </c>
      <c r="BM166" s="137" t="s">
        <v>283</v>
      </c>
    </row>
    <row r="167" spans="2:65" s="11" customFormat="1" ht="22.9" customHeight="1">
      <c r="B167" s="113"/>
      <c r="D167" s="114" t="s">
        <v>72</v>
      </c>
      <c r="E167" s="123" t="s">
        <v>284</v>
      </c>
      <c r="F167" s="123" t="s">
        <v>285</v>
      </c>
      <c r="I167" s="116"/>
      <c r="J167" s="124">
        <f>BK167</f>
        <v>0</v>
      </c>
      <c r="L167" s="113"/>
      <c r="M167" s="118"/>
      <c r="P167" s="119">
        <f>SUM(P168:P171)</f>
        <v>0</v>
      </c>
      <c r="R167" s="119">
        <f>SUM(R168:R171)</f>
        <v>0</v>
      </c>
      <c r="T167" s="120">
        <f>SUM(T168:T171)</f>
        <v>0</v>
      </c>
      <c r="AR167" s="114" t="s">
        <v>83</v>
      </c>
      <c r="AT167" s="121" t="s">
        <v>72</v>
      </c>
      <c r="AU167" s="121" t="s">
        <v>81</v>
      </c>
      <c r="AY167" s="114" t="s">
        <v>113</v>
      </c>
      <c r="BK167" s="122">
        <f>SUM(BK168:BK171)</f>
        <v>0</v>
      </c>
    </row>
    <row r="168" spans="2:65" s="1" customFormat="1" ht="16.5" customHeight="1">
      <c r="B168" s="28"/>
      <c r="C168" s="140" t="s">
        <v>286</v>
      </c>
      <c r="D168" s="140" t="s">
        <v>208</v>
      </c>
      <c r="E168" s="141" t="s">
        <v>287</v>
      </c>
      <c r="F168" s="142" t="s">
        <v>288</v>
      </c>
      <c r="G168" s="143" t="s">
        <v>182</v>
      </c>
      <c r="H168" s="144">
        <v>3</v>
      </c>
      <c r="I168" s="145"/>
      <c r="J168" s="146">
        <f>ROUND(I168*H168,2)</f>
        <v>0</v>
      </c>
      <c r="K168" s="147"/>
      <c r="L168" s="148"/>
      <c r="M168" s="149" t="s">
        <v>1</v>
      </c>
      <c r="N168" s="150" t="s">
        <v>38</v>
      </c>
      <c r="P168" s="135">
        <f>O168*H168</f>
        <v>0</v>
      </c>
      <c r="Q168" s="135">
        <v>0</v>
      </c>
      <c r="R168" s="135">
        <f>Q168*H168</f>
        <v>0</v>
      </c>
      <c r="S168" s="135">
        <v>0</v>
      </c>
      <c r="T168" s="136">
        <f>S168*H168</f>
        <v>0</v>
      </c>
      <c r="AR168" s="137" t="s">
        <v>211</v>
      </c>
      <c r="AT168" s="137" t="s">
        <v>208</v>
      </c>
      <c r="AU168" s="137" t="s">
        <v>83</v>
      </c>
      <c r="AY168" s="13" t="s">
        <v>113</v>
      </c>
      <c r="BE168" s="138">
        <f>IF(N168="základní",J168,0)</f>
        <v>0</v>
      </c>
      <c r="BF168" s="138">
        <f>IF(N168="snížená",J168,0)</f>
        <v>0</v>
      </c>
      <c r="BG168" s="138">
        <f>IF(N168="zákl. přenesená",J168,0)</f>
        <v>0</v>
      </c>
      <c r="BH168" s="138">
        <f>IF(N168="sníž. přenesená",J168,0)</f>
        <v>0</v>
      </c>
      <c r="BI168" s="138">
        <f>IF(N168="nulová",J168,0)</f>
        <v>0</v>
      </c>
      <c r="BJ168" s="13" t="s">
        <v>81</v>
      </c>
      <c r="BK168" s="138">
        <f>ROUND(I168*H168,2)</f>
        <v>0</v>
      </c>
      <c r="BL168" s="13" t="s">
        <v>120</v>
      </c>
      <c r="BM168" s="137" t="s">
        <v>289</v>
      </c>
    </row>
    <row r="169" spans="2:65" s="1" customFormat="1" ht="16.5" customHeight="1">
      <c r="B169" s="28"/>
      <c r="C169" s="125" t="s">
        <v>290</v>
      </c>
      <c r="D169" s="125" t="s">
        <v>116</v>
      </c>
      <c r="E169" s="126" t="s">
        <v>291</v>
      </c>
      <c r="F169" s="127" t="s">
        <v>292</v>
      </c>
      <c r="G169" s="128" t="s">
        <v>182</v>
      </c>
      <c r="H169" s="129">
        <v>3</v>
      </c>
      <c r="I169" s="130"/>
      <c r="J169" s="131">
        <f>ROUND(I169*H169,2)</f>
        <v>0</v>
      </c>
      <c r="K169" s="132"/>
      <c r="L169" s="28"/>
      <c r="M169" s="133" t="s">
        <v>1</v>
      </c>
      <c r="N169" s="134" t="s">
        <v>38</v>
      </c>
      <c r="P169" s="135">
        <f>O169*H169</f>
        <v>0</v>
      </c>
      <c r="Q169" s="135">
        <v>0</v>
      </c>
      <c r="R169" s="135">
        <f>Q169*H169</f>
        <v>0</v>
      </c>
      <c r="S169" s="135">
        <v>0</v>
      </c>
      <c r="T169" s="136">
        <f>S169*H169</f>
        <v>0</v>
      </c>
      <c r="AR169" s="137" t="s">
        <v>120</v>
      </c>
      <c r="AT169" s="137" t="s">
        <v>116</v>
      </c>
      <c r="AU169" s="137" t="s">
        <v>83</v>
      </c>
      <c r="AY169" s="13" t="s">
        <v>113</v>
      </c>
      <c r="BE169" s="138">
        <f>IF(N169="základní",J169,0)</f>
        <v>0</v>
      </c>
      <c r="BF169" s="138">
        <f>IF(N169="snížená",J169,0)</f>
        <v>0</v>
      </c>
      <c r="BG169" s="138">
        <f>IF(N169="zákl. přenesená",J169,0)</f>
        <v>0</v>
      </c>
      <c r="BH169" s="138">
        <f>IF(N169="sníž. přenesená",J169,0)</f>
        <v>0</v>
      </c>
      <c r="BI169" s="138">
        <f>IF(N169="nulová",J169,0)</f>
        <v>0</v>
      </c>
      <c r="BJ169" s="13" t="s">
        <v>81</v>
      </c>
      <c r="BK169" s="138">
        <f>ROUND(I169*H169,2)</f>
        <v>0</v>
      </c>
      <c r="BL169" s="13" t="s">
        <v>120</v>
      </c>
      <c r="BM169" s="137" t="s">
        <v>293</v>
      </c>
    </row>
    <row r="170" spans="2:65" s="1" customFormat="1" ht="24.2" customHeight="1">
      <c r="B170" s="28"/>
      <c r="C170" s="125" t="s">
        <v>294</v>
      </c>
      <c r="D170" s="125" t="s">
        <v>116</v>
      </c>
      <c r="E170" s="126" t="s">
        <v>295</v>
      </c>
      <c r="F170" s="127" t="s">
        <v>296</v>
      </c>
      <c r="G170" s="128" t="s">
        <v>172</v>
      </c>
      <c r="H170" s="139"/>
      <c r="I170" s="130"/>
      <c r="J170" s="131">
        <f>ROUND(I170*H170,2)</f>
        <v>0</v>
      </c>
      <c r="K170" s="132"/>
      <c r="L170" s="28"/>
      <c r="M170" s="133" t="s">
        <v>1</v>
      </c>
      <c r="N170" s="134" t="s">
        <v>38</v>
      </c>
      <c r="P170" s="135">
        <f>O170*H170</f>
        <v>0</v>
      </c>
      <c r="Q170" s="135">
        <v>0</v>
      </c>
      <c r="R170" s="135">
        <f>Q170*H170</f>
        <v>0</v>
      </c>
      <c r="S170" s="135">
        <v>0</v>
      </c>
      <c r="T170" s="136">
        <f>S170*H170</f>
        <v>0</v>
      </c>
      <c r="AR170" s="137" t="s">
        <v>120</v>
      </c>
      <c r="AT170" s="137" t="s">
        <v>116</v>
      </c>
      <c r="AU170" s="137" t="s">
        <v>83</v>
      </c>
      <c r="AY170" s="13" t="s">
        <v>113</v>
      </c>
      <c r="BE170" s="138">
        <f>IF(N170="základní",J170,0)</f>
        <v>0</v>
      </c>
      <c r="BF170" s="138">
        <f>IF(N170="snížená",J170,0)</f>
        <v>0</v>
      </c>
      <c r="BG170" s="138">
        <f>IF(N170="zákl. přenesená",J170,0)</f>
        <v>0</v>
      </c>
      <c r="BH170" s="138">
        <f>IF(N170="sníž. přenesená",J170,0)</f>
        <v>0</v>
      </c>
      <c r="BI170" s="138">
        <f>IF(N170="nulová",J170,0)</f>
        <v>0</v>
      </c>
      <c r="BJ170" s="13" t="s">
        <v>81</v>
      </c>
      <c r="BK170" s="138">
        <f>ROUND(I170*H170,2)</f>
        <v>0</v>
      </c>
      <c r="BL170" s="13" t="s">
        <v>120</v>
      </c>
      <c r="BM170" s="137" t="s">
        <v>297</v>
      </c>
    </row>
    <row r="171" spans="2:65" s="1" customFormat="1" ht="24.2" customHeight="1">
      <c r="B171" s="28"/>
      <c r="C171" s="125" t="s">
        <v>298</v>
      </c>
      <c r="D171" s="125" t="s">
        <v>116</v>
      </c>
      <c r="E171" s="126" t="s">
        <v>299</v>
      </c>
      <c r="F171" s="127" t="s">
        <v>300</v>
      </c>
      <c r="G171" s="128" t="s">
        <v>172</v>
      </c>
      <c r="H171" s="139"/>
      <c r="I171" s="130"/>
      <c r="J171" s="131">
        <f>ROUND(I171*H171,2)</f>
        <v>0</v>
      </c>
      <c r="K171" s="132"/>
      <c r="L171" s="28"/>
      <c r="M171" s="133" t="s">
        <v>1</v>
      </c>
      <c r="N171" s="134" t="s">
        <v>38</v>
      </c>
      <c r="P171" s="135">
        <f>O171*H171</f>
        <v>0</v>
      </c>
      <c r="Q171" s="135">
        <v>0</v>
      </c>
      <c r="R171" s="135">
        <f>Q171*H171</f>
        <v>0</v>
      </c>
      <c r="S171" s="135">
        <v>0</v>
      </c>
      <c r="T171" s="136">
        <f>S171*H171</f>
        <v>0</v>
      </c>
      <c r="AR171" s="137" t="s">
        <v>120</v>
      </c>
      <c r="AT171" s="137" t="s">
        <v>116</v>
      </c>
      <c r="AU171" s="137" t="s">
        <v>83</v>
      </c>
      <c r="AY171" s="13" t="s">
        <v>113</v>
      </c>
      <c r="BE171" s="138">
        <f>IF(N171="základní",J171,0)</f>
        <v>0</v>
      </c>
      <c r="BF171" s="138">
        <f>IF(N171="snížená",J171,0)</f>
        <v>0</v>
      </c>
      <c r="BG171" s="138">
        <f>IF(N171="zákl. přenesená",J171,0)</f>
        <v>0</v>
      </c>
      <c r="BH171" s="138">
        <f>IF(N171="sníž. přenesená",J171,0)</f>
        <v>0</v>
      </c>
      <c r="BI171" s="138">
        <f>IF(N171="nulová",J171,0)</f>
        <v>0</v>
      </c>
      <c r="BJ171" s="13" t="s">
        <v>81</v>
      </c>
      <c r="BK171" s="138">
        <f>ROUND(I171*H171,2)</f>
        <v>0</v>
      </c>
      <c r="BL171" s="13" t="s">
        <v>120</v>
      </c>
      <c r="BM171" s="137" t="s">
        <v>301</v>
      </c>
    </row>
    <row r="172" spans="2:65" s="11" customFormat="1" ht="22.9" customHeight="1">
      <c r="B172" s="113"/>
      <c r="D172" s="114" t="s">
        <v>72</v>
      </c>
      <c r="E172" s="123" t="s">
        <v>302</v>
      </c>
      <c r="F172" s="123" t="s">
        <v>303</v>
      </c>
      <c r="I172" s="116"/>
      <c r="J172" s="124">
        <f>BK172</f>
        <v>0</v>
      </c>
      <c r="L172" s="113"/>
      <c r="M172" s="118"/>
      <c r="P172" s="119">
        <f>SUM(P173:P176)</f>
        <v>0</v>
      </c>
      <c r="R172" s="119">
        <f>SUM(R173:R176)</f>
        <v>6.9999999999999993E-3</v>
      </c>
      <c r="T172" s="120">
        <f>SUM(T173:T176)</f>
        <v>0</v>
      </c>
      <c r="AR172" s="114" t="s">
        <v>83</v>
      </c>
      <c r="AT172" s="121" t="s">
        <v>72</v>
      </c>
      <c r="AU172" s="121" t="s">
        <v>81</v>
      </c>
      <c r="AY172" s="114" t="s">
        <v>113</v>
      </c>
      <c r="BK172" s="122">
        <f>SUM(BK173:BK176)</f>
        <v>0</v>
      </c>
    </row>
    <row r="173" spans="2:65" s="1" customFormat="1" ht="21.75" customHeight="1">
      <c r="B173" s="28"/>
      <c r="C173" s="125" t="s">
        <v>304</v>
      </c>
      <c r="D173" s="125" t="s">
        <v>116</v>
      </c>
      <c r="E173" s="126" t="s">
        <v>305</v>
      </c>
      <c r="F173" s="127" t="s">
        <v>306</v>
      </c>
      <c r="G173" s="128" t="s">
        <v>307</v>
      </c>
      <c r="H173" s="129">
        <v>100</v>
      </c>
      <c r="I173" s="130"/>
      <c r="J173" s="131">
        <f>ROUND(I173*H173,2)</f>
        <v>0</v>
      </c>
      <c r="K173" s="132"/>
      <c r="L173" s="28"/>
      <c r="M173" s="133" t="s">
        <v>1</v>
      </c>
      <c r="N173" s="134" t="s">
        <v>38</v>
      </c>
      <c r="P173" s="135">
        <f>O173*H173</f>
        <v>0</v>
      </c>
      <c r="Q173" s="135">
        <v>6.9999999999999994E-5</v>
      </c>
      <c r="R173" s="135">
        <f>Q173*H173</f>
        <v>6.9999999999999993E-3</v>
      </c>
      <c r="S173" s="135">
        <v>0</v>
      </c>
      <c r="T173" s="136">
        <f>S173*H173</f>
        <v>0</v>
      </c>
      <c r="AR173" s="137" t="s">
        <v>120</v>
      </c>
      <c r="AT173" s="137" t="s">
        <v>116</v>
      </c>
      <c r="AU173" s="137" t="s">
        <v>83</v>
      </c>
      <c r="AY173" s="13" t="s">
        <v>113</v>
      </c>
      <c r="BE173" s="138">
        <f>IF(N173="základní",J173,0)</f>
        <v>0</v>
      </c>
      <c r="BF173" s="138">
        <f>IF(N173="snížená",J173,0)</f>
        <v>0</v>
      </c>
      <c r="BG173" s="138">
        <f>IF(N173="zákl. přenesená",J173,0)</f>
        <v>0</v>
      </c>
      <c r="BH173" s="138">
        <f>IF(N173="sníž. přenesená",J173,0)</f>
        <v>0</v>
      </c>
      <c r="BI173" s="138">
        <f>IF(N173="nulová",J173,0)</f>
        <v>0</v>
      </c>
      <c r="BJ173" s="13" t="s">
        <v>81</v>
      </c>
      <c r="BK173" s="138">
        <f>ROUND(I173*H173,2)</f>
        <v>0</v>
      </c>
      <c r="BL173" s="13" t="s">
        <v>120</v>
      </c>
      <c r="BM173" s="137" t="s">
        <v>308</v>
      </c>
    </row>
    <row r="174" spans="2:65" s="1" customFormat="1" ht="16.5" customHeight="1">
      <c r="B174" s="28"/>
      <c r="C174" s="140" t="s">
        <v>309</v>
      </c>
      <c r="D174" s="140" t="s">
        <v>208</v>
      </c>
      <c r="E174" s="141" t="s">
        <v>310</v>
      </c>
      <c r="F174" s="142" t="s">
        <v>311</v>
      </c>
      <c r="G174" s="143" t="s">
        <v>307</v>
      </c>
      <c r="H174" s="144">
        <v>100</v>
      </c>
      <c r="I174" s="145"/>
      <c r="J174" s="146">
        <f>ROUND(I174*H174,2)</f>
        <v>0</v>
      </c>
      <c r="K174" s="147"/>
      <c r="L174" s="148"/>
      <c r="M174" s="149" t="s">
        <v>1</v>
      </c>
      <c r="N174" s="150" t="s">
        <v>38</v>
      </c>
      <c r="P174" s="135">
        <f>O174*H174</f>
        <v>0</v>
      </c>
      <c r="Q174" s="135">
        <v>0</v>
      </c>
      <c r="R174" s="135">
        <f>Q174*H174</f>
        <v>0</v>
      </c>
      <c r="S174" s="135">
        <v>0</v>
      </c>
      <c r="T174" s="136">
        <f>S174*H174</f>
        <v>0</v>
      </c>
      <c r="AR174" s="137" t="s">
        <v>211</v>
      </c>
      <c r="AT174" s="137" t="s">
        <v>208</v>
      </c>
      <c r="AU174" s="137" t="s">
        <v>83</v>
      </c>
      <c r="AY174" s="13" t="s">
        <v>113</v>
      </c>
      <c r="BE174" s="138">
        <f>IF(N174="základní",J174,0)</f>
        <v>0</v>
      </c>
      <c r="BF174" s="138">
        <f>IF(N174="snížená",J174,0)</f>
        <v>0</v>
      </c>
      <c r="BG174" s="138">
        <f>IF(N174="zákl. přenesená",J174,0)</f>
        <v>0</v>
      </c>
      <c r="BH174" s="138">
        <f>IF(N174="sníž. přenesená",J174,0)</f>
        <v>0</v>
      </c>
      <c r="BI174" s="138">
        <f>IF(N174="nulová",J174,0)</f>
        <v>0</v>
      </c>
      <c r="BJ174" s="13" t="s">
        <v>81</v>
      </c>
      <c r="BK174" s="138">
        <f>ROUND(I174*H174,2)</f>
        <v>0</v>
      </c>
      <c r="BL174" s="13" t="s">
        <v>120</v>
      </c>
      <c r="BM174" s="137" t="s">
        <v>312</v>
      </c>
    </row>
    <row r="175" spans="2:65" s="1" customFormat="1" ht="24.2" customHeight="1">
      <c r="B175" s="28"/>
      <c r="C175" s="125" t="s">
        <v>313</v>
      </c>
      <c r="D175" s="125" t="s">
        <v>116</v>
      </c>
      <c r="E175" s="126" t="s">
        <v>314</v>
      </c>
      <c r="F175" s="127" t="s">
        <v>315</v>
      </c>
      <c r="G175" s="128" t="s">
        <v>172</v>
      </c>
      <c r="H175" s="139"/>
      <c r="I175" s="130"/>
      <c r="J175" s="131">
        <f>ROUND(I175*H175,2)</f>
        <v>0</v>
      </c>
      <c r="K175" s="132"/>
      <c r="L175" s="28"/>
      <c r="M175" s="133" t="s">
        <v>1</v>
      </c>
      <c r="N175" s="134" t="s">
        <v>38</v>
      </c>
      <c r="P175" s="135">
        <f>O175*H175</f>
        <v>0</v>
      </c>
      <c r="Q175" s="135">
        <v>0</v>
      </c>
      <c r="R175" s="135">
        <f>Q175*H175</f>
        <v>0</v>
      </c>
      <c r="S175" s="135">
        <v>0</v>
      </c>
      <c r="T175" s="136">
        <f>S175*H175</f>
        <v>0</v>
      </c>
      <c r="AR175" s="137" t="s">
        <v>120</v>
      </c>
      <c r="AT175" s="137" t="s">
        <v>116</v>
      </c>
      <c r="AU175" s="137" t="s">
        <v>83</v>
      </c>
      <c r="AY175" s="13" t="s">
        <v>113</v>
      </c>
      <c r="BE175" s="138">
        <f>IF(N175="základní",J175,0)</f>
        <v>0</v>
      </c>
      <c r="BF175" s="138">
        <f>IF(N175="snížená",J175,0)</f>
        <v>0</v>
      </c>
      <c r="BG175" s="138">
        <f>IF(N175="zákl. přenesená",J175,0)</f>
        <v>0</v>
      </c>
      <c r="BH175" s="138">
        <f>IF(N175="sníž. přenesená",J175,0)</f>
        <v>0</v>
      </c>
      <c r="BI175" s="138">
        <f>IF(N175="nulová",J175,0)</f>
        <v>0</v>
      </c>
      <c r="BJ175" s="13" t="s">
        <v>81</v>
      </c>
      <c r="BK175" s="138">
        <f>ROUND(I175*H175,2)</f>
        <v>0</v>
      </c>
      <c r="BL175" s="13" t="s">
        <v>120</v>
      </c>
      <c r="BM175" s="137" t="s">
        <v>316</v>
      </c>
    </row>
    <row r="176" spans="2:65" s="1" customFormat="1" ht="33" customHeight="1">
      <c r="B176" s="28"/>
      <c r="C176" s="125" t="s">
        <v>317</v>
      </c>
      <c r="D176" s="125" t="s">
        <v>116</v>
      </c>
      <c r="E176" s="126" t="s">
        <v>318</v>
      </c>
      <c r="F176" s="127" t="s">
        <v>319</v>
      </c>
      <c r="G176" s="128" t="s">
        <v>172</v>
      </c>
      <c r="H176" s="139"/>
      <c r="I176" s="130"/>
      <c r="J176" s="131">
        <f>ROUND(I176*H176,2)</f>
        <v>0</v>
      </c>
      <c r="K176" s="132"/>
      <c r="L176" s="28"/>
      <c r="M176" s="133" t="s">
        <v>1</v>
      </c>
      <c r="N176" s="134" t="s">
        <v>38</v>
      </c>
      <c r="P176" s="135">
        <f>O176*H176</f>
        <v>0</v>
      </c>
      <c r="Q176" s="135">
        <v>0</v>
      </c>
      <c r="R176" s="135">
        <f>Q176*H176</f>
        <v>0</v>
      </c>
      <c r="S176" s="135">
        <v>0</v>
      </c>
      <c r="T176" s="136">
        <f>S176*H176</f>
        <v>0</v>
      </c>
      <c r="AR176" s="137" t="s">
        <v>120</v>
      </c>
      <c r="AT176" s="137" t="s">
        <v>116</v>
      </c>
      <c r="AU176" s="137" t="s">
        <v>83</v>
      </c>
      <c r="AY176" s="13" t="s">
        <v>113</v>
      </c>
      <c r="BE176" s="138">
        <f>IF(N176="základní",J176,0)</f>
        <v>0</v>
      </c>
      <c r="BF176" s="138">
        <f>IF(N176="snížená",J176,0)</f>
        <v>0</v>
      </c>
      <c r="BG176" s="138">
        <f>IF(N176="zákl. přenesená",J176,0)</f>
        <v>0</v>
      </c>
      <c r="BH176" s="138">
        <f>IF(N176="sníž. přenesená",J176,0)</f>
        <v>0</v>
      </c>
      <c r="BI176" s="138">
        <f>IF(N176="nulová",J176,0)</f>
        <v>0</v>
      </c>
      <c r="BJ176" s="13" t="s">
        <v>81</v>
      </c>
      <c r="BK176" s="138">
        <f>ROUND(I176*H176,2)</f>
        <v>0</v>
      </c>
      <c r="BL176" s="13" t="s">
        <v>120</v>
      </c>
      <c r="BM176" s="137" t="s">
        <v>320</v>
      </c>
    </row>
    <row r="177" spans="2:65" s="11" customFormat="1" ht="22.9" customHeight="1">
      <c r="B177" s="113"/>
      <c r="D177" s="114" t="s">
        <v>72</v>
      </c>
      <c r="E177" s="123" t="s">
        <v>321</v>
      </c>
      <c r="F177" s="123" t="s">
        <v>322</v>
      </c>
      <c r="I177" s="116"/>
      <c r="J177" s="124">
        <f>BK177</f>
        <v>0</v>
      </c>
      <c r="L177" s="113"/>
      <c r="M177" s="118"/>
      <c r="P177" s="119">
        <f>SUM(P178:P184)</f>
        <v>0</v>
      </c>
      <c r="R177" s="119">
        <f>SUM(R178:R184)</f>
        <v>0</v>
      </c>
      <c r="T177" s="120">
        <f>SUM(T178:T184)</f>
        <v>0</v>
      </c>
      <c r="AR177" s="114" t="s">
        <v>81</v>
      </c>
      <c r="AT177" s="121" t="s">
        <v>72</v>
      </c>
      <c r="AU177" s="121" t="s">
        <v>81</v>
      </c>
      <c r="AY177" s="114" t="s">
        <v>113</v>
      </c>
      <c r="BK177" s="122">
        <f>SUM(BK178:BK184)</f>
        <v>0</v>
      </c>
    </row>
    <row r="178" spans="2:65" s="1" customFormat="1" ht="16.5" customHeight="1">
      <c r="B178" s="28"/>
      <c r="C178" s="125" t="s">
        <v>323</v>
      </c>
      <c r="D178" s="125" t="s">
        <v>116</v>
      </c>
      <c r="E178" s="126" t="s">
        <v>324</v>
      </c>
      <c r="F178" s="127" t="s">
        <v>325</v>
      </c>
      <c r="G178" s="128" t="s">
        <v>326</v>
      </c>
      <c r="H178" s="129">
        <v>48</v>
      </c>
      <c r="I178" s="130"/>
      <c r="J178" s="131">
        <f>ROUND(I178*H178,2)</f>
        <v>0</v>
      </c>
      <c r="K178" s="132"/>
      <c r="L178" s="28"/>
      <c r="M178" s="133" t="s">
        <v>1</v>
      </c>
      <c r="N178" s="134" t="s">
        <v>38</v>
      </c>
      <c r="P178" s="135">
        <f>O178*H178</f>
        <v>0</v>
      </c>
      <c r="Q178" s="135">
        <v>0</v>
      </c>
      <c r="R178" s="135">
        <f>Q178*H178</f>
        <v>0</v>
      </c>
      <c r="S178" s="135">
        <v>0</v>
      </c>
      <c r="T178" s="136">
        <f>S178*H178</f>
        <v>0</v>
      </c>
      <c r="AR178" s="137" t="s">
        <v>129</v>
      </c>
      <c r="AT178" s="137" t="s">
        <v>116</v>
      </c>
      <c r="AU178" s="137" t="s">
        <v>83</v>
      </c>
      <c r="AY178" s="13" t="s">
        <v>113</v>
      </c>
      <c r="BE178" s="138">
        <f>IF(N178="základní",J178,0)</f>
        <v>0</v>
      </c>
      <c r="BF178" s="138">
        <f>IF(N178="snížená",J178,0)</f>
        <v>0</v>
      </c>
      <c r="BG178" s="138">
        <f>IF(N178="zákl. přenesená",J178,0)</f>
        <v>0</v>
      </c>
      <c r="BH178" s="138">
        <f>IF(N178="sníž. přenesená",J178,0)</f>
        <v>0</v>
      </c>
      <c r="BI178" s="138">
        <f>IF(N178="nulová",J178,0)</f>
        <v>0</v>
      </c>
      <c r="BJ178" s="13" t="s">
        <v>81</v>
      </c>
      <c r="BK178" s="138">
        <f>ROUND(I178*H178,2)</f>
        <v>0</v>
      </c>
      <c r="BL178" s="13" t="s">
        <v>129</v>
      </c>
      <c r="BM178" s="137" t="s">
        <v>327</v>
      </c>
    </row>
    <row r="179" spans="2:65" s="1" customFormat="1" ht="16.5" customHeight="1">
      <c r="B179" s="28"/>
      <c r="C179" s="125" t="s">
        <v>328</v>
      </c>
      <c r="D179" s="125" t="s">
        <v>116</v>
      </c>
      <c r="E179" s="126" t="s">
        <v>329</v>
      </c>
      <c r="F179" s="127" t="s">
        <v>330</v>
      </c>
      <c r="G179" s="128" t="s">
        <v>326</v>
      </c>
      <c r="H179" s="129">
        <v>24</v>
      </c>
      <c r="I179" s="130"/>
      <c r="J179" s="131">
        <f>ROUND(I179*H179,2)</f>
        <v>0</v>
      </c>
      <c r="K179" s="132"/>
      <c r="L179" s="28"/>
      <c r="M179" s="133" t="s">
        <v>1</v>
      </c>
      <c r="N179" s="134" t="s">
        <v>38</v>
      </c>
      <c r="P179" s="135">
        <f>O179*H179</f>
        <v>0</v>
      </c>
      <c r="Q179" s="135">
        <v>0</v>
      </c>
      <c r="R179" s="135">
        <f>Q179*H179</f>
        <v>0</v>
      </c>
      <c r="S179" s="135">
        <v>0</v>
      </c>
      <c r="T179" s="136">
        <f>S179*H179</f>
        <v>0</v>
      </c>
      <c r="AR179" s="137" t="s">
        <v>129</v>
      </c>
      <c r="AT179" s="137" t="s">
        <v>116</v>
      </c>
      <c r="AU179" s="137" t="s">
        <v>83</v>
      </c>
      <c r="AY179" s="13" t="s">
        <v>113</v>
      </c>
      <c r="BE179" s="138">
        <f>IF(N179="základní",J179,0)</f>
        <v>0</v>
      </c>
      <c r="BF179" s="138">
        <f>IF(N179="snížená",J179,0)</f>
        <v>0</v>
      </c>
      <c r="BG179" s="138">
        <f>IF(N179="zákl. přenesená",J179,0)</f>
        <v>0</v>
      </c>
      <c r="BH179" s="138">
        <f>IF(N179="sníž. přenesená",J179,0)</f>
        <v>0</v>
      </c>
      <c r="BI179" s="138">
        <f>IF(N179="nulová",J179,0)</f>
        <v>0</v>
      </c>
      <c r="BJ179" s="13" t="s">
        <v>81</v>
      </c>
      <c r="BK179" s="138">
        <f>ROUND(I179*H179,2)</f>
        <v>0</v>
      </c>
      <c r="BL179" s="13" t="s">
        <v>129</v>
      </c>
      <c r="BM179" s="137" t="s">
        <v>331</v>
      </c>
    </row>
    <row r="180" spans="2:65" s="1" customFormat="1" ht="16.5" customHeight="1">
      <c r="B180" s="28"/>
      <c r="C180" s="125" t="s">
        <v>332</v>
      </c>
      <c r="D180" s="125" t="s">
        <v>116</v>
      </c>
      <c r="E180" s="126" t="s">
        <v>333</v>
      </c>
      <c r="F180" s="127" t="s">
        <v>334</v>
      </c>
      <c r="G180" s="128" t="s">
        <v>326</v>
      </c>
      <c r="H180" s="129">
        <v>30</v>
      </c>
      <c r="I180" s="130"/>
      <c r="J180" s="131">
        <f>ROUND(I180*H180,2)</f>
        <v>0</v>
      </c>
      <c r="K180" s="132"/>
      <c r="L180" s="28"/>
      <c r="M180" s="133" t="s">
        <v>1</v>
      </c>
      <c r="N180" s="134" t="s">
        <v>38</v>
      </c>
      <c r="P180" s="135">
        <f>O180*H180</f>
        <v>0</v>
      </c>
      <c r="Q180" s="135">
        <v>0</v>
      </c>
      <c r="R180" s="135">
        <f>Q180*H180</f>
        <v>0</v>
      </c>
      <c r="S180" s="135">
        <v>0</v>
      </c>
      <c r="T180" s="136">
        <f>S180*H180</f>
        <v>0</v>
      </c>
      <c r="AR180" s="137" t="s">
        <v>129</v>
      </c>
      <c r="AT180" s="137" t="s">
        <v>116</v>
      </c>
      <c r="AU180" s="137" t="s">
        <v>83</v>
      </c>
      <c r="AY180" s="13" t="s">
        <v>113</v>
      </c>
      <c r="BE180" s="138">
        <f>IF(N180="základní",J180,0)</f>
        <v>0</v>
      </c>
      <c r="BF180" s="138">
        <f>IF(N180="snížená",J180,0)</f>
        <v>0</v>
      </c>
      <c r="BG180" s="138">
        <f>IF(N180="zákl. přenesená",J180,0)</f>
        <v>0</v>
      </c>
      <c r="BH180" s="138">
        <f>IF(N180="sníž. přenesená",J180,0)</f>
        <v>0</v>
      </c>
      <c r="BI180" s="138">
        <f>IF(N180="nulová",J180,0)</f>
        <v>0</v>
      </c>
      <c r="BJ180" s="13" t="s">
        <v>81</v>
      </c>
      <c r="BK180" s="138">
        <f>ROUND(I180*H180,2)</f>
        <v>0</v>
      </c>
      <c r="BL180" s="13" t="s">
        <v>129</v>
      </c>
      <c r="BM180" s="137" t="s">
        <v>335</v>
      </c>
    </row>
    <row r="181" spans="2:65" s="1" customFormat="1" ht="24.2" customHeight="1">
      <c r="B181" s="28"/>
      <c r="C181" s="125" t="s">
        <v>336</v>
      </c>
      <c r="D181" s="125" t="s">
        <v>116</v>
      </c>
      <c r="E181" s="126" t="s">
        <v>337</v>
      </c>
      <c r="F181" s="127" t="s">
        <v>338</v>
      </c>
      <c r="G181" s="128" t="s">
        <v>156</v>
      </c>
      <c r="H181" s="129">
        <v>1</v>
      </c>
      <c r="I181" s="130"/>
      <c r="J181" s="131">
        <f>ROUND(I181*H181,2)</f>
        <v>0</v>
      </c>
      <c r="K181" s="132"/>
      <c r="L181" s="28"/>
      <c r="M181" s="133" t="s">
        <v>1</v>
      </c>
      <c r="N181" s="134" t="s">
        <v>38</v>
      </c>
      <c r="P181" s="135">
        <f>O181*H181</f>
        <v>0</v>
      </c>
      <c r="Q181" s="135">
        <v>0</v>
      </c>
      <c r="R181" s="135">
        <f>Q181*H181</f>
        <v>0</v>
      </c>
      <c r="S181" s="135">
        <v>0</v>
      </c>
      <c r="T181" s="136">
        <f>S181*H181</f>
        <v>0</v>
      </c>
      <c r="AR181" s="137" t="s">
        <v>129</v>
      </c>
      <c r="AT181" s="137" t="s">
        <v>116</v>
      </c>
      <c r="AU181" s="137" t="s">
        <v>83</v>
      </c>
      <c r="AY181" s="13" t="s">
        <v>113</v>
      </c>
      <c r="BE181" s="138">
        <f>IF(N181="základní",J181,0)</f>
        <v>0</v>
      </c>
      <c r="BF181" s="138">
        <f>IF(N181="snížená",J181,0)</f>
        <v>0</v>
      </c>
      <c r="BG181" s="138">
        <f>IF(N181="zákl. přenesená",J181,0)</f>
        <v>0</v>
      </c>
      <c r="BH181" s="138">
        <f>IF(N181="sníž. přenesená",J181,0)</f>
        <v>0</v>
      </c>
      <c r="BI181" s="138">
        <f>IF(N181="nulová",J181,0)</f>
        <v>0</v>
      </c>
      <c r="BJ181" s="13" t="s">
        <v>81</v>
      </c>
      <c r="BK181" s="138">
        <f>ROUND(I181*H181,2)</f>
        <v>0</v>
      </c>
      <c r="BL181" s="13" t="s">
        <v>129</v>
      </c>
      <c r="BM181" s="137" t="s">
        <v>339</v>
      </c>
    </row>
    <row r="182" spans="2:65" s="1" customFormat="1" ht="33" customHeight="1">
      <c r="B182" s="28"/>
      <c r="C182" s="125" t="s">
        <v>340</v>
      </c>
      <c r="D182" s="125" t="s">
        <v>116</v>
      </c>
      <c r="E182" s="126" t="s">
        <v>341</v>
      </c>
      <c r="F182" s="127" t="s">
        <v>342</v>
      </c>
      <c r="G182" s="128" t="s">
        <v>156</v>
      </c>
      <c r="H182" s="129">
        <v>1</v>
      </c>
      <c r="I182" s="130"/>
      <c r="J182" s="131">
        <f>ROUND(I182*H182,2)</f>
        <v>0</v>
      </c>
      <c r="K182" s="132"/>
      <c r="L182" s="28"/>
      <c r="M182" s="133" t="s">
        <v>1</v>
      </c>
      <c r="N182" s="134" t="s">
        <v>38</v>
      </c>
      <c r="P182" s="135">
        <f>O182*H182</f>
        <v>0</v>
      </c>
      <c r="Q182" s="135">
        <v>0</v>
      </c>
      <c r="R182" s="135">
        <f>Q182*H182</f>
        <v>0</v>
      </c>
      <c r="S182" s="135">
        <v>0</v>
      </c>
      <c r="T182" s="136">
        <f>S182*H182</f>
        <v>0</v>
      </c>
      <c r="AR182" s="137" t="s">
        <v>129</v>
      </c>
      <c r="AT182" s="137" t="s">
        <v>116</v>
      </c>
      <c r="AU182" s="137" t="s">
        <v>83</v>
      </c>
      <c r="AY182" s="13" t="s">
        <v>113</v>
      </c>
      <c r="BE182" s="138">
        <f>IF(N182="základní",J182,0)</f>
        <v>0</v>
      </c>
      <c r="BF182" s="138">
        <f>IF(N182="snížená",J182,0)</f>
        <v>0</v>
      </c>
      <c r="BG182" s="138">
        <f>IF(N182="zákl. přenesená",J182,0)</f>
        <v>0</v>
      </c>
      <c r="BH182" s="138">
        <f>IF(N182="sníž. přenesená",J182,0)</f>
        <v>0</v>
      </c>
      <c r="BI182" s="138">
        <f>IF(N182="nulová",J182,0)</f>
        <v>0</v>
      </c>
      <c r="BJ182" s="13" t="s">
        <v>81</v>
      </c>
      <c r="BK182" s="138">
        <f>ROUND(I182*H182,2)</f>
        <v>0</v>
      </c>
      <c r="BL182" s="13" t="s">
        <v>129</v>
      </c>
      <c r="BM182" s="137" t="s">
        <v>343</v>
      </c>
    </row>
    <row r="183" spans="2:65" s="1" customFormat="1" ht="24.2" customHeight="1">
      <c r="B183" s="28"/>
      <c r="C183" s="125" t="s">
        <v>344</v>
      </c>
      <c r="D183" s="125" t="s">
        <v>116</v>
      </c>
      <c r="E183" s="126" t="s">
        <v>345</v>
      </c>
      <c r="F183" s="127" t="s">
        <v>346</v>
      </c>
      <c r="G183" s="128" t="s">
        <v>156</v>
      </c>
      <c r="H183" s="129">
        <v>1</v>
      </c>
      <c r="I183" s="130"/>
      <c r="J183" s="131">
        <f>ROUND(I183*H183,2)</f>
        <v>0</v>
      </c>
      <c r="K183" s="132"/>
      <c r="L183" s="28"/>
      <c r="M183" s="133" t="s">
        <v>1</v>
      </c>
      <c r="N183" s="134" t="s">
        <v>38</v>
      </c>
      <c r="P183" s="135">
        <f>O183*H183</f>
        <v>0</v>
      </c>
      <c r="Q183" s="135">
        <v>0</v>
      </c>
      <c r="R183" s="135">
        <f>Q183*H183</f>
        <v>0</v>
      </c>
      <c r="S183" s="135">
        <v>0</v>
      </c>
      <c r="T183" s="136">
        <f>S183*H183</f>
        <v>0</v>
      </c>
      <c r="AR183" s="137" t="s">
        <v>129</v>
      </c>
      <c r="AT183" s="137" t="s">
        <v>116</v>
      </c>
      <c r="AU183" s="137" t="s">
        <v>83</v>
      </c>
      <c r="AY183" s="13" t="s">
        <v>113</v>
      </c>
      <c r="BE183" s="138">
        <f>IF(N183="základní",J183,0)</f>
        <v>0</v>
      </c>
      <c r="BF183" s="138">
        <f>IF(N183="snížená",J183,0)</f>
        <v>0</v>
      </c>
      <c r="BG183" s="138">
        <f>IF(N183="zákl. přenesená",J183,0)</f>
        <v>0</v>
      </c>
      <c r="BH183" s="138">
        <f>IF(N183="sníž. přenesená",J183,0)</f>
        <v>0</v>
      </c>
      <c r="BI183" s="138">
        <f>IF(N183="nulová",J183,0)</f>
        <v>0</v>
      </c>
      <c r="BJ183" s="13" t="s">
        <v>81</v>
      </c>
      <c r="BK183" s="138">
        <f>ROUND(I183*H183,2)</f>
        <v>0</v>
      </c>
      <c r="BL183" s="13" t="s">
        <v>129</v>
      </c>
      <c r="BM183" s="137" t="s">
        <v>347</v>
      </c>
    </row>
    <row r="184" spans="2:65" s="1" customFormat="1" ht="21.75" customHeight="1">
      <c r="B184" s="28"/>
      <c r="C184" s="125" t="s">
        <v>348</v>
      </c>
      <c r="D184" s="125" t="s">
        <v>116</v>
      </c>
      <c r="E184" s="126" t="s">
        <v>349</v>
      </c>
      <c r="F184" s="127" t="s">
        <v>350</v>
      </c>
      <c r="G184" s="128" t="s">
        <v>156</v>
      </c>
      <c r="H184" s="129">
        <v>1</v>
      </c>
      <c r="I184" s="130"/>
      <c r="J184" s="131">
        <f>ROUND(I184*H184,2)</f>
        <v>0</v>
      </c>
      <c r="K184" s="132"/>
      <c r="L184" s="28"/>
      <c r="M184" s="151" t="s">
        <v>1</v>
      </c>
      <c r="N184" s="152" t="s">
        <v>38</v>
      </c>
      <c r="O184" s="153"/>
      <c r="P184" s="154">
        <f>O184*H184</f>
        <v>0</v>
      </c>
      <c r="Q184" s="154">
        <v>0</v>
      </c>
      <c r="R184" s="154">
        <f>Q184*H184</f>
        <v>0</v>
      </c>
      <c r="S184" s="154">
        <v>0</v>
      </c>
      <c r="T184" s="155">
        <f>S184*H184</f>
        <v>0</v>
      </c>
      <c r="AR184" s="137" t="s">
        <v>129</v>
      </c>
      <c r="AT184" s="137" t="s">
        <v>116</v>
      </c>
      <c r="AU184" s="137" t="s">
        <v>83</v>
      </c>
      <c r="AY184" s="13" t="s">
        <v>113</v>
      </c>
      <c r="BE184" s="138">
        <f>IF(N184="základní",J184,0)</f>
        <v>0</v>
      </c>
      <c r="BF184" s="138">
        <f>IF(N184="snížená",J184,0)</f>
        <v>0</v>
      </c>
      <c r="BG184" s="138">
        <f>IF(N184="zákl. přenesená",J184,0)</f>
        <v>0</v>
      </c>
      <c r="BH184" s="138">
        <f>IF(N184="sníž. přenesená",J184,0)</f>
        <v>0</v>
      </c>
      <c r="BI184" s="138">
        <f>IF(N184="nulová",J184,0)</f>
        <v>0</v>
      </c>
      <c r="BJ184" s="13" t="s">
        <v>81</v>
      </c>
      <c r="BK184" s="138">
        <f>ROUND(I184*H184,2)</f>
        <v>0</v>
      </c>
      <c r="BL184" s="13" t="s">
        <v>129</v>
      </c>
      <c r="BM184" s="137" t="s">
        <v>351</v>
      </c>
    </row>
    <row r="185" spans="2:65" s="1" customFormat="1" ht="6.95" customHeight="1">
      <c r="B185" s="40"/>
      <c r="C185" s="41"/>
      <c r="D185" s="41"/>
      <c r="E185" s="41"/>
      <c r="F185" s="41"/>
      <c r="G185" s="41"/>
      <c r="H185" s="41"/>
      <c r="I185" s="41"/>
      <c r="J185" s="41"/>
      <c r="K185" s="41"/>
      <c r="L185" s="28"/>
    </row>
  </sheetData>
  <sheetProtection algorithmName="SHA-512" hashValue="QlZkxmISthhbLsv7KNGDGnYWXRJjdfRIabO1+VnN5URLwtbZKIi378eS0X1cr/VkBzRhalPU/Jpt7u9GjLIiqQ==" saltValue="1zsgrMUI8j1RMGmVTaTG/AupWWCdur67tRKONn0kW02vliwdDKcXB9sTl1q3XS7j3jg+379Y1GE4SZfG1q0M9g==" spinCount="100000" sheet="1" objects="1" scenarios="1" formatColumns="0" formatRows="0" autoFilter="0"/>
  <autoFilter ref="C121:K184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b5d3b-3b69-494d-8b31-321a33f1097b">
      <Terms xmlns="http://schemas.microsoft.com/office/infopath/2007/PartnerControls"/>
    </lcf76f155ced4ddcb4097134ff3c332f>
    <TaxCatchAll xmlns="69da2289-d092-4885-9b43-bcfe266777f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99003A8FFFE14082C627685AA29D40" ma:contentTypeVersion="10" ma:contentTypeDescription="Vytvoří nový dokument" ma:contentTypeScope="" ma:versionID="cc30a81f8bf7570a1b2867ec08d86fa3">
  <xsd:schema xmlns:xsd="http://www.w3.org/2001/XMLSchema" xmlns:xs="http://www.w3.org/2001/XMLSchema" xmlns:p="http://schemas.microsoft.com/office/2006/metadata/properties" xmlns:ns2="37cb5d3b-3b69-494d-8b31-321a33f1097b" xmlns:ns3="69da2289-d092-4885-9b43-bcfe266777f8" targetNamespace="http://schemas.microsoft.com/office/2006/metadata/properties" ma:root="true" ma:fieldsID="d32ccd697eb5df474a5612d4630153a8" ns2:_="" ns3:_="">
    <xsd:import namespace="37cb5d3b-3b69-494d-8b31-321a33f1097b"/>
    <xsd:import namespace="69da2289-d092-4885-9b43-bcfe266777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b5d3b-3b69-494d-8b31-321a33f109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823ab2d1-99b4-49b8-a5ea-fd6203c513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da2289-d092-4885-9b43-bcfe266777f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d7c9db5-8ecb-44b2-870b-3f59c53cf5d3}" ma:internalName="TaxCatchAll" ma:showField="CatchAllData" ma:web="69da2289-d092-4885-9b43-bcfe266777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BCDF6B-91E0-4770-BB3D-881D04681B96}"/>
</file>

<file path=customXml/itemProps2.xml><?xml version="1.0" encoding="utf-8"?>
<ds:datastoreItem xmlns:ds="http://schemas.openxmlformats.org/officeDocument/2006/customXml" ds:itemID="{F047AA00-C937-48E6-B945-B558C45267F0}"/>
</file>

<file path=customXml/itemProps3.xml><?xml version="1.0" encoding="utf-8"?>
<ds:datastoreItem xmlns:ds="http://schemas.openxmlformats.org/officeDocument/2006/customXml" ds:itemID="{F91F93FD-6EE6-43EE-9294-45A83B102D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Bedřich Doleček - E S L, a.s.</dc:creator>
  <cp:keywords/>
  <dc:description/>
  <cp:lastModifiedBy>Michal Hájek</cp:lastModifiedBy>
  <cp:revision/>
  <dcterms:created xsi:type="dcterms:W3CDTF">2026-01-08T12:45:52Z</dcterms:created>
  <dcterms:modified xsi:type="dcterms:W3CDTF">2026-01-15T06:41:07Z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0x0101009F99003A8FFFE14082C627685AA29D40</vt:lpwstr>
  </property>
  <property fmtid="{D5CDD505-2E9C-101B-9397-08002B2CF9AE}" pid="3" name="MediaServiceImageTags">
    <vt:lpwstr/>
  </property>
</Properties>
</file>