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arezsport.sharepoint.com/Zakzky 2025/VZ-216-2025_VENKOVNÍ OSVĚTLENÍ JASENKA/administrace/a_VZ_VENKOVNI OSVETLENI JASENKA_ZD/"/>
    </mc:Choice>
  </mc:AlternateContent>
  <xr:revisionPtr revIDLastSave="3" documentId="11_D5E7233931059CDB534FB33D475E998CFDA883EF" xr6:coauthVersionLast="47" xr6:coauthVersionMax="47" xr10:uidLastSave="{A295D26A-3185-4F66-AB98-B3253D247538}"/>
  <bookViews>
    <workbookView xWindow="-108" yWindow="-108" windowWidth="41496" windowHeight="16776" firstSheet="1" activeTab="1" xr2:uid="{00000000-000D-0000-FFFF-FFFF00000000}"/>
  </bookViews>
  <sheets>
    <sheet name="Rekapitulace stavby" sheetId="1" r:id="rId1"/>
    <sheet name="IO4 - Osvětlení areálu a ..." sheetId="2" r:id="rId2"/>
  </sheets>
  <definedNames>
    <definedName name="_xlnm._FilterDatabase" localSheetId="1" hidden="1">'IO4 - Osvětlení areálu a ...'!$C$125:$K$173</definedName>
    <definedName name="_xlnm.Print_Titles" localSheetId="1">'IO4 - Osvětlení areálu a ...'!$125:$125</definedName>
    <definedName name="_xlnm.Print_Titles" localSheetId="0">'Rekapitulace stavby'!$92:$92</definedName>
    <definedName name="_xlnm.Print_Area" localSheetId="1">'IO4 - Osvětlení areálu a ...'!$C$4:$J$76,'IO4 - Osvětlení areálu a ...'!$C$82:$J$107,'IO4 - Osvětlení areálu a ...'!$C$113:$J$173</definedName>
    <definedName name="_xlnm.Print_Area" localSheetId="0">'Rekapitulace stavby'!$D$4:$AO$76,'Rekapitulace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2" l="1"/>
  <c r="J37" i="2"/>
  <c r="J36" i="2"/>
  <c r="AY95" i="1"/>
  <c r="J35" i="2"/>
  <c r="AX95" i="1" s="1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T128" i="2"/>
  <c r="T127" i="2"/>
  <c r="R129" i="2"/>
  <c r="R128" i="2"/>
  <c r="R127" i="2" s="1"/>
  <c r="P129" i="2"/>
  <c r="P128" i="2" s="1"/>
  <c r="P127" i="2" s="1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/>
  <c r="J17" i="2"/>
  <c r="J15" i="2"/>
  <c r="E15" i="2"/>
  <c r="F122" i="2" s="1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J173" i="2"/>
  <c r="BK166" i="2"/>
  <c r="J157" i="2"/>
  <c r="BK146" i="2"/>
  <c r="J136" i="2"/>
  <c r="BK173" i="2"/>
  <c r="BK172" i="2"/>
  <c r="BK171" i="2"/>
  <c r="BK167" i="2"/>
  <c r="J166" i="2"/>
  <c r="BK162" i="2"/>
  <c r="J161" i="2"/>
  <c r="J158" i="2"/>
  <c r="BK154" i="2"/>
  <c r="J150" i="2"/>
  <c r="BK147" i="2"/>
  <c r="J142" i="2"/>
  <c r="BK137" i="2"/>
  <c r="J134" i="2"/>
  <c r="AS94" i="1"/>
  <c r="J172" i="2"/>
  <c r="J162" i="2"/>
  <c r="BK152" i="2"/>
  <c r="BK141" i="2"/>
  <c r="J129" i="2"/>
  <c r="BK165" i="2"/>
  <c r="BK161" i="2"/>
  <c r="J159" i="2"/>
  <c r="J156" i="2"/>
  <c r="J153" i="2"/>
  <c r="BK148" i="2"/>
  <c r="BK145" i="2"/>
  <c r="BK142" i="2"/>
  <c r="J138" i="2"/>
  <c r="BK135" i="2"/>
  <c r="BK132" i="2"/>
  <c r="J171" i="2"/>
  <c r="J167" i="2"/>
  <c r="J164" i="2"/>
  <c r="BK160" i="2"/>
  <c r="BK158" i="2"/>
  <c r="J154" i="2"/>
  <c r="BK150" i="2"/>
  <c r="J148" i="2"/>
  <c r="BK144" i="2"/>
  <c r="J141" i="2"/>
  <c r="J137" i="2"/>
  <c r="BK133" i="2"/>
  <c r="J149" i="2"/>
  <c r="J144" i="2"/>
  <c r="J139" i="2"/>
  <c r="BK134" i="2"/>
  <c r="BK129" i="2"/>
  <c r="BK168" i="2"/>
  <c r="J165" i="2"/>
  <c r="J160" i="2"/>
  <c r="BK156" i="2"/>
  <c r="J152" i="2"/>
  <c r="J147" i="2"/>
  <c r="BK143" i="2"/>
  <c r="BK139" i="2"/>
  <c r="BK136" i="2"/>
  <c r="J133" i="2"/>
  <c r="J168" i="2"/>
  <c r="BK164" i="2"/>
  <c r="BK159" i="2"/>
  <c r="BK157" i="2"/>
  <c r="BK153" i="2"/>
  <c r="BK149" i="2"/>
  <c r="J146" i="2"/>
  <c r="J143" i="2"/>
  <c r="BK138" i="2"/>
  <c r="J135" i="2"/>
  <c r="J132" i="2"/>
  <c r="F35" i="2" l="1"/>
  <c r="F34" i="2"/>
  <c r="J34" i="2"/>
  <c r="F37" i="2"/>
  <c r="F36" i="2"/>
  <c r="R131" i="2"/>
  <c r="BK163" i="2"/>
  <c r="J163" i="2" s="1"/>
  <c r="J104" i="2" s="1"/>
  <c r="P131" i="2"/>
  <c r="T155" i="2"/>
  <c r="BK140" i="2"/>
  <c r="J140" i="2"/>
  <c r="J101" i="2" s="1"/>
  <c r="BK151" i="2"/>
  <c r="J151" i="2" s="1"/>
  <c r="J102" i="2" s="1"/>
  <c r="T151" i="2"/>
  <c r="R163" i="2"/>
  <c r="P140" i="2"/>
  <c r="P151" i="2"/>
  <c r="P155" i="2"/>
  <c r="T163" i="2"/>
  <c r="R140" i="2"/>
  <c r="R151" i="2"/>
  <c r="R155" i="2"/>
  <c r="P170" i="2"/>
  <c r="P169" i="2" s="1"/>
  <c r="T131" i="2"/>
  <c r="BK170" i="2"/>
  <c r="J170" i="2" s="1"/>
  <c r="J106" i="2" s="1"/>
  <c r="BK131" i="2"/>
  <c r="J131" i="2" s="1"/>
  <c r="J100" i="2" s="1"/>
  <c r="T140" i="2"/>
  <c r="BK155" i="2"/>
  <c r="J155" i="2" s="1"/>
  <c r="J103" i="2" s="1"/>
  <c r="P163" i="2"/>
  <c r="T170" i="2"/>
  <c r="T169" i="2" s="1"/>
  <c r="R170" i="2"/>
  <c r="R169" i="2"/>
  <c r="BK128" i="2"/>
  <c r="J128" i="2" s="1"/>
  <c r="J98" i="2" s="1"/>
  <c r="AW95" i="1"/>
  <c r="BC95" i="1"/>
  <c r="BB95" i="1"/>
  <c r="BB94" i="1" s="1"/>
  <c r="W31" i="1" s="1"/>
  <c r="BA95" i="1"/>
  <c r="E85" i="2"/>
  <c r="J89" i="2"/>
  <c r="F91" i="2"/>
  <c r="J91" i="2"/>
  <c r="F92" i="2"/>
  <c r="J92" i="2"/>
  <c r="BE129" i="2"/>
  <c r="BE132" i="2"/>
  <c r="BE133" i="2"/>
  <c r="BE134" i="2"/>
  <c r="BE135" i="2"/>
  <c r="BE136" i="2"/>
  <c r="BE137" i="2"/>
  <c r="BE138" i="2"/>
  <c r="BE139" i="2"/>
  <c r="BE141" i="2"/>
  <c r="BE142" i="2"/>
  <c r="BE143" i="2"/>
  <c r="BE144" i="2"/>
  <c r="BE145" i="2"/>
  <c r="BE146" i="2"/>
  <c r="BE147" i="2"/>
  <c r="BE148" i="2"/>
  <c r="BE149" i="2"/>
  <c r="BE150" i="2"/>
  <c r="BE152" i="2"/>
  <c r="BE153" i="2"/>
  <c r="BE154" i="2"/>
  <c r="BE156" i="2"/>
  <c r="BE157" i="2"/>
  <c r="BE158" i="2"/>
  <c r="BE159" i="2"/>
  <c r="BE160" i="2"/>
  <c r="BE161" i="2"/>
  <c r="BE162" i="2"/>
  <c r="BE164" i="2"/>
  <c r="BE165" i="2"/>
  <c r="BE166" i="2"/>
  <c r="BE167" i="2"/>
  <c r="BE168" i="2"/>
  <c r="BE171" i="2"/>
  <c r="BE172" i="2"/>
  <c r="BE173" i="2"/>
  <c r="BD95" i="1"/>
  <c r="BD94" i="1" s="1"/>
  <c r="W33" i="1" s="1"/>
  <c r="BC94" i="1"/>
  <c r="W32" i="1" s="1"/>
  <c r="BA94" i="1"/>
  <c r="W30" i="1" s="1"/>
  <c r="R130" i="2" l="1"/>
  <c r="R126" i="2" s="1"/>
  <c r="T130" i="2"/>
  <c r="T126" i="2" s="1"/>
  <c r="P130" i="2"/>
  <c r="P126" i="2"/>
  <c r="AU95" i="1"/>
  <c r="AU94" i="1" s="1"/>
  <c r="BK127" i="2"/>
  <c r="J127" i="2" s="1"/>
  <c r="J97" i="2" s="1"/>
  <c r="BK130" i="2"/>
  <c r="J130" i="2" s="1"/>
  <c r="J99" i="2" s="1"/>
  <c r="BK169" i="2"/>
  <c r="J169" i="2" s="1"/>
  <c r="J105" i="2" s="1"/>
  <c r="AX94" i="1"/>
  <c r="J33" i="2"/>
  <c r="AV95" i="1" s="1"/>
  <c r="AT95" i="1" s="1"/>
  <c r="AW94" i="1"/>
  <c r="AK30" i="1" s="1"/>
  <c r="AY94" i="1"/>
  <c r="F33" i="2"/>
  <c r="AZ95" i="1" s="1"/>
  <c r="AZ94" i="1" s="1"/>
  <c r="W29" i="1" s="1"/>
  <c r="BK126" i="2" l="1"/>
  <c r="J126" i="2" s="1"/>
  <c r="J30" i="2" s="1"/>
  <c r="AG95" i="1" s="1"/>
  <c r="AG94" i="1" s="1"/>
  <c r="AK26" i="1" s="1"/>
  <c r="AV94" i="1"/>
  <c r="AK29" i="1" s="1"/>
  <c r="AK35" i="1" l="1"/>
  <c r="J39" i="2"/>
  <c r="J96" i="2"/>
  <c r="AN95" i="1"/>
  <c r="AT94" i="1"/>
  <c r="AN94" i="1" s="1"/>
</calcChain>
</file>

<file path=xl/sharedStrings.xml><?xml version="1.0" encoding="utf-8"?>
<sst xmlns="http://schemas.openxmlformats.org/spreadsheetml/2006/main" count="837" uniqueCount="272">
  <si>
    <t>Export Komplet</t>
  </si>
  <si>
    <t/>
  </si>
  <si>
    <t>2.0</t>
  </si>
  <si>
    <t>False</t>
  </si>
  <si>
    <t>{a3dc2291-53a5-4e46-bd40-ce603a98d217}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</si>
  <si>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</si>
  <si>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</si>
  <si>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</si>
  <si>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</si>
  <si>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</si>
  <si>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</si>
  <si>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</si>
  <si>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</si>
  <si>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</si>
  <si>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21-017-03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</si>
  <si>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</si>
  <si>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</si>
  <si>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Zubří rekreační středisko Jesenka - Etapa 2</t>
  </si>
  <si>
    <t>KSO:</t>
  </si>
  <si>
    <t>CC-CZ:</t>
  </si>
  <si>
    <t>Místo:</t>
  </si>
  <si>
    <t xml:space="preserve"> </t>
  </si>
  <si>
    <t>Datum:</t>
  </si>
  <si>
    <t>27. 3. 2024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</si>
  <si>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</si>
  <si>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</si>
  <si>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</si>
  <si>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</si>
  <si>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</si>
  <si>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</si>
  <si>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</si>
  <si>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</si>
  <si>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</si>
  <si>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</si>
  <si>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</si>
  <si>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</si>
  <si>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</si>
  <si>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</si>
  <si>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</si>
  <si>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</si>
  <si>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</si>
  <si>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</si>
  <si>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</si>
  <si>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</si>
  <si>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</si>
  <si>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</si>
  <si>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</si>
  <si>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</si>
  <si>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</si>
  <si>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</si>
  <si>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</si>
  <si>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</si>
  <si>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</si>
  <si>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</si>
  <si>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</si>
  <si>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</si>
  <si>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</si>
  <si>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</si>
  <si>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</si>
  <si>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</si>
  <si>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</si>
  <si>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</si>
  <si>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</si>
  <si>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</si>
  <si>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</si>
  <si>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</si>
  <si>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</si>
  <si>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</si>
  <si>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</si>
  <si>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</si>
  <si>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</si>
  <si>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</si>
  <si>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</si>
  <si>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</si>
  <si>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</si>
  <si>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</si>
  <si>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</si>
  <si>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</si>
  <si>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IO4</t>
  </si>
  <si>
    <t>Osvětlení areálu a ...</t>
  </si>
  <si>
    <t>STA</t>
  </si>
  <si>
    <t>1</t>
  </si>
  <si>
    <t>{08db25b4-83d2-4172-8380-697c0d5ec729}</t>
  </si>
  <si>
    <t>2</t>
  </si>
  <si>
    <t>KRYCÍ LIST SOUPISU PRACÍ</t>
  </si>
  <si>
    <t>Objekt:</t>
  </si>
  <si>
    <t>IO4 - Osvětlení areálu a ...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</si>
  <si>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</si>
  <si>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</si>
  <si>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</si>
  <si>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</si>
  <si>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</si>
  <si>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</si>
  <si>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997 - Přesun sutě</t>
  </si>
  <si>
    <t>M - Technologická část</t>
  </si>
  <si>
    <t xml:space="preserve">    46-M - Zemní práce při extr.mont.pracích</t>
  </si>
  <si>
    <t xml:space="preserve">    BB-01 - Materiál</t>
  </si>
  <si>
    <t xml:space="preserve">    BB-02 - Kabely</t>
  </si>
  <si>
    <t xml:space="preserve">    741 - Elektroinstalace - silnoproud</t>
  </si>
  <si>
    <t xml:space="preserve">    21-M - Elektromontáže</t>
  </si>
  <si>
    <t>TČ - TECHNOLOGICKÁ ČÁST</t>
  </si>
  <si>
    <t xml:space="preserve">    MP-01 - Pevná cena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</si>
  <si>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</si>
  <si>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</si>
  <si>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</si>
  <si>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</si>
  <si>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</si>
  <si>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</si>
  <si>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</si>
  <si>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</si>
  <si>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</si>
  <si>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</si>
  <si>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</si>
  <si>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</si>
  <si>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</si>
  <si>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</si>
  <si>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</si>
  <si>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997</t>
  </si>
  <si>
    <t>Přesun sutě</t>
  </si>
  <si>
    <t>32</t>
  </si>
  <si>
    <t>K</t>
  </si>
  <si>
    <t>997013655</t>
  </si>
  <si>
    <t>Poplatek za uložení na skládce (skládkovné) zeminy a kamení kód odpadu 17 05 04</t>
  </si>
  <si>
    <t>t</t>
  </si>
  <si>
    <t>4</t>
  </si>
  <si>
    <t>M</t>
  </si>
  <si>
    <t>Technologická část</t>
  </si>
  <si>
    <t>3</t>
  </si>
  <si>
    <t>46-M</t>
  </si>
  <si>
    <t>Zemní práce při extr.mont.pracích</t>
  </si>
  <si>
    <t>25</t>
  </si>
  <si>
    <t>460030011</t>
  </si>
  <si>
    <t>Sejmutí drnu při elektromontážích jakékoliv tloušťky</t>
  </si>
  <si>
    <t>m2</t>
  </si>
  <si>
    <t>64</t>
  </si>
  <si>
    <t>27</t>
  </si>
  <si>
    <t>460141111</t>
  </si>
  <si>
    <t>Hloubení nezapažených jam při elektromontážích strojně v hornině tř I skupiny 1 a 2</t>
  </si>
  <si>
    <t>m3</t>
  </si>
  <si>
    <t>6</t>
  </si>
  <si>
    <t>26</t>
  </si>
  <si>
    <t>460171261</t>
  </si>
  <si>
    <t>Hloubení kabelových nezapažených rýh strojně š 50 cm hl 70 cm v hornině tř I skupiny 1 a 2</t>
  </si>
  <si>
    <t>m</t>
  </si>
  <si>
    <t>8</t>
  </si>
  <si>
    <t>30</t>
  </si>
  <si>
    <t>460341113</t>
  </si>
  <si>
    <t>Vodorovné přemístění horniny jakékoliv třídy dopravními prostředky při elektromontážích přes 500 do 1000 m</t>
  </si>
  <si>
    <t>10</t>
  </si>
  <si>
    <t>31</t>
  </si>
  <si>
    <t>460341121</t>
  </si>
  <si>
    <t>Příplatek k vodorovnému přemístění horniny dopravními prostředky při elektromontážích za každých dalších i započatých 1000 m</t>
  </si>
  <si>
    <t>28</t>
  </si>
  <si>
    <t>460411121</t>
  </si>
  <si>
    <t>Zásyp jam při elektromontážích strojně včetně zhutnění v hornině tř I skupiny 1 a 2</t>
  </si>
  <si>
    <t>14</t>
  </si>
  <si>
    <t>33</t>
  </si>
  <si>
    <t>460671112</t>
  </si>
  <si>
    <t>Výstražná fólie pro krytí kabelů šířky 25 cm</t>
  </si>
  <si>
    <t>22</t>
  </si>
  <si>
    <t>47</t>
  </si>
  <si>
    <t>R01</t>
  </si>
  <si>
    <t>Betonová patka pro sloup VO s podsypem D+M typ BRNO</t>
  </si>
  <si>
    <t>kus</t>
  </si>
  <si>
    <t>BB-01</t>
  </si>
  <si>
    <t>Materiál</t>
  </si>
  <si>
    <t>MAT1</t>
  </si>
  <si>
    <t>FeZn pásek 30x4mm 25kg/bal</t>
  </si>
  <si>
    <t>ks</t>
  </si>
  <si>
    <t>MAT2</t>
  </si>
  <si>
    <t>Svorka FeZn pásku</t>
  </si>
  <si>
    <t>MAT3</t>
  </si>
  <si>
    <t>Ochranný nátěr spojky</t>
  </si>
  <si>
    <t>5</t>
  </si>
  <si>
    <t>MAT5</t>
  </si>
  <si>
    <t>Svítidlo ST 15BU</t>
  </si>
  <si>
    <t>36</t>
  </si>
  <si>
    <t>MAT6</t>
  </si>
  <si>
    <t>SB 5 typ Brno</t>
  </si>
  <si>
    <t>38</t>
  </si>
  <si>
    <t>MAT8</t>
  </si>
  <si>
    <t>Svorkovnice EKM 2035-1D2 s pojiskou</t>
  </si>
  <si>
    <t>42</t>
  </si>
  <si>
    <t>50</t>
  </si>
  <si>
    <t>MAT62</t>
  </si>
  <si>
    <t>Svodič přepětí, typ1+2+3</t>
  </si>
  <si>
    <t>46</t>
  </si>
  <si>
    <t>19</t>
  </si>
  <si>
    <t>MAT9.1</t>
  </si>
  <si>
    <t>Fólie červená šířky 220mm</t>
  </si>
  <si>
    <t>29</t>
  </si>
  <si>
    <t>MAT11.1</t>
  </si>
  <si>
    <t>Písek zásypový</t>
  </si>
  <si>
    <t>54</t>
  </si>
  <si>
    <t>41</t>
  </si>
  <si>
    <t>M54</t>
  </si>
  <si>
    <t>Koncovka s kabelovou hlavou a izoalci proti vodě pro kabel, žíla 4x10mm</t>
  </si>
  <si>
    <t>58</t>
  </si>
  <si>
    <t>BB-02</t>
  </si>
  <si>
    <t>Kabely</t>
  </si>
  <si>
    <t>9</t>
  </si>
  <si>
    <t>MAT9</t>
  </si>
  <si>
    <t>Silový kabel pevný CYKY-J 4x10</t>
  </si>
  <si>
    <t>60</t>
  </si>
  <si>
    <t>MAT10</t>
  </si>
  <si>
    <t>Chránička 63mm</t>
  </si>
  <si>
    <t>62</t>
  </si>
  <si>
    <t>M55</t>
  </si>
  <si>
    <t>CYKY-J 3x1,5</t>
  </si>
  <si>
    <t>741</t>
  </si>
  <si>
    <t>Elektroinstalace - silnoproud</t>
  </si>
  <si>
    <t>35</t>
  </si>
  <si>
    <t>220182021</t>
  </si>
  <si>
    <t>Uložení HDPE trubky do výkopu včetně fixace</t>
  </si>
  <si>
    <t>16</t>
  </si>
  <si>
    <t>66</t>
  </si>
  <si>
    <t>741122133</t>
  </si>
  <si>
    <t>Montáž kabel Cu plný kulatý žíla 4x10 mm2 zatažený v trubkách (např. CYKY)</t>
  </si>
  <si>
    <t>68</t>
  </si>
  <si>
    <t>43</t>
  </si>
  <si>
    <t>741122611</t>
  </si>
  <si>
    <t>Montáž kabel Cu plný kulatý žíla 3x1,5 až 6 mm2 uložený pevně (např. CYKY)</t>
  </si>
  <si>
    <t>70</t>
  </si>
  <si>
    <t>15</t>
  </si>
  <si>
    <t>741122873</t>
  </si>
  <si>
    <t>Demontáž kabel Cu plný kulatý pancéřovaný 3x10 až 16 mm2, 4x10 až 16 mm2, 5x6 až 10 mm2, 7x4 mm2, 12x2,5 mm2, 19x1,5 až 2,5 mm2, 24x1,5 mm2 uložený volně</t>
  </si>
  <si>
    <t>74</t>
  </si>
  <si>
    <t>51</t>
  </si>
  <si>
    <t>741322142</t>
  </si>
  <si>
    <t>Montáž svodiče přepětí nn typ 3 třípólových na DIN lištu se zapojením vodičů</t>
  </si>
  <si>
    <t>76</t>
  </si>
  <si>
    <t>741372833</t>
  </si>
  <si>
    <t>Demontáž svítidla průmyslového výbojkového venkovního na stožáru přes 3 m bez zachování funkčnosti</t>
  </si>
  <si>
    <t>78</t>
  </si>
  <si>
    <t>741373003</t>
  </si>
  <si>
    <t>Montáž svítidlo výbojkové průmyslové stropní na sloupek parkový</t>
  </si>
  <si>
    <t>80</t>
  </si>
  <si>
    <t>21-M</t>
  </si>
  <si>
    <t>Elektromontáže</t>
  </si>
  <si>
    <t>210100099</t>
  </si>
  <si>
    <t>Ukončení vodičů na svorkovnici s otevřením a uzavřením krytu včetně zapojení průřezu žíly do 10 mm2</t>
  </si>
  <si>
    <t>82</t>
  </si>
  <si>
    <t>24</t>
  </si>
  <si>
    <t>210204122</t>
  </si>
  <si>
    <t>Montáž patic stožárů osvětlení betonových</t>
  </si>
  <si>
    <t>86</t>
  </si>
  <si>
    <t>210204211</t>
  </si>
  <si>
    <t>Montáž spouštěcího zařízení s navijákem pro stožár délky do 12 m</t>
  </si>
  <si>
    <t>88</t>
  </si>
  <si>
    <t>218204002</t>
  </si>
  <si>
    <t>Demontáž stožárů osvětlení parkových ocelových</t>
  </si>
  <si>
    <t>90</t>
  </si>
  <si>
    <t>23</t>
  </si>
  <si>
    <t>218204122</t>
  </si>
  <si>
    <t>Demontáž patic stožárů osvětlení betonových</t>
  </si>
  <si>
    <t>92</t>
  </si>
  <si>
    <t>TČ</t>
  </si>
  <si>
    <t>TECHNOLOGICKÁ ČÁST</t>
  </si>
  <si>
    <t>MP-01</t>
  </si>
  <si>
    <t>Pevná cena</t>
  </si>
  <si>
    <t>44</t>
  </si>
  <si>
    <t>012203000_R01</t>
  </si>
  <si>
    <t>Geodetické práce při provádění stavby</t>
  </si>
  <si>
    <t>94</t>
  </si>
  <si>
    <t>45</t>
  </si>
  <si>
    <t>012303000_R01</t>
  </si>
  <si>
    <t>Geodetické práce po výstavbě</t>
  </si>
  <si>
    <t>96</t>
  </si>
  <si>
    <t>P001</t>
  </si>
  <si>
    <t>Poplatek za vytýčení stávajících  inženýrských sítí</t>
  </si>
  <si>
    <t>sd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</si>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</sst>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color rgb="FF003366"/>
      <name val="Arial CE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4" fillId="0" borderId="0" xfId="0" applyFont="1"/>
    <xf numFmtId="167" fontId="35" fillId="0" borderId="22" xfId="0" applyNumberFormat="1" applyFont="1" applyBorder="1" applyAlignment="1" applyProtection="1">
      <alignment vertical="center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5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8" t="s">
        <v>14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6"/>
      <c r="BE5" s="185" t="s">
        <v>15</v>
      </c>
      <c r="BS5" s="13" t="s">
        <v>6</v>
      </c>
    </row>
    <row r="6" spans="1:74" ht="36.9" customHeight="1">
      <c r="B6" s="16"/>
      <c r="D6" s="22" t="s">
        <v>16</v>
      </c>
      <c r="K6" s="189" t="s">
        <v>17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6"/>
      <c r="BE6" s="18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86"/>
      <c r="BS8" s="13" t="s">
        <v>6</v>
      </c>
    </row>
    <row r="9" spans="1:74" ht="14.4" customHeight="1">
      <c r="B9" s="16"/>
      <c r="AR9" s="16"/>
      <c r="BE9" s="18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86"/>
      <c r="BS10" s="13" t="s">
        <v>6</v>
      </c>
    </row>
    <row r="11" spans="1:74" ht="18.45" customHeight="1">
      <c r="B11" s="16"/>
      <c r="E11" s="21" t="s">
        <v>21</v>
      </c>
      <c r="AK11" s="23" t="s">
        <v>26</v>
      </c>
      <c r="AN11" s="21" t="s">
        <v>1</v>
      </c>
      <c r="AR11" s="16"/>
      <c r="BE11" s="186"/>
      <c r="BS11" s="13" t="s">
        <v>6</v>
      </c>
    </row>
    <row r="12" spans="1:74" ht="6.9" customHeight="1">
      <c r="B12" s="16"/>
      <c r="AR12" s="16"/>
      <c r="BE12" s="186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86"/>
      <c r="BS13" s="13" t="s">
        <v>6</v>
      </c>
    </row>
    <row r="14" spans="1:74" ht="13.2">
      <c r="B14" s="16"/>
      <c r="E14" s="190" t="s">
        <v>28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3" t="s">
        <v>26</v>
      </c>
      <c r="AN14" s="25" t="s">
        <v>28</v>
      </c>
      <c r="AR14" s="16"/>
      <c r="BE14" s="186"/>
      <c r="BS14" s="13" t="s">
        <v>6</v>
      </c>
    </row>
    <row r="15" spans="1:74" ht="6.9" customHeight="1">
      <c r="B15" s="16"/>
      <c r="AR15" s="16"/>
      <c r="BE15" s="186"/>
      <c r="BS15" s="13" t="s">
        <v>3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86"/>
      <c r="BS16" s="13" t="s">
        <v>3</v>
      </c>
    </row>
    <row r="17" spans="2:71" ht="18.45" customHeight="1">
      <c r="B17" s="16"/>
      <c r="E17" s="21" t="s">
        <v>21</v>
      </c>
      <c r="AK17" s="23" t="s">
        <v>26</v>
      </c>
      <c r="AN17" s="21" t="s">
        <v>1</v>
      </c>
      <c r="AR17" s="16"/>
      <c r="BE17" s="186"/>
      <c r="BS17" s="13" t="s">
        <v>30</v>
      </c>
    </row>
    <row r="18" spans="2:71" ht="6.9" customHeight="1">
      <c r="B18" s="16"/>
      <c r="AR18" s="16"/>
      <c r="BE18" s="186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86"/>
      <c r="BS19" s="13" t="s">
        <v>6</v>
      </c>
    </row>
    <row r="20" spans="2:71" ht="18.45" customHeight="1">
      <c r="B20" s="16"/>
      <c r="E20" s="21" t="s">
        <v>21</v>
      </c>
      <c r="AK20" s="23" t="s">
        <v>26</v>
      </c>
      <c r="AN20" s="21" t="s">
        <v>1</v>
      </c>
      <c r="AR20" s="16"/>
      <c r="BE20" s="186"/>
      <c r="BS20" s="13" t="s">
        <v>30</v>
      </c>
    </row>
    <row r="21" spans="2:71" ht="6.9" customHeight="1">
      <c r="B21" s="16"/>
      <c r="AR21" s="16"/>
      <c r="BE21" s="186"/>
    </row>
    <row r="22" spans="2:71" ht="12" customHeight="1">
      <c r="B22" s="16"/>
      <c r="D22" s="23" t="s">
        <v>32</v>
      </c>
      <c r="AR22" s="16"/>
      <c r="BE22" s="186"/>
    </row>
    <row r="23" spans="2:71" ht="16.5" customHeight="1">
      <c r="B23" s="16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6"/>
      <c r="BE23" s="186"/>
    </row>
    <row r="24" spans="2:71" ht="6.9" customHeight="1">
      <c r="B24" s="16"/>
      <c r="AR24" s="16"/>
      <c r="BE24" s="186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6"/>
    </row>
    <row r="26" spans="2:71" s="1" customFormat="1" ht="25.95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  <c r="BE26" s="186"/>
    </row>
    <row r="27" spans="2:71" s="1" customFormat="1" ht="6.9" customHeight="1">
      <c r="B27" s="28"/>
      <c r="AR27" s="28"/>
      <c r="BE27" s="186"/>
    </row>
    <row r="28" spans="2:71" s="1" customFormat="1" ht="13.2">
      <c r="B28" s="28"/>
      <c r="L28" s="195" t="s">
        <v>34</v>
      </c>
      <c r="M28" s="195"/>
      <c r="N28" s="195"/>
      <c r="O28" s="195"/>
      <c r="P28" s="195"/>
      <c r="W28" s="195" t="s">
        <v>35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36</v>
      </c>
      <c r="AL28" s="195"/>
      <c r="AM28" s="195"/>
      <c r="AN28" s="195"/>
      <c r="AO28" s="195"/>
      <c r="AR28" s="28"/>
      <c r="BE28" s="186"/>
    </row>
    <row r="29" spans="2:71" s="2" customFormat="1" ht="14.4" customHeight="1">
      <c r="B29" s="32"/>
      <c r="D29" s="23" t="s">
        <v>37</v>
      </c>
      <c r="F29" s="23" t="s">
        <v>38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2"/>
      <c r="BE29" s="187"/>
    </row>
    <row r="30" spans="2:71" s="2" customFormat="1" ht="14.4" customHeight="1">
      <c r="B30" s="32"/>
      <c r="F30" s="23" t="s">
        <v>39</v>
      </c>
      <c r="L30" s="175">
        <v>0.12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2"/>
      <c r="BE30" s="187"/>
    </row>
    <row r="31" spans="2:71" s="2" customFormat="1" ht="14.4" hidden="1" customHeight="1">
      <c r="B31" s="32"/>
      <c r="F31" s="23" t="s">
        <v>40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2"/>
      <c r="BE31" s="187"/>
    </row>
    <row r="32" spans="2:71" s="2" customFormat="1" ht="14.4" hidden="1" customHeight="1">
      <c r="B32" s="32"/>
      <c r="F32" s="23" t="s">
        <v>41</v>
      </c>
      <c r="L32" s="175">
        <v>0.12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2"/>
      <c r="BE32" s="187"/>
    </row>
    <row r="33" spans="2:57" s="2" customFormat="1" ht="14.4" hidden="1" customHeight="1">
      <c r="B33" s="32"/>
      <c r="F33" s="23" t="s">
        <v>42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2"/>
      <c r="BE33" s="187"/>
    </row>
    <row r="34" spans="2:57" s="1" customFormat="1" ht="6.9" customHeight="1">
      <c r="B34" s="28"/>
      <c r="AR34" s="28"/>
      <c r="BE34" s="186"/>
    </row>
    <row r="35" spans="2:57" s="1" customFormat="1" ht="25.95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6" t="s">
        <v>45</v>
      </c>
      <c r="Y35" s="177"/>
      <c r="Z35" s="177"/>
      <c r="AA35" s="177"/>
      <c r="AB35" s="177"/>
      <c r="AC35" s="35"/>
      <c r="AD35" s="35"/>
      <c r="AE35" s="35"/>
      <c r="AF35" s="35"/>
      <c r="AG35" s="35"/>
      <c r="AH35" s="35"/>
      <c r="AI35" s="35"/>
      <c r="AJ35" s="35"/>
      <c r="AK35" s="178">
        <f>SUM(AK26:AK33)</f>
        <v>0</v>
      </c>
      <c r="AL35" s="177"/>
      <c r="AM35" s="177"/>
      <c r="AN35" s="177"/>
      <c r="AO35" s="179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17" t="s">
        <v>52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21-017-03</v>
      </c>
      <c r="AR84" s="44"/>
    </row>
    <row r="85" spans="1:91" s="4" customFormat="1" ht="36.9" customHeight="1">
      <c r="B85" s="45"/>
      <c r="C85" s="46" t="s">
        <v>16</v>
      </c>
      <c r="L85" s="164" t="str">
        <f>K6</f>
        <v>Zubří rekreační středisko Jesenka - Etapa 2</v>
      </c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6" t="str">
        <f>IF(AN8= "","",AN8)</f>
        <v>27. 3. 2024</v>
      </c>
      <c r="AN87" s="16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67" t="str">
        <f>IF(E17="","",E17)</f>
        <v xml:space="preserve"> </v>
      </c>
      <c r="AN89" s="168"/>
      <c r="AO89" s="168"/>
      <c r="AP89" s="168"/>
      <c r="AR89" s="28"/>
      <c r="AS89" s="169" t="s">
        <v>53</v>
      </c>
      <c r="AT89" s="17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67" t="str">
        <f>IF(E20="","",E20)</f>
        <v xml:space="preserve"> </v>
      </c>
      <c r="AN90" s="168"/>
      <c r="AO90" s="168"/>
      <c r="AP90" s="168"/>
      <c r="AR90" s="28"/>
      <c r="AS90" s="171"/>
      <c r="AT90" s="172"/>
      <c r="BD90" s="52"/>
    </row>
    <row r="91" spans="1:91" s="1" customFormat="1" ht="10.95" customHeight="1">
      <c r="B91" s="28"/>
      <c r="AR91" s="28"/>
      <c r="AS91" s="171"/>
      <c r="AT91" s="172"/>
      <c r="BD91" s="52"/>
    </row>
    <row r="92" spans="1:91" s="1" customFormat="1" ht="29.25" customHeight="1">
      <c r="B92" s="28"/>
      <c r="C92" s="159" t="s">
        <v>54</v>
      </c>
      <c r="D92" s="160"/>
      <c r="E92" s="160"/>
      <c r="F92" s="160"/>
      <c r="G92" s="160"/>
      <c r="H92" s="53"/>
      <c r="I92" s="161" t="s">
        <v>55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56</v>
      </c>
      <c r="AH92" s="160"/>
      <c r="AI92" s="160"/>
      <c r="AJ92" s="160"/>
      <c r="AK92" s="160"/>
      <c r="AL92" s="160"/>
      <c r="AM92" s="160"/>
      <c r="AN92" s="161" t="s">
        <v>57</v>
      </c>
      <c r="AO92" s="160"/>
      <c r="AP92" s="163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82" t="s">
        <v>78</v>
      </c>
      <c r="E95" s="182"/>
      <c r="F95" s="182"/>
      <c r="G95" s="182"/>
      <c r="H95" s="182"/>
      <c r="I95" s="73"/>
      <c r="J95" s="182" t="s">
        <v>79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'IO4 - Osvětlení areálu a ...'!J30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74" t="s">
        <v>80</v>
      </c>
      <c r="AR95" s="71"/>
      <c r="AS95" s="75">
        <v>0</v>
      </c>
      <c r="AT95" s="76">
        <f>ROUND(SUM(AV95:AW95),2)</f>
        <v>0</v>
      </c>
      <c r="AU95" s="77">
        <f>'IO4 - Osvětlení areálu a ...'!P126</f>
        <v>0</v>
      </c>
      <c r="AV95" s="76">
        <f>'IO4 - Osvětlení areálu a ...'!J33</f>
        <v>0</v>
      </c>
      <c r="AW95" s="76">
        <f>'IO4 - Osvětlení areálu a ...'!J34</f>
        <v>0</v>
      </c>
      <c r="AX95" s="76">
        <f>'IO4 - Osvětlení areálu a ...'!J35</f>
        <v>0</v>
      </c>
      <c r="AY95" s="76">
        <f>'IO4 - Osvětlení areálu a ...'!J36</f>
        <v>0</v>
      </c>
      <c r="AZ95" s="76">
        <f>'IO4 - Osvětlení areálu a ...'!F33</f>
        <v>0</v>
      </c>
      <c r="BA95" s="76">
        <f>'IO4 - Osvětlení areálu a ...'!F34</f>
        <v>0</v>
      </c>
      <c r="BB95" s="76">
        <f>'IO4 - Osvětlení areálu a ...'!F35</f>
        <v>0</v>
      </c>
      <c r="BC95" s="76">
        <f>'IO4 - Osvětlení areálu a ...'!F36</f>
        <v>0</v>
      </c>
      <c r="BD95" s="78">
        <f>'IO4 - Osvětlení areálu a ...'!F37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83</v>
      </c>
    </row>
    <row r="96" spans="1:91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IO4 - Osvětlení areálu 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4"/>
  <sheetViews>
    <sheetView showGridLines="0" tabSelected="1" topLeftCell="A139" workbookViewId="0">
      <selection activeCell="L161" sqref="L1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3" t="s">
        <v>82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" customHeight="1">
      <c r="B4" s="16"/>
      <c r="D4" s="17" t="s">
        <v>84</v>
      </c>
      <c r="L4" s="16"/>
      <c r="M4" s="80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7" t="str">
        <f>'Rekapitulace stavby'!K6</f>
        <v>Zubří rekreační středisko Jesenka - Etapa 2</v>
      </c>
      <c r="F7" s="198"/>
      <c r="G7" s="198"/>
      <c r="H7" s="198"/>
      <c r="L7" s="16"/>
    </row>
    <row r="8" spans="2:46" s="1" customFormat="1" ht="12" customHeight="1">
      <c r="B8" s="28"/>
      <c r="D8" s="23" t="s">
        <v>85</v>
      </c>
      <c r="L8" s="28"/>
    </row>
    <row r="9" spans="2:46" s="1" customFormat="1" ht="16.5" customHeight="1">
      <c r="B9" s="28"/>
      <c r="E9" s="164" t="s">
        <v>86</v>
      </c>
      <c r="F9" s="196"/>
      <c r="G9" s="196"/>
      <c r="H9" s="19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27. 3. 2024</v>
      </c>
      <c r="L12" s="28"/>
    </row>
    <row r="13" spans="2:46" s="1" customFormat="1" ht="10.95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9" t="str">
        <f>'Rekapitulace stavby'!E14</f>
        <v>Vyplň údaj</v>
      </c>
      <c r="F18" s="188"/>
      <c r="G18" s="188"/>
      <c r="H18" s="188"/>
      <c r="I18" s="23" t="s">
        <v>26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1"/>
      <c r="E27" s="192" t="s">
        <v>1</v>
      </c>
      <c r="F27" s="192"/>
      <c r="G27" s="192"/>
      <c r="H27" s="192"/>
      <c r="L27" s="81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33</v>
      </c>
      <c r="J30" s="62">
        <f>ROUND(J126,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1" t="s">
        <v>37</v>
      </c>
      <c r="E33" s="23" t="s">
        <v>38</v>
      </c>
      <c r="F33" s="83">
        <f>ROUND((SUM(BE126:BE173)),  2)</f>
        <v>0</v>
      </c>
      <c r="I33" s="84">
        <v>0.21</v>
      </c>
      <c r="J33" s="83">
        <f>ROUND(((SUM(BE126:BE173))*I33),  2)</f>
        <v>0</v>
      </c>
      <c r="L33" s="28"/>
    </row>
    <row r="34" spans="2:12" s="1" customFormat="1" ht="14.4" customHeight="1">
      <c r="B34" s="28"/>
      <c r="E34" s="23" t="s">
        <v>39</v>
      </c>
      <c r="F34" s="83">
        <f>ROUND((SUM(BF126:BF173)),  2)</f>
        <v>0</v>
      </c>
      <c r="I34" s="84">
        <v>0.12</v>
      </c>
      <c r="J34" s="83">
        <f>ROUND(((SUM(BF126:BF173))*I34),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3">
        <f>ROUND((SUM(BG126:BG173)),  2)</f>
        <v>0</v>
      </c>
      <c r="I35" s="84">
        <v>0.21</v>
      </c>
      <c r="J35" s="83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3">
        <f>ROUND((SUM(BH126:BH173)),  2)</f>
        <v>0</v>
      </c>
      <c r="I36" s="84">
        <v>0.12</v>
      </c>
      <c r="J36" s="83">
        <f>0</f>
        <v>0</v>
      </c>
      <c r="L36" s="28"/>
    </row>
    <row r="37" spans="2:12" s="1" customFormat="1" ht="14.4" hidden="1" customHeight="1">
      <c r="B37" s="28"/>
      <c r="E37" s="23" t="s">
        <v>42</v>
      </c>
      <c r="F37" s="83">
        <f>ROUND((SUM(BI126:BI173)),  2)</f>
        <v>0</v>
      </c>
      <c r="I37" s="84">
        <v>0</v>
      </c>
      <c r="J37" s="83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5"/>
      <c r="D39" s="86" t="s">
        <v>43</v>
      </c>
      <c r="E39" s="53"/>
      <c r="F39" s="53"/>
      <c r="G39" s="87" t="s">
        <v>44</v>
      </c>
      <c r="H39" s="88" t="s">
        <v>45</v>
      </c>
      <c r="I39" s="53"/>
      <c r="J39" s="89">
        <f>SUM(J30:J37)</f>
        <v>0</v>
      </c>
      <c r="K39" s="9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48</v>
      </c>
      <c r="E61" s="30"/>
      <c r="F61" s="91" t="s">
        <v>49</v>
      </c>
      <c r="G61" s="39" t="s">
        <v>48</v>
      </c>
      <c r="H61" s="30"/>
      <c r="I61" s="30"/>
      <c r="J61" s="92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48</v>
      </c>
      <c r="E76" s="30"/>
      <c r="F76" s="91" t="s">
        <v>49</v>
      </c>
      <c r="G76" s="39" t="s">
        <v>48</v>
      </c>
      <c r="H76" s="30"/>
      <c r="I76" s="30"/>
      <c r="J76" s="92" t="s">
        <v>49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7" t="str">
        <f>E7</f>
        <v>Zubří rekreační středisko Jesenka - Etapa 2</v>
      </c>
      <c r="F85" s="198"/>
      <c r="G85" s="198"/>
      <c r="H85" s="198"/>
      <c r="L85" s="28"/>
    </row>
    <row r="86" spans="2:47" s="1" customFormat="1" ht="12" customHeight="1">
      <c r="B86" s="28"/>
      <c r="C86" s="23" t="s">
        <v>85</v>
      </c>
      <c r="L86" s="28"/>
    </row>
    <row r="87" spans="2:47" s="1" customFormat="1" ht="16.5" customHeight="1">
      <c r="B87" s="28"/>
      <c r="E87" s="164" t="str">
        <f>E9</f>
        <v>IO4 - Osvětlení areálu a ...</v>
      </c>
      <c r="F87" s="196"/>
      <c r="G87" s="196"/>
      <c r="H87" s="196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27. 3. 2024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88</v>
      </c>
      <c r="D94" s="85"/>
      <c r="E94" s="85"/>
      <c r="F94" s="85"/>
      <c r="G94" s="85"/>
      <c r="H94" s="85"/>
      <c r="I94" s="85"/>
      <c r="J94" s="94" t="s">
        <v>89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95" customHeight="1">
      <c r="B96" s="28"/>
      <c r="C96" s="95" t="s">
        <v>90</v>
      </c>
      <c r="J96" s="62">
        <f>J126</f>
        <v>0</v>
      </c>
      <c r="L96" s="28"/>
      <c r="AU96" s="13" t="s">
        <v>91</v>
      </c>
    </row>
    <row r="97" spans="2:12" s="8" customFormat="1" ht="24.9" customHeight="1">
      <c r="B97" s="96"/>
      <c r="D97" s="97" t="s">
        <v>92</v>
      </c>
      <c r="E97" s="98"/>
      <c r="F97" s="98"/>
      <c r="G97" s="98"/>
      <c r="H97" s="98"/>
      <c r="I97" s="98"/>
      <c r="J97" s="99">
        <f>J127</f>
        <v>0</v>
      </c>
      <c r="L97" s="96"/>
    </row>
    <row r="98" spans="2:12" s="9" customFormat="1" ht="19.95" customHeight="1">
      <c r="B98" s="100"/>
      <c r="D98" s="101" t="s">
        <v>93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8" customFormat="1" ht="24.9" customHeight="1">
      <c r="B99" s="96"/>
      <c r="D99" s="97" t="s">
        <v>94</v>
      </c>
      <c r="E99" s="98"/>
      <c r="F99" s="98"/>
      <c r="G99" s="98"/>
      <c r="H99" s="98"/>
      <c r="I99" s="98"/>
      <c r="J99" s="99">
        <f>J130</f>
        <v>0</v>
      </c>
      <c r="L99" s="96"/>
    </row>
    <row r="100" spans="2:12" s="9" customFormat="1" ht="19.95" customHeight="1">
      <c r="B100" s="100"/>
      <c r="D100" s="101" t="s">
        <v>95</v>
      </c>
      <c r="E100" s="102"/>
      <c r="F100" s="102"/>
      <c r="G100" s="102"/>
      <c r="H100" s="102"/>
      <c r="I100" s="102"/>
      <c r="J100" s="103">
        <f>J131</f>
        <v>0</v>
      </c>
      <c r="L100" s="100"/>
    </row>
    <row r="101" spans="2:12" s="9" customFormat="1" ht="19.95" customHeight="1">
      <c r="B101" s="100"/>
      <c r="D101" s="101" t="s">
        <v>96</v>
      </c>
      <c r="E101" s="102"/>
      <c r="F101" s="102"/>
      <c r="G101" s="102"/>
      <c r="H101" s="102"/>
      <c r="I101" s="102"/>
      <c r="J101" s="103">
        <f>J140</f>
        <v>0</v>
      </c>
      <c r="L101" s="100"/>
    </row>
    <row r="102" spans="2:12" s="9" customFormat="1" ht="19.95" customHeight="1">
      <c r="B102" s="100"/>
      <c r="D102" s="101" t="s">
        <v>97</v>
      </c>
      <c r="E102" s="102"/>
      <c r="F102" s="102"/>
      <c r="G102" s="102"/>
      <c r="H102" s="102"/>
      <c r="I102" s="102"/>
      <c r="J102" s="103">
        <f>J151</f>
        <v>0</v>
      </c>
      <c r="L102" s="100"/>
    </row>
    <row r="103" spans="2:12" s="9" customFormat="1" ht="19.95" customHeight="1">
      <c r="B103" s="100"/>
      <c r="D103" s="101" t="s">
        <v>98</v>
      </c>
      <c r="E103" s="102"/>
      <c r="F103" s="102"/>
      <c r="G103" s="102"/>
      <c r="H103" s="102"/>
      <c r="I103" s="102"/>
      <c r="J103" s="103">
        <f>J155</f>
        <v>0</v>
      </c>
      <c r="L103" s="100"/>
    </row>
    <row r="104" spans="2:12" s="9" customFormat="1" ht="19.95" customHeight="1">
      <c r="B104" s="100"/>
      <c r="D104" s="101" t="s">
        <v>99</v>
      </c>
      <c r="E104" s="102"/>
      <c r="F104" s="102"/>
      <c r="G104" s="102"/>
      <c r="H104" s="102"/>
      <c r="I104" s="102"/>
      <c r="J104" s="103">
        <f>J163</f>
        <v>0</v>
      </c>
      <c r="L104" s="100"/>
    </row>
    <row r="105" spans="2:12" s="8" customFormat="1" ht="24.9" customHeight="1">
      <c r="B105" s="96"/>
      <c r="D105" s="97" t="s">
        <v>100</v>
      </c>
      <c r="E105" s="98"/>
      <c r="F105" s="98"/>
      <c r="G105" s="98"/>
      <c r="H105" s="98"/>
      <c r="I105" s="98"/>
      <c r="J105" s="99">
        <f>J169</f>
        <v>0</v>
      </c>
      <c r="L105" s="96"/>
    </row>
    <row r="106" spans="2:12" s="9" customFormat="1" ht="19.95" customHeight="1">
      <c r="B106" s="100"/>
      <c r="D106" s="101" t="s">
        <v>101</v>
      </c>
      <c r="E106" s="102"/>
      <c r="F106" s="102"/>
      <c r="G106" s="102"/>
      <c r="H106" s="102"/>
      <c r="I106" s="102"/>
      <c r="J106" s="103">
        <f>J170</f>
        <v>0</v>
      </c>
      <c r="L106" s="100"/>
    </row>
    <row r="107" spans="2:12" s="1" customFormat="1" ht="21.75" customHeight="1">
      <c r="B107" s="28"/>
      <c r="L107" s="28"/>
    </row>
    <row r="108" spans="2:12" s="1" customFormat="1" ht="6.9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" customHeight="1">
      <c r="B113" s="28"/>
      <c r="C113" s="17" t="s">
        <v>102</v>
      </c>
      <c r="L113" s="28"/>
    </row>
    <row r="114" spans="2:63" s="1" customFormat="1" ht="6.9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7" t="str">
        <f>E7</f>
        <v>Zubří rekreační středisko Jesenka - Etapa 2</v>
      </c>
      <c r="F116" s="198"/>
      <c r="G116" s="198"/>
      <c r="H116" s="198"/>
      <c r="L116" s="28"/>
    </row>
    <row r="117" spans="2:63" s="1" customFormat="1" ht="12" customHeight="1">
      <c r="B117" s="28"/>
      <c r="C117" s="23" t="s">
        <v>85</v>
      </c>
      <c r="L117" s="28"/>
    </row>
    <row r="118" spans="2:63" s="1" customFormat="1" ht="16.5" customHeight="1">
      <c r="B118" s="28"/>
      <c r="E118" s="164" t="str">
        <f>E9</f>
        <v>IO4 - Osvětlení areálu a ...</v>
      </c>
      <c r="F118" s="196"/>
      <c r="G118" s="196"/>
      <c r="H118" s="196"/>
      <c r="L118" s="28"/>
    </row>
    <row r="119" spans="2:63" s="1" customFormat="1" ht="6.9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8" t="str">
        <f>IF(J12="","",J12)</f>
        <v>27. 3. 2024</v>
      </c>
      <c r="L120" s="28"/>
    </row>
    <row r="121" spans="2:63" s="1" customFormat="1" ht="6.9" customHeight="1">
      <c r="B121" s="28"/>
      <c r="L121" s="28"/>
    </row>
    <row r="122" spans="2:63" s="1" customFormat="1" ht="15.15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15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4"/>
      <c r="C125" s="105" t="s">
        <v>103</v>
      </c>
      <c r="D125" s="106" t="s">
        <v>58</v>
      </c>
      <c r="E125" s="106" t="s">
        <v>54</v>
      </c>
      <c r="F125" s="106" t="s">
        <v>55</v>
      </c>
      <c r="G125" s="106" t="s">
        <v>104</v>
      </c>
      <c r="H125" s="106" t="s">
        <v>105</v>
      </c>
      <c r="I125" s="106" t="s">
        <v>106</v>
      </c>
      <c r="J125" s="107" t="s">
        <v>89</v>
      </c>
      <c r="K125" s="108" t="s">
        <v>107</v>
      </c>
      <c r="L125" s="104"/>
      <c r="M125" s="55" t="s">
        <v>1</v>
      </c>
      <c r="N125" s="56" t="s">
        <v>37</v>
      </c>
      <c r="O125" s="56" t="s">
        <v>108</v>
      </c>
      <c r="P125" s="56" t="s">
        <v>109</v>
      </c>
      <c r="Q125" s="56" t="s">
        <v>110</v>
      </c>
      <c r="R125" s="56" t="s">
        <v>111</v>
      </c>
      <c r="S125" s="56" t="s">
        <v>112</v>
      </c>
      <c r="T125" s="57" t="s">
        <v>113</v>
      </c>
    </row>
    <row r="126" spans="2:63" s="1" customFormat="1" ht="22.95" customHeight="1">
      <c r="B126" s="28"/>
      <c r="C126" s="60" t="s">
        <v>114</v>
      </c>
      <c r="J126" s="109">
        <f>BK126</f>
        <v>0</v>
      </c>
      <c r="L126" s="28"/>
      <c r="M126" s="58"/>
      <c r="N126" s="49"/>
      <c r="O126" s="49"/>
      <c r="P126" s="110">
        <f>P127+P130+P169</f>
        <v>0</v>
      </c>
      <c r="Q126" s="49"/>
      <c r="R126" s="110">
        <f>R127+R130+R169</f>
        <v>0</v>
      </c>
      <c r="S126" s="49"/>
      <c r="T126" s="111">
        <f>T127+T130+T169</f>
        <v>0</v>
      </c>
      <c r="AT126" s="13" t="s">
        <v>72</v>
      </c>
      <c r="AU126" s="13" t="s">
        <v>91</v>
      </c>
      <c r="BK126" s="112">
        <f>BK127+BK130+BK169</f>
        <v>0</v>
      </c>
    </row>
    <row r="127" spans="2:63" s="11" customFormat="1" ht="25.95" customHeight="1">
      <c r="B127" s="113"/>
      <c r="D127" s="114" t="s">
        <v>72</v>
      </c>
      <c r="E127" s="115" t="s">
        <v>115</v>
      </c>
      <c r="F127" s="115" t="s">
        <v>115</v>
      </c>
      <c r="H127" s="154"/>
      <c r="I127" s="116"/>
      <c r="J127" s="117">
        <f>BK127</f>
        <v>0</v>
      </c>
      <c r="L127" s="113"/>
      <c r="M127" s="118"/>
      <c r="P127" s="119">
        <f>P128</f>
        <v>0</v>
      </c>
      <c r="R127" s="119">
        <f>R128</f>
        <v>0</v>
      </c>
      <c r="T127" s="120">
        <f>T128</f>
        <v>0</v>
      </c>
      <c r="AR127" s="114" t="s">
        <v>81</v>
      </c>
      <c r="AT127" s="121" t="s">
        <v>72</v>
      </c>
      <c r="AU127" s="121" t="s">
        <v>73</v>
      </c>
      <c r="AY127" s="114" t="s">
        <v>116</v>
      </c>
      <c r="BK127" s="122">
        <f>BK128</f>
        <v>0</v>
      </c>
    </row>
    <row r="128" spans="2:63" s="11" customFormat="1" ht="22.95" customHeight="1">
      <c r="B128" s="113"/>
      <c r="D128" s="114" t="s">
        <v>72</v>
      </c>
      <c r="E128" s="123" t="s">
        <v>117</v>
      </c>
      <c r="F128" s="123" t="s">
        <v>118</v>
      </c>
      <c r="H128" s="154"/>
      <c r="I128" s="116"/>
      <c r="J128" s="124">
        <f>BK128</f>
        <v>0</v>
      </c>
      <c r="L128" s="113"/>
      <c r="M128" s="118"/>
      <c r="P128" s="119">
        <f>P129</f>
        <v>0</v>
      </c>
      <c r="R128" s="119">
        <f>R129</f>
        <v>0</v>
      </c>
      <c r="T128" s="120">
        <f>T129</f>
        <v>0</v>
      </c>
      <c r="AR128" s="114" t="s">
        <v>81</v>
      </c>
      <c r="AT128" s="121" t="s">
        <v>72</v>
      </c>
      <c r="AU128" s="121" t="s">
        <v>81</v>
      </c>
      <c r="AY128" s="114" t="s">
        <v>116</v>
      </c>
      <c r="BK128" s="122">
        <f>BK129</f>
        <v>0</v>
      </c>
    </row>
    <row r="129" spans="2:65" s="1" customFormat="1" ht="24.15" customHeight="1">
      <c r="B129" s="125"/>
      <c r="C129" s="126" t="s">
        <v>119</v>
      </c>
      <c r="D129" s="126" t="s">
        <v>120</v>
      </c>
      <c r="E129" s="127" t="s">
        <v>121</v>
      </c>
      <c r="F129" s="128" t="s">
        <v>122</v>
      </c>
      <c r="G129" s="129" t="s">
        <v>123</v>
      </c>
      <c r="H129" s="155">
        <v>6</v>
      </c>
      <c r="I129" s="130"/>
      <c r="J129" s="131">
        <f>ROUND(I129*H129,2)</f>
        <v>0</v>
      </c>
      <c r="K129" s="132"/>
      <c r="L129" s="28"/>
      <c r="M129" s="133" t="s">
        <v>1</v>
      </c>
      <c r="N129" s="134" t="s">
        <v>38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124</v>
      </c>
      <c r="AT129" s="137" t="s">
        <v>120</v>
      </c>
      <c r="AU129" s="137" t="s">
        <v>83</v>
      </c>
      <c r="AY129" s="13" t="s">
        <v>116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81</v>
      </c>
      <c r="BK129" s="138">
        <f>ROUND(I129*H129,2)</f>
        <v>0</v>
      </c>
      <c r="BL129" s="13" t="s">
        <v>124</v>
      </c>
      <c r="BM129" s="137" t="s">
        <v>83</v>
      </c>
    </row>
    <row r="130" spans="2:65" s="11" customFormat="1" ht="25.95" customHeight="1">
      <c r="B130" s="113"/>
      <c r="D130" s="114" t="s">
        <v>72</v>
      </c>
      <c r="E130" s="115" t="s">
        <v>125</v>
      </c>
      <c r="F130" s="115" t="s">
        <v>126</v>
      </c>
      <c r="H130" s="154"/>
      <c r="I130" s="116"/>
      <c r="J130" s="117">
        <f>BK130</f>
        <v>0</v>
      </c>
      <c r="L130" s="113"/>
      <c r="M130" s="118"/>
      <c r="P130" s="119">
        <f>P131+P140+P151+P155+P163</f>
        <v>0</v>
      </c>
      <c r="R130" s="119">
        <f>R131+R140+R151+R155+R163</f>
        <v>0</v>
      </c>
      <c r="T130" s="120">
        <f>T131+T140+T151+T155+T163</f>
        <v>0</v>
      </c>
      <c r="AR130" s="114" t="s">
        <v>127</v>
      </c>
      <c r="AT130" s="121" t="s">
        <v>72</v>
      </c>
      <c r="AU130" s="121" t="s">
        <v>73</v>
      </c>
      <c r="AY130" s="114" t="s">
        <v>116</v>
      </c>
      <c r="BK130" s="122">
        <f>BK131+BK140+BK151+BK155+BK163</f>
        <v>0</v>
      </c>
    </row>
    <row r="131" spans="2:65" s="11" customFormat="1" ht="22.95" customHeight="1">
      <c r="B131" s="113"/>
      <c r="D131" s="114" t="s">
        <v>72</v>
      </c>
      <c r="E131" s="123" t="s">
        <v>128</v>
      </c>
      <c r="F131" s="123" t="s">
        <v>129</v>
      </c>
      <c r="H131" s="154"/>
      <c r="I131" s="116"/>
      <c r="J131" s="124">
        <f>BK131</f>
        <v>0</v>
      </c>
      <c r="L131" s="113"/>
      <c r="M131" s="118"/>
      <c r="P131" s="119">
        <f>SUM(P132:P139)</f>
        <v>0</v>
      </c>
      <c r="R131" s="119">
        <f>SUM(R132:R139)</f>
        <v>0</v>
      </c>
      <c r="T131" s="120">
        <f>SUM(T132:T139)</f>
        <v>0</v>
      </c>
      <c r="AR131" s="114" t="s">
        <v>127</v>
      </c>
      <c r="AT131" s="121" t="s">
        <v>72</v>
      </c>
      <c r="AU131" s="121" t="s">
        <v>81</v>
      </c>
      <c r="AY131" s="114" t="s">
        <v>116</v>
      </c>
      <c r="BK131" s="122">
        <f>SUM(BK132:BK139)</f>
        <v>0</v>
      </c>
    </row>
    <row r="132" spans="2:65" s="1" customFormat="1" ht="21.75" customHeight="1">
      <c r="B132" s="125"/>
      <c r="C132" s="126" t="s">
        <v>130</v>
      </c>
      <c r="D132" s="126" t="s">
        <v>120</v>
      </c>
      <c r="E132" s="127" t="s">
        <v>131</v>
      </c>
      <c r="F132" s="128" t="s">
        <v>132</v>
      </c>
      <c r="G132" s="129" t="s">
        <v>133</v>
      </c>
      <c r="H132" s="155">
        <v>43</v>
      </c>
      <c r="I132" s="130"/>
      <c r="J132" s="131">
        <f t="shared" ref="J132:J139" si="0">ROUND(I132*H132,2)</f>
        <v>0</v>
      </c>
      <c r="K132" s="132"/>
      <c r="L132" s="28"/>
      <c r="M132" s="133" t="s">
        <v>1</v>
      </c>
      <c r="N132" s="134" t="s">
        <v>38</v>
      </c>
      <c r="P132" s="135">
        <f t="shared" ref="P132:P139" si="1">O132*H132</f>
        <v>0</v>
      </c>
      <c r="Q132" s="135">
        <v>0</v>
      </c>
      <c r="R132" s="135">
        <f t="shared" ref="R132:R139" si="2">Q132*H132</f>
        <v>0</v>
      </c>
      <c r="S132" s="135">
        <v>0</v>
      </c>
      <c r="T132" s="136">
        <f t="shared" ref="T132:T139" si="3">S132*H132</f>
        <v>0</v>
      </c>
      <c r="AR132" s="137" t="s">
        <v>134</v>
      </c>
      <c r="AT132" s="137" t="s">
        <v>120</v>
      </c>
      <c r="AU132" s="137" t="s">
        <v>83</v>
      </c>
      <c r="AY132" s="13" t="s">
        <v>116</v>
      </c>
      <c r="BE132" s="138">
        <f t="shared" ref="BE132:BE139" si="4">IF(N132="základní",J132,0)</f>
        <v>0</v>
      </c>
      <c r="BF132" s="138">
        <f t="shared" ref="BF132:BF139" si="5">IF(N132="snížená",J132,0)</f>
        <v>0</v>
      </c>
      <c r="BG132" s="138">
        <f t="shared" ref="BG132:BG139" si="6">IF(N132="zákl. přenesená",J132,0)</f>
        <v>0</v>
      </c>
      <c r="BH132" s="138">
        <f t="shared" ref="BH132:BH139" si="7">IF(N132="sníž. přenesená",J132,0)</f>
        <v>0</v>
      </c>
      <c r="BI132" s="138">
        <f t="shared" ref="BI132:BI139" si="8">IF(N132="nulová",J132,0)</f>
        <v>0</v>
      </c>
      <c r="BJ132" s="13" t="s">
        <v>81</v>
      </c>
      <c r="BK132" s="138">
        <f t="shared" ref="BK132:BK139" si="9">ROUND(I132*H132,2)</f>
        <v>0</v>
      </c>
      <c r="BL132" s="13" t="s">
        <v>134</v>
      </c>
      <c r="BM132" s="137" t="s">
        <v>124</v>
      </c>
    </row>
    <row r="133" spans="2:65" s="1" customFormat="1" ht="24.15" customHeight="1">
      <c r="B133" s="125"/>
      <c r="C133" s="126" t="s">
        <v>135</v>
      </c>
      <c r="D133" s="126" t="s">
        <v>120</v>
      </c>
      <c r="E133" s="127" t="s">
        <v>136</v>
      </c>
      <c r="F133" s="128" t="s">
        <v>137</v>
      </c>
      <c r="G133" s="129" t="s">
        <v>138</v>
      </c>
      <c r="H133" s="155">
        <v>4</v>
      </c>
      <c r="I133" s="130"/>
      <c r="J133" s="131">
        <f t="shared" si="0"/>
        <v>0</v>
      </c>
      <c r="K133" s="132"/>
      <c r="L133" s="28"/>
      <c r="M133" s="133" t="s">
        <v>1</v>
      </c>
      <c r="N133" s="134" t="s">
        <v>38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134</v>
      </c>
      <c r="AT133" s="137" t="s">
        <v>120</v>
      </c>
      <c r="AU133" s="137" t="s">
        <v>83</v>
      </c>
      <c r="AY133" s="13" t="s">
        <v>116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81</v>
      </c>
      <c r="BK133" s="138">
        <f t="shared" si="9"/>
        <v>0</v>
      </c>
      <c r="BL133" s="13" t="s">
        <v>134</v>
      </c>
      <c r="BM133" s="137" t="s">
        <v>139</v>
      </c>
    </row>
    <row r="134" spans="2:65" s="1" customFormat="1" ht="24.15" customHeight="1">
      <c r="B134" s="125"/>
      <c r="C134" s="126" t="s">
        <v>140</v>
      </c>
      <c r="D134" s="126" t="s">
        <v>120</v>
      </c>
      <c r="E134" s="127" t="s">
        <v>141</v>
      </c>
      <c r="F134" s="128" t="s">
        <v>142</v>
      </c>
      <c r="G134" s="129" t="s">
        <v>143</v>
      </c>
      <c r="H134" s="155">
        <v>43</v>
      </c>
      <c r="I134" s="130"/>
      <c r="J134" s="131">
        <f t="shared" si="0"/>
        <v>0</v>
      </c>
      <c r="K134" s="132"/>
      <c r="L134" s="28"/>
      <c r="M134" s="133" t="s">
        <v>1</v>
      </c>
      <c r="N134" s="134" t="s">
        <v>38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134</v>
      </c>
      <c r="AT134" s="137" t="s">
        <v>120</v>
      </c>
      <c r="AU134" s="137" t="s">
        <v>83</v>
      </c>
      <c r="AY134" s="13" t="s">
        <v>116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81</v>
      </c>
      <c r="BK134" s="138">
        <f t="shared" si="9"/>
        <v>0</v>
      </c>
      <c r="BL134" s="13" t="s">
        <v>134</v>
      </c>
      <c r="BM134" s="137" t="s">
        <v>144</v>
      </c>
    </row>
    <row r="135" spans="2:65" s="1" customFormat="1" ht="37.950000000000003" customHeight="1">
      <c r="B135" s="125"/>
      <c r="C135" s="126" t="s">
        <v>145</v>
      </c>
      <c r="D135" s="126" t="s">
        <v>120</v>
      </c>
      <c r="E135" s="127" t="s">
        <v>146</v>
      </c>
      <c r="F135" s="128" t="s">
        <v>147</v>
      </c>
      <c r="G135" s="129" t="s">
        <v>138</v>
      </c>
      <c r="H135" s="155">
        <v>29</v>
      </c>
      <c r="I135" s="130"/>
      <c r="J135" s="131">
        <f t="shared" si="0"/>
        <v>0</v>
      </c>
      <c r="K135" s="132"/>
      <c r="L135" s="28"/>
      <c r="M135" s="133" t="s">
        <v>1</v>
      </c>
      <c r="N135" s="134" t="s">
        <v>38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134</v>
      </c>
      <c r="AT135" s="137" t="s">
        <v>120</v>
      </c>
      <c r="AU135" s="137" t="s">
        <v>83</v>
      </c>
      <c r="AY135" s="13" t="s">
        <v>116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81</v>
      </c>
      <c r="BK135" s="138">
        <f t="shared" si="9"/>
        <v>0</v>
      </c>
      <c r="BL135" s="13" t="s">
        <v>134</v>
      </c>
      <c r="BM135" s="137" t="s">
        <v>148</v>
      </c>
    </row>
    <row r="136" spans="2:65" s="1" customFormat="1" ht="37.950000000000003" customHeight="1">
      <c r="B136" s="125"/>
      <c r="C136" s="126" t="s">
        <v>149</v>
      </c>
      <c r="D136" s="126" t="s">
        <v>120</v>
      </c>
      <c r="E136" s="127" t="s">
        <v>150</v>
      </c>
      <c r="F136" s="128" t="s">
        <v>151</v>
      </c>
      <c r="G136" s="129" t="s">
        <v>138</v>
      </c>
      <c r="H136" s="155">
        <v>29</v>
      </c>
      <c r="I136" s="130"/>
      <c r="J136" s="131">
        <f t="shared" si="0"/>
        <v>0</v>
      </c>
      <c r="K136" s="132"/>
      <c r="L136" s="28"/>
      <c r="M136" s="133" t="s">
        <v>1</v>
      </c>
      <c r="N136" s="134" t="s">
        <v>38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134</v>
      </c>
      <c r="AT136" s="137" t="s">
        <v>120</v>
      </c>
      <c r="AU136" s="137" t="s">
        <v>83</v>
      </c>
      <c r="AY136" s="13" t="s">
        <v>116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81</v>
      </c>
      <c r="BK136" s="138">
        <f t="shared" si="9"/>
        <v>0</v>
      </c>
      <c r="BL136" s="13" t="s">
        <v>134</v>
      </c>
      <c r="BM136" s="137" t="s">
        <v>8</v>
      </c>
    </row>
    <row r="137" spans="2:65" s="1" customFormat="1" ht="24.15" customHeight="1">
      <c r="B137" s="125"/>
      <c r="C137" s="126" t="s">
        <v>152</v>
      </c>
      <c r="D137" s="126" t="s">
        <v>120</v>
      </c>
      <c r="E137" s="127" t="s">
        <v>153</v>
      </c>
      <c r="F137" s="128" t="s">
        <v>154</v>
      </c>
      <c r="G137" s="129" t="s">
        <v>138</v>
      </c>
      <c r="H137" s="155">
        <v>43</v>
      </c>
      <c r="I137" s="130"/>
      <c r="J137" s="131">
        <f t="shared" si="0"/>
        <v>0</v>
      </c>
      <c r="K137" s="132"/>
      <c r="L137" s="28"/>
      <c r="M137" s="133" t="s">
        <v>1</v>
      </c>
      <c r="N137" s="134" t="s">
        <v>38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134</v>
      </c>
      <c r="AT137" s="137" t="s">
        <v>120</v>
      </c>
      <c r="AU137" s="137" t="s">
        <v>83</v>
      </c>
      <c r="AY137" s="13" t="s">
        <v>116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81</v>
      </c>
      <c r="BK137" s="138">
        <f t="shared" si="9"/>
        <v>0</v>
      </c>
      <c r="BL137" s="13" t="s">
        <v>134</v>
      </c>
      <c r="BM137" s="137" t="s">
        <v>155</v>
      </c>
    </row>
    <row r="138" spans="2:65" s="1" customFormat="1" ht="16.5" customHeight="1">
      <c r="B138" s="125"/>
      <c r="C138" s="126" t="s">
        <v>156</v>
      </c>
      <c r="D138" s="126" t="s">
        <v>120</v>
      </c>
      <c r="E138" s="127" t="s">
        <v>157</v>
      </c>
      <c r="F138" s="128" t="s">
        <v>158</v>
      </c>
      <c r="G138" s="129" t="s">
        <v>143</v>
      </c>
      <c r="H138" s="155">
        <v>100</v>
      </c>
      <c r="I138" s="130"/>
      <c r="J138" s="131">
        <f t="shared" si="0"/>
        <v>0</v>
      </c>
      <c r="K138" s="132"/>
      <c r="L138" s="28"/>
      <c r="M138" s="133" t="s">
        <v>1</v>
      </c>
      <c r="N138" s="134" t="s">
        <v>38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R138" s="137" t="s">
        <v>134</v>
      </c>
      <c r="AT138" s="137" t="s">
        <v>120</v>
      </c>
      <c r="AU138" s="137" t="s">
        <v>83</v>
      </c>
      <c r="AY138" s="13" t="s">
        <v>116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81</v>
      </c>
      <c r="BK138" s="138">
        <f t="shared" si="9"/>
        <v>0</v>
      </c>
      <c r="BL138" s="13" t="s">
        <v>134</v>
      </c>
      <c r="BM138" s="137" t="s">
        <v>159</v>
      </c>
    </row>
    <row r="139" spans="2:65" s="1" customFormat="1" ht="24.15" customHeight="1">
      <c r="B139" s="125"/>
      <c r="C139" s="126" t="s">
        <v>160</v>
      </c>
      <c r="D139" s="126" t="s">
        <v>120</v>
      </c>
      <c r="E139" s="127" t="s">
        <v>161</v>
      </c>
      <c r="F139" s="128" t="s">
        <v>162</v>
      </c>
      <c r="G139" s="129" t="s">
        <v>163</v>
      </c>
      <c r="H139" s="155">
        <v>8</v>
      </c>
      <c r="I139" s="130"/>
      <c r="J139" s="131">
        <f t="shared" si="0"/>
        <v>0</v>
      </c>
      <c r="K139" s="132"/>
      <c r="L139" s="28"/>
      <c r="M139" s="133" t="s">
        <v>1</v>
      </c>
      <c r="N139" s="134" t="s">
        <v>38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134</v>
      </c>
      <c r="AT139" s="137" t="s">
        <v>120</v>
      </c>
      <c r="AU139" s="137" t="s">
        <v>83</v>
      </c>
      <c r="AY139" s="13" t="s">
        <v>116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81</v>
      </c>
      <c r="BK139" s="138">
        <f t="shared" si="9"/>
        <v>0</v>
      </c>
      <c r="BL139" s="13" t="s">
        <v>134</v>
      </c>
      <c r="BM139" s="137" t="s">
        <v>140</v>
      </c>
    </row>
    <row r="140" spans="2:65" s="11" customFormat="1" ht="22.95" customHeight="1">
      <c r="B140" s="113"/>
      <c r="D140" s="114" t="s">
        <v>72</v>
      </c>
      <c r="E140" s="123" t="s">
        <v>164</v>
      </c>
      <c r="F140" s="123" t="s">
        <v>165</v>
      </c>
      <c r="H140" s="154"/>
      <c r="I140" s="116"/>
      <c r="J140" s="124">
        <f>BK140</f>
        <v>0</v>
      </c>
      <c r="L140" s="113"/>
      <c r="M140" s="118"/>
      <c r="P140" s="119">
        <f>SUM(P141:P150)</f>
        <v>0</v>
      </c>
      <c r="R140" s="119">
        <f>SUM(R141:R150)</f>
        <v>0</v>
      </c>
      <c r="T140" s="120">
        <f>SUM(T141:T150)</f>
        <v>0</v>
      </c>
      <c r="AR140" s="114" t="s">
        <v>81</v>
      </c>
      <c r="AT140" s="121" t="s">
        <v>72</v>
      </c>
      <c r="AU140" s="121" t="s">
        <v>81</v>
      </c>
      <c r="AY140" s="114" t="s">
        <v>116</v>
      </c>
      <c r="BK140" s="122">
        <f>SUM(BK141:BK150)</f>
        <v>0</v>
      </c>
    </row>
    <row r="141" spans="2:65" s="1" customFormat="1" ht="16.5" customHeight="1">
      <c r="B141" s="125"/>
      <c r="C141" s="139" t="s">
        <v>81</v>
      </c>
      <c r="D141" s="139" t="s">
        <v>125</v>
      </c>
      <c r="E141" s="140" t="s">
        <v>166</v>
      </c>
      <c r="F141" s="141" t="s">
        <v>167</v>
      </c>
      <c r="G141" s="142" t="s">
        <v>168</v>
      </c>
      <c r="H141" s="156">
        <v>100</v>
      </c>
      <c r="I141" s="143"/>
      <c r="J141" s="144">
        <f t="shared" ref="J141:J150" si="10">ROUND(I141*H141,2)</f>
        <v>0</v>
      </c>
      <c r="K141" s="145"/>
      <c r="L141" s="146"/>
      <c r="M141" s="147" t="s">
        <v>1</v>
      </c>
      <c r="N141" s="148" t="s">
        <v>38</v>
      </c>
      <c r="P141" s="135">
        <f t="shared" ref="P141:P150" si="11">O141*H141</f>
        <v>0</v>
      </c>
      <c r="Q141" s="135">
        <v>0</v>
      </c>
      <c r="R141" s="135">
        <f t="shared" ref="R141:R150" si="12">Q141*H141</f>
        <v>0</v>
      </c>
      <c r="S141" s="135">
        <v>0</v>
      </c>
      <c r="T141" s="136">
        <f t="shared" ref="T141:T150" si="13">S141*H141</f>
        <v>0</v>
      </c>
      <c r="AR141" s="137" t="s">
        <v>144</v>
      </c>
      <c r="AT141" s="137" t="s">
        <v>125</v>
      </c>
      <c r="AU141" s="137" t="s">
        <v>83</v>
      </c>
      <c r="AY141" s="13" t="s">
        <v>116</v>
      </c>
      <c r="BE141" s="138">
        <f t="shared" ref="BE141:BE150" si="14">IF(N141="základní",J141,0)</f>
        <v>0</v>
      </c>
      <c r="BF141" s="138">
        <f t="shared" ref="BF141:BF150" si="15">IF(N141="snížená",J141,0)</f>
        <v>0</v>
      </c>
      <c r="BG141" s="138">
        <f t="shared" ref="BG141:BG150" si="16">IF(N141="zákl. přenesená",J141,0)</f>
        <v>0</v>
      </c>
      <c r="BH141" s="138">
        <f t="shared" ref="BH141:BH150" si="17">IF(N141="sníž. přenesená",J141,0)</f>
        <v>0</v>
      </c>
      <c r="BI141" s="138">
        <f t="shared" ref="BI141:BI150" si="18">IF(N141="nulová",J141,0)</f>
        <v>0</v>
      </c>
      <c r="BJ141" s="13" t="s">
        <v>81</v>
      </c>
      <c r="BK141" s="138">
        <f t="shared" ref="BK141:BK150" si="19">ROUND(I141*H141,2)</f>
        <v>0</v>
      </c>
      <c r="BL141" s="13" t="s">
        <v>124</v>
      </c>
      <c r="BM141" s="137" t="s">
        <v>152</v>
      </c>
    </row>
    <row r="142" spans="2:65" s="1" customFormat="1" ht="16.5" customHeight="1">
      <c r="B142" s="125"/>
      <c r="C142" s="139" t="s">
        <v>83</v>
      </c>
      <c r="D142" s="139" t="s">
        <v>125</v>
      </c>
      <c r="E142" s="140" t="s">
        <v>169</v>
      </c>
      <c r="F142" s="141" t="s">
        <v>170</v>
      </c>
      <c r="G142" s="142" t="s">
        <v>168</v>
      </c>
      <c r="H142" s="156">
        <v>18</v>
      </c>
      <c r="I142" s="143"/>
      <c r="J142" s="144">
        <f t="shared" si="10"/>
        <v>0</v>
      </c>
      <c r="K142" s="145"/>
      <c r="L142" s="146"/>
      <c r="M142" s="147" t="s">
        <v>1</v>
      </c>
      <c r="N142" s="148" t="s">
        <v>38</v>
      </c>
      <c r="P142" s="135">
        <f t="shared" si="11"/>
        <v>0</v>
      </c>
      <c r="Q142" s="135">
        <v>0</v>
      </c>
      <c r="R142" s="135">
        <f t="shared" si="12"/>
        <v>0</v>
      </c>
      <c r="S142" s="135">
        <v>0</v>
      </c>
      <c r="T142" s="136">
        <f t="shared" si="13"/>
        <v>0</v>
      </c>
      <c r="AR142" s="137" t="s">
        <v>144</v>
      </c>
      <c r="AT142" s="137" t="s">
        <v>125</v>
      </c>
      <c r="AU142" s="137" t="s">
        <v>83</v>
      </c>
      <c r="AY142" s="13" t="s">
        <v>116</v>
      </c>
      <c r="BE142" s="138">
        <f t="shared" si="14"/>
        <v>0</v>
      </c>
      <c r="BF142" s="138">
        <f t="shared" si="15"/>
        <v>0</v>
      </c>
      <c r="BG142" s="138">
        <f t="shared" si="16"/>
        <v>0</v>
      </c>
      <c r="BH142" s="138">
        <f t="shared" si="17"/>
        <v>0</v>
      </c>
      <c r="BI142" s="138">
        <f t="shared" si="18"/>
        <v>0</v>
      </c>
      <c r="BJ142" s="13" t="s">
        <v>81</v>
      </c>
      <c r="BK142" s="138">
        <f t="shared" si="19"/>
        <v>0</v>
      </c>
      <c r="BL142" s="13" t="s">
        <v>124</v>
      </c>
      <c r="BM142" s="137" t="s">
        <v>145</v>
      </c>
    </row>
    <row r="143" spans="2:65" s="1" customFormat="1" ht="16.5" customHeight="1">
      <c r="B143" s="125"/>
      <c r="C143" s="139" t="s">
        <v>127</v>
      </c>
      <c r="D143" s="139" t="s">
        <v>125</v>
      </c>
      <c r="E143" s="140" t="s">
        <v>171</v>
      </c>
      <c r="F143" s="141" t="s">
        <v>172</v>
      </c>
      <c r="G143" s="142" t="s">
        <v>168</v>
      </c>
      <c r="H143" s="156">
        <v>36</v>
      </c>
      <c r="I143" s="143"/>
      <c r="J143" s="144">
        <f t="shared" si="10"/>
        <v>0</v>
      </c>
      <c r="K143" s="145"/>
      <c r="L143" s="146"/>
      <c r="M143" s="147" t="s">
        <v>1</v>
      </c>
      <c r="N143" s="148" t="s">
        <v>38</v>
      </c>
      <c r="P143" s="135">
        <f t="shared" si="11"/>
        <v>0</v>
      </c>
      <c r="Q143" s="135">
        <v>0</v>
      </c>
      <c r="R143" s="135">
        <f t="shared" si="12"/>
        <v>0</v>
      </c>
      <c r="S143" s="135">
        <v>0</v>
      </c>
      <c r="T143" s="136">
        <f t="shared" si="13"/>
        <v>0</v>
      </c>
      <c r="AR143" s="137" t="s">
        <v>144</v>
      </c>
      <c r="AT143" s="137" t="s">
        <v>125</v>
      </c>
      <c r="AU143" s="137" t="s">
        <v>83</v>
      </c>
      <c r="AY143" s="13" t="s">
        <v>116</v>
      </c>
      <c r="BE143" s="138">
        <f t="shared" si="14"/>
        <v>0</v>
      </c>
      <c r="BF143" s="138">
        <f t="shared" si="15"/>
        <v>0</v>
      </c>
      <c r="BG143" s="138">
        <f t="shared" si="16"/>
        <v>0</v>
      </c>
      <c r="BH143" s="138">
        <f t="shared" si="17"/>
        <v>0</v>
      </c>
      <c r="BI143" s="138">
        <f t="shared" si="18"/>
        <v>0</v>
      </c>
      <c r="BJ143" s="13" t="s">
        <v>81</v>
      </c>
      <c r="BK143" s="138">
        <f t="shared" si="19"/>
        <v>0</v>
      </c>
      <c r="BL143" s="13" t="s">
        <v>124</v>
      </c>
      <c r="BM143" s="137" t="s">
        <v>119</v>
      </c>
    </row>
    <row r="144" spans="2:65" s="1" customFormat="1" ht="16.5" customHeight="1">
      <c r="B144" s="125"/>
      <c r="C144" s="139" t="s">
        <v>173</v>
      </c>
      <c r="D144" s="139" t="s">
        <v>125</v>
      </c>
      <c r="E144" s="140" t="s">
        <v>174</v>
      </c>
      <c r="F144" s="141" t="s">
        <v>175</v>
      </c>
      <c r="G144" s="142" t="s">
        <v>168</v>
      </c>
      <c r="H144" s="156">
        <v>9</v>
      </c>
      <c r="I144" s="143"/>
      <c r="J144" s="144">
        <f t="shared" si="10"/>
        <v>0</v>
      </c>
      <c r="K144" s="145"/>
      <c r="L144" s="146"/>
      <c r="M144" s="147" t="s">
        <v>1</v>
      </c>
      <c r="N144" s="148" t="s">
        <v>38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AR144" s="137" t="s">
        <v>144</v>
      </c>
      <c r="AT144" s="137" t="s">
        <v>125</v>
      </c>
      <c r="AU144" s="137" t="s">
        <v>83</v>
      </c>
      <c r="AY144" s="13" t="s">
        <v>116</v>
      </c>
      <c r="BE144" s="138">
        <f t="shared" si="14"/>
        <v>0</v>
      </c>
      <c r="BF144" s="138">
        <f t="shared" si="15"/>
        <v>0</v>
      </c>
      <c r="BG144" s="138">
        <f t="shared" si="16"/>
        <v>0</v>
      </c>
      <c r="BH144" s="138">
        <f t="shared" si="17"/>
        <v>0</v>
      </c>
      <c r="BI144" s="138">
        <f t="shared" si="18"/>
        <v>0</v>
      </c>
      <c r="BJ144" s="13" t="s">
        <v>81</v>
      </c>
      <c r="BK144" s="138">
        <f t="shared" si="19"/>
        <v>0</v>
      </c>
      <c r="BL144" s="13" t="s">
        <v>124</v>
      </c>
      <c r="BM144" s="137" t="s">
        <v>176</v>
      </c>
    </row>
    <row r="145" spans="2:65" s="1" customFormat="1" ht="16.5" customHeight="1">
      <c r="B145" s="125"/>
      <c r="C145" s="139" t="s">
        <v>139</v>
      </c>
      <c r="D145" s="139" t="s">
        <v>125</v>
      </c>
      <c r="E145" s="140" t="s">
        <v>177</v>
      </c>
      <c r="F145" s="141" t="s">
        <v>178</v>
      </c>
      <c r="G145" s="142" t="s">
        <v>168</v>
      </c>
      <c r="H145" s="156">
        <v>9</v>
      </c>
      <c r="I145" s="143"/>
      <c r="J145" s="144">
        <f>ROUND(I145*H145,2)</f>
        <v>0</v>
      </c>
      <c r="K145" s="145"/>
      <c r="L145" s="146"/>
      <c r="M145" s="147" t="s">
        <v>1</v>
      </c>
      <c r="N145" s="148" t="s">
        <v>38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AR145" s="137" t="s">
        <v>144</v>
      </c>
      <c r="AT145" s="137" t="s">
        <v>125</v>
      </c>
      <c r="AU145" s="137" t="s">
        <v>83</v>
      </c>
      <c r="AY145" s="13" t="s">
        <v>116</v>
      </c>
      <c r="BE145" s="138">
        <f t="shared" si="14"/>
        <v>0</v>
      </c>
      <c r="BF145" s="138">
        <f t="shared" si="15"/>
        <v>0</v>
      </c>
      <c r="BG145" s="138">
        <f t="shared" si="16"/>
        <v>0</v>
      </c>
      <c r="BH145" s="138">
        <f t="shared" si="17"/>
        <v>0</v>
      </c>
      <c r="BI145" s="138">
        <f t="shared" si="18"/>
        <v>0</v>
      </c>
      <c r="BJ145" s="13" t="s">
        <v>81</v>
      </c>
      <c r="BK145" s="138">
        <f t="shared" si="19"/>
        <v>0</v>
      </c>
      <c r="BL145" s="13" t="s">
        <v>124</v>
      </c>
      <c r="BM145" s="137" t="s">
        <v>179</v>
      </c>
    </row>
    <row r="146" spans="2:65" s="1" customFormat="1" ht="16.5" customHeight="1">
      <c r="B146" s="125"/>
      <c r="C146" s="139" t="s">
        <v>144</v>
      </c>
      <c r="D146" s="139" t="s">
        <v>125</v>
      </c>
      <c r="E146" s="140" t="s">
        <v>180</v>
      </c>
      <c r="F146" s="141" t="s">
        <v>181</v>
      </c>
      <c r="G146" s="142" t="s">
        <v>168</v>
      </c>
      <c r="H146" s="156">
        <v>9</v>
      </c>
      <c r="I146" s="143"/>
      <c r="J146" s="144">
        <f t="shared" si="10"/>
        <v>0</v>
      </c>
      <c r="K146" s="145"/>
      <c r="L146" s="146"/>
      <c r="M146" s="147" t="s">
        <v>1</v>
      </c>
      <c r="N146" s="148" t="s">
        <v>38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AR146" s="137" t="s">
        <v>144</v>
      </c>
      <c r="AT146" s="137" t="s">
        <v>125</v>
      </c>
      <c r="AU146" s="137" t="s">
        <v>83</v>
      </c>
      <c r="AY146" s="13" t="s">
        <v>116</v>
      </c>
      <c r="BE146" s="138">
        <f t="shared" si="14"/>
        <v>0</v>
      </c>
      <c r="BF146" s="138">
        <f t="shared" si="15"/>
        <v>0</v>
      </c>
      <c r="BG146" s="138">
        <f t="shared" si="16"/>
        <v>0</v>
      </c>
      <c r="BH146" s="138">
        <f t="shared" si="17"/>
        <v>0</v>
      </c>
      <c r="BI146" s="138">
        <f t="shared" si="18"/>
        <v>0</v>
      </c>
      <c r="BJ146" s="13" t="s">
        <v>81</v>
      </c>
      <c r="BK146" s="138">
        <f t="shared" si="19"/>
        <v>0</v>
      </c>
      <c r="BL146" s="13" t="s">
        <v>124</v>
      </c>
      <c r="BM146" s="137" t="s">
        <v>182</v>
      </c>
    </row>
    <row r="147" spans="2:65" s="1" customFormat="1" ht="16.5" customHeight="1">
      <c r="B147" s="125"/>
      <c r="C147" s="139" t="s">
        <v>183</v>
      </c>
      <c r="D147" s="139" t="s">
        <v>125</v>
      </c>
      <c r="E147" s="140" t="s">
        <v>184</v>
      </c>
      <c r="F147" s="141" t="s">
        <v>185</v>
      </c>
      <c r="G147" s="142" t="s">
        <v>1</v>
      </c>
      <c r="H147" s="156">
        <v>2</v>
      </c>
      <c r="I147" s="143"/>
      <c r="J147" s="144">
        <f t="shared" si="10"/>
        <v>0</v>
      </c>
      <c r="K147" s="145"/>
      <c r="L147" s="146"/>
      <c r="M147" s="147" t="s">
        <v>1</v>
      </c>
      <c r="N147" s="148" t="s">
        <v>38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AR147" s="137" t="s">
        <v>144</v>
      </c>
      <c r="AT147" s="137" t="s">
        <v>125</v>
      </c>
      <c r="AU147" s="137" t="s">
        <v>83</v>
      </c>
      <c r="AY147" s="13" t="s">
        <v>116</v>
      </c>
      <c r="BE147" s="138">
        <f t="shared" si="14"/>
        <v>0</v>
      </c>
      <c r="BF147" s="138">
        <f t="shared" si="15"/>
        <v>0</v>
      </c>
      <c r="BG147" s="138">
        <f t="shared" si="16"/>
        <v>0</v>
      </c>
      <c r="BH147" s="138">
        <f t="shared" si="17"/>
        <v>0</v>
      </c>
      <c r="BI147" s="138">
        <f t="shared" si="18"/>
        <v>0</v>
      </c>
      <c r="BJ147" s="13" t="s">
        <v>81</v>
      </c>
      <c r="BK147" s="138">
        <f t="shared" si="19"/>
        <v>0</v>
      </c>
      <c r="BL147" s="13" t="s">
        <v>124</v>
      </c>
      <c r="BM147" s="137" t="s">
        <v>186</v>
      </c>
    </row>
    <row r="148" spans="2:65" s="1" customFormat="1" ht="16.5" customHeight="1">
      <c r="B148" s="125"/>
      <c r="C148" s="139" t="s">
        <v>187</v>
      </c>
      <c r="D148" s="139" t="s">
        <v>125</v>
      </c>
      <c r="E148" s="140" t="s">
        <v>188</v>
      </c>
      <c r="F148" s="141" t="s">
        <v>189</v>
      </c>
      <c r="G148" s="142" t="s">
        <v>143</v>
      </c>
      <c r="H148" s="156">
        <v>100</v>
      </c>
      <c r="I148" s="143"/>
      <c r="J148" s="144">
        <f t="shared" si="10"/>
        <v>0</v>
      </c>
      <c r="K148" s="145"/>
      <c r="L148" s="146"/>
      <c r="M148" s="147" t="s">
        <v>1</v>
      </c>
      <c r="N148" s="148" t="s">
        <v>38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AR148" s="137" t="s">
        <v>144</v>
      </c>
      <c r="AT148" s="137" t="s">
        <v>125</v>
      </c>
      <c r="AU148" s="137" t="s">
        <v>83</v>
      </c>
      <c r="AY148" s="13" t="s">
        <v>116</v>
      </c>
      <c r="BE148" s="138">
        <f t="shared" si="14"/>
        <v>0</v>
      </c>
      <c r="BF148" s="138">
        <f t="shared" si="15"/>
        <v>0</v>
      </c>
      <c r="BG148" s="138">
        <f t="shared" si="16"/>
        <v>0</v>
      </c>
      <c r="BH148" s="138">
        <f t="shared" si="17"/>
        <v>0</v>
      </c>
      <c r="BI148" s="138">
        <f t="shared" si="18"/>
        <v>0</v>
      </c>
      <c r="BJ148" s="13" t="s">
        <v>81</v>
      </c>
      <c r="BK148" s="138">
        <f t="shared" si="19"/>
        <v>0</v>
      </c>
      <c r="BL148" s="13" t="s">
        <v>124</v>
      </c>
      <c r="BM148" s="137" t="s">
        <v>183</v>
      </c>
    </row>
    <row r="149" spans="2:65" s="1" customFormat="1" ht="16.5" customHeight="1">
      <c r="B149" s="125"/>
      <c r="C149" s="139" t="s">
        <v>190</v>
      </c>
      <c r="D149" s="139" t="s">
        <v>125</v>
      </c>
      <c r="E149" s="140" t="s">
        <v>191</v>
      </c>
      <c r="F149" s="141" t="s">
        <v>192</v>
      </c>
      <c r="G149" s="142" t="s">
        <v>138</v>
      </c>
      <c r="H149" s="156">
        <v>9.1999999999999993</v>
      </c>
      <c r="I149" s="143"/>
      <c r="J149" s="144">
        <f t="shared" si="10"/>
        <v>0</v>
      </c>
      <c r="K149" s="145"/>
      <c r="L149" s="146"/>
      <c r="M149" s="147" t="s">
        <v>1</v>
      </c>
      <c r="N149" s="148" t="s">
        <v>38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AR149" s="137" t="s">
        <v>144</v>
      </c>
      <c r="AT149" s="137" t="s">
        <v>125</v>
      </c>
      <c r="AU149" s="137" t="s">
        <v>83</v>
      </c>
      <c r="AY149" s="13" t="s">
        <v>116</v>
      </c>
      <c r="BE149" s="138">
        <f t="shared" si="14"/>
        <v>0</v>
      </c>
      <c r="BF149" s="138">
        <f t="shared" si="15"/>
        <v>0</v>
      </c>
      <c r="BG149" s="138">
        <f t="shared" si="16"/>
        <v>0</v>
      </c>
      <c r="BH149" s="138">
        <f t="shared" si="17"/>
        <v>0</v>
      </c>
      <c r="BI149" s="138">
        <f t="shared" si="18"/>
        <v>0</v>
      </c>
      <c r="BJ149" s="13" t="s">
        <v>81</v>
      </c>
      <c r="BK149" s="138">
        <f t="shared" si="19"/>
        <v>0</v>
      </c>
      <c r="BL149" s="13" t="s">
        <v>124</v>
      </c>
      <c r="BM149" s="137" t="s">
        <v>193</v>
      </c>
    </row>
    <row r="150" spans="2:65" s="1" customFormat="1" ht="24.15" customHeight="1">
      <c r="B150" s="125"/>
      <c r="C150" s="139" t="s">
        <v>194</v>
      </c>
      <c r="D150" s="139" t="s">
        <v>125</v>
      </c>
      <c r="E150" s="140" t="s">
        <v>195</v>
      </c>
      <c r="F150" s="141" t="s">
        <v>196</v>
      </c>
      <c r="G150" s="142" t="s">
        <v>168</v>
      </c>
      <c r="H150" s="156">
        <v>32</v>
      </c>
      <c r="I150" s="143"/>
      <c r="J150" s="144">
        <f t="shared" si="10"/>
        <v>0</v>
      </c>
      <c r="K150" s="145"/>
      <c r="L150" s="146"/>
      <c r="M150" s="147" t="s">
        <v>1</v>
      </c>
      <c r="N150" s="148" t="s">
        <v>38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AR150" s="137" t="s">
        <v>144</v>
      </c>
      <c r="AT150" s="137" t="s">
        <v>125</v>
      </c>
      <c r="AU150" s="137" t="s">
        <v>83</v>
      </c>
      <c r="AY150" s="13" t="s">
        <v>116</v>
      </c>
      <c r="BE150" s="138">
        <f t="shared" si="14"/>
        <v>0</v>
      </c>
      <c r="BF150" s="138">
        <f t="shared" si="15"/>
        <v>0</v>
      </c>
      <c r="BG150" s="138">
        <f t="shared" si="16"/>
        <v>0</v>
      </c>
      <c r="BH150" s="138">
        <f t="shared" si="17"/>
        <v>0</v>
      </c>
      <c r="BI150" s="138">
        <f t="shared" si="18"/>
        <v>0</v>
      </c>
      <c r="BJ150" s="13" t="s">
        <v>81</v>
      </c>
      <c r="BK150" s="138">
        <f t="shared" si="19"/>
        <v>0</v>
      </c>
      <c r="BL150" s="13" t="s">
        <v>124</v>
      </c>
      <c r="BM150" s="137" t="s">
        <v>197</v>
      </c>
    </row>
    <row r="151" spans="2:65" s="11" customFormat="1" ht="22.95" customHeight="1">
      <c r="B151" s="113"/>
      <c r="D151" s="114" t="s">
        <v>72</v>
      </c>
      <c r="E151" s="123" t="s">
        <v>198</v>
      </c>
      <c r="F151" s="123" t="s">
        <v>199</v>
      </c>
      <c r="H151" s="154"/>
      <c r="I151" s="116"/>
      <c r="J151" s="124">
        <f>BK151</f>
        <v>0</v>
      </c>
      <c r="L151" s="113"/>
      <c r="M151" s="118"/>
      <c r="P151" s="119">
        <f>SUM(P152:P154)</f>
        <v>0</v>
      </c>
      <c r="R151" s="119">
        <f>SUM(R152:R154)</f>
        <v>0</v>
      </c>
      <c r="T151" s="120">
        <f>SUM(T152:T154)</f>
        <v>0</v>
      </c>
      <c r="AR151" s="114" t="s">
        <v>81</v>
      </c>
      <c r="AT151" s="121" t="s">
        <v>72</v>
      </c>
      <c r="AU151" s="121" t="s">
        <v>81</v>
      </c>
      <c r="AY151" s="114" t="s">
        <v>116</v>
      </c>
      <c r="BK151" s="122">
        <f>SUM(BK152:BK154)</f>
        <v>0</v>
      </c>
    </row>
    <row r="152" spans="2:65" s="1" customFormat="1" ht="16.5" customHeight="1">
      <c r="B152" s="125"/>
      <c r="C152" s="139" t="s">
        <v>200</v>
      </c>
      <c r="D152" s="139" t="s">
        <v>125</v>
      </c>
      <c r="E152" s="140" t="s">
        <v>201</v>
      </c>
      <c r="F152" s="141" t="s">
        <v>202</v>
      </c>
      <c r="G152" s="142" t="s">
        <v>143</v>
      </c>
      <c r="H152" s="156">
        <v>304</v>
      </c>
      <c r="I152" s="143"/>
      <c r="J152" s="144">
        <f>ROUND(I152*H152,2)</f>
        <v>0</v>
      </c>
      <c r="K152" s="145"/>
      <c r="L152" s="146"/>
      <c r="M152" s="147" t="s">
        <v>1</v>
      </c>
      <c r="N152" s="148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144</v>
      </c>
      <c r="AT152" s="137" t="s">
        <v>125</v>
      </c>
      <c r="AU152" s="137" t="s">
        <v>83</v>
      </c>
      <c r="AY152" s="13" t="s">
        <v>116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3" t="s">
        <v>81</v>
      </c>
      <c r="BK152" s="138">
        <f>ROUND(I152*H152,2)</f>
        <v>0</v>
      </c>
      <c r="BL152" s="13" t="s">
        <v>124</v>
      </c>
      <c r="BM152" s="137" t="s">
        <v>203</v>
      </c>
    </row>
    <row r="153" spans="2:65" s="1" customFormat="1" ht="16.5" customHeight="1">
      <c r="B153" s="125"/>
      <c r="C153" s="139" t="s">
        <v>148</v>
      </c>
      <c r="D153" s="139" t="s">
        <v>125</v>
      </c>
      <c r="E153" s="140" t="s">
        <v>204</v>
      </c>
      <c r="F153" s="141" t="s">
        <v>205</v>
      </c>
      <c r="G153" s="142" t="s">
        <v>143</v>
      </c>
      <c r="H153" s="156">
        <v>304</v>
      </c>
      <c r="I153" s="143"/>
      <c r="J153" s="144">
        <f>ROUND(I153*H153,2)</f>
        <v>0</v>
      </c>
      <c r="K153" s="145"/>
      <c r="L153" s="146"/>
      <c r="M153" s="147" t="s">
        <v>1</v>
      </c>
      <c r="N153" s="148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144</v>
      </c>
      <c r="AT153" s="137" t="s">
        <v>125</v>
      </c>
      <c r="AU153" s="137" t="s">
        <v>83</v>
      </c>
      <c r="AY153" s="13" t="s">
        <v>116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3" t="s">
        <v>81</v>
      </c>
      <c r="BK153" s="138">
        <f>ROUND(I153*H153,2)</f>
        <v>0</v>
      </c>
      <c r="BL153" s="13" t="s">
        <v>124</v>
      </c>
      <c r="BM153" s="137" t="s">
        <v>206</v>
      </c>
    </row>
    <row r="154" spans="2:65" s="1" customFormat="1" ht="16.5" customHeight="1">
      <c r="B154" s="125"/>
      <c r="C154" s="139" t="s">
        <v>182</v>
      </c>
      <c r="D154" s="139" t="s">
        <v>125</v>
      </c>
      <c r="E154" s="140" t="s">
        <v>207</v>
      </c>
      <c r="F154" s="141" t="s">
        <v>208</v>
      </c>
      <c r="G154" s="142" t="s">
        <v>143</v>
      </c>
      <c r="H154" s="156">
        <v>60</v>
      </c>
      <c r="I154" s="143"/>
      <c r="J154" s="144">
        <f>ROUND(I154*H154,2)</f>
        <v>0</v>
      </c>
      <c r="K154" s="145"/>
      <c r="L154" s="146"/>
      <c r="M154" s="147" t="s">
        <v>1</v>
      </c>
      <c r="N154" s="148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144</v>
      </c>
      <c r="AT154" s="137" t="s">
        <v>125</v>
      </c>
      <c r="AU154" s="137" t="s">
        <v>83</v>
      </c>
      <c r="AY154" s="13" t="s">
        <v>116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3" t="s">
        <v>81</v>
      </c>
      <c r="BK154" s="138">
        <f>ROUND(I154*H154,2)</f>
        <v>0</v>
      </c>
      <c r="BL154" s="13" t="s">
        <v>124</v>
      </c>
      <c r="BM154" s="137" t="s">
        <v>134</v>
      </c>
    </row>
    <row r="155" spans="2:65" s="11" customFormat="1" ht="22.95" customHeight="1">
      <c r="B155" s="113"/>
      <c r="D155" s="114" t="s">
        <v>72</v>
      </c>
      <c r="E155" s="123" t="s">
        <v>209</v>
      </c>
      <c r="F155" s="123" t="s">
        <v>210</v>
      </c>
      <c r="H155" s="154"/>
      <c r="I155" s="116"/>
      <c r="J155" s="124">
        <f>BK155</f>
        <v>0</v>
      </c>
      <c r="L155" s="113"/>
      <c r="M155" s="118"/>
      <c r="P155" s="119">
        <f>SUM(P156:P162)</f>
        <v>0</v>
      </c>
      <c r="R155" s="119">
        <f>SUM(R156:R162)</f>
        <v>0</v>
      </c>
      <c r="T155" s="120">
        <f>SUM(T156:T162)</f>
        <v>0</v>
      </c>
      <c r="AR155" s="114" t="s">
        <v>83</v>
      </c>
      <c r="AT155" s="121" t="s">
        <v>72</v>
      </c>
      <c r="AU155" s="121" t="s">
        <v>81</v>
      </c>
      <c r="AY155" s="114" t="s">
        <v>116</v>
      </c>
      <c r="BK155" s="122">
        <f>SUM(BK156:BK162)</f>
        <v>0</v>
      </c>
    </row>
    <row r="156" spans="2:65" s="1" customFormat="1" ht="16.5" customHeight="1">
      <c r="B156" s="125"/>
      <c r="C156" s="126" t="s">
        <v>211</v>
      </c>
      <c r="D156" s="126" t="s">
        <v>120</v>
      </c>
      <c r="E156" s="127" t="s">
        <v>212</v>
      </c>
      <c r="F156" s="128" t="s">
        <v>213</v>
      </c>
      <c r="G156" s="129" t="s">
        <v>143</v>
      </c>
      <c r="H156" s="155">
        <v>304</v>
      </c>
      <c r="I156" s="130"/>
      <c r="J156" s="131">
        <f t="shared" ref="J156:J162" si="20">ROUND(I156*H156,2)</f>
        <v>0</v>
      </c>
      <c r="K156" s="132"/>
      <c r="L156" s="28"/>
      <c r="M156" s="133" t="s">
        <v>1</v>
      </c>
      <c r="N156" s="134" t="s">
        <v>38</v>
      </c>
      <c r="P156" s="135">
        <f t="shared" ref="P156:P162" si="21">O156*H156</f>
        <v>0</v>
      </c>
      <c r="Q156" s="135">
        <v>0</v>
      </c>
      <c r="R156" s="135">
        <f t="shared" ref="R156:R162" si="22">Q156*H156</f>
        <v>0</v>
      </c>
      <c r="S156" s="135">
        <v>0</v>
      </c>
      <c r="T156" s="136">
        <f t="shared" ref="T156:T162" si="23">S156*H156</f>
        <v>0</v>
      </c>
      <c r="AR156" s="137" t="s">
        <v>214</v>
      </c>
      <c r="AT156" s="137" t="s">
        <v>120</v>
      </c>
      <c r="AU156" s="137" t="s">
        <v>83</v>
      </c>
      <c r="AY156" s="13" t="s">
        <v>116</v>
      </c>
      <c r="BE156" s="138">
        <f t="shared" ref="BE156:BE162" si="24">IF(N156="základní",J156,0)</f>
        <v>0</v>
      </c>
      <c r="BF156" s="138">
        <f t="shared" ref="BF156:BF162" si="25">IF(N156="snížená",J156,0)</f>
        <v>0</v>
      </c>
      <c r="BG156" s="138">
        <f t="shared" ref="BG156:BG162" si="26">IF(N156="zákl. přenesená",J156,0)</f>
        <v>0</v>
      </c>
      <c r="BH156" s="138">
        <f t="shared" ref="BH156:BH162" si="27">IF(N156="sníž. přenesená",J156,0)</f>
        <v>0</v>
      </c>
      <c r="BI156" s="138">
        <f t="shared" ref="BI156:BI162" si="28">IF(N156="nulová",J156,0)</f>
        <v>0</v>
      </c>
      <c r="BJ156" s="13" t="s">
        <v>81</v>
      </c>
      <c r="BK156" s="138">
        <f t="shared" ref="BK156:BK162" si="29">ROUND(I156*H156,2)</f>
        <v>0</v>
      </c>
      <c r="BL156" s="13" t="s">
        <v>214</v>
      </c>
      <c r="BM156" s="137" t="s">
        <v>215</v>
      </c>
    </row>
    <row r="157" spans="2:65" s="1" customFormat="1" ht="24.15" customHeight="1">
      <c r="B157" s="125"/>
      <c r="C157" s="126" t="s">
        <v>176</v>
      </c>
      <c r="D157" s="126" t="s">
        <v>120</v>
      </c>
      <c r="E157" s="127" t="s">
        <v>216</v>
      </c>
      <c r="F157" s="128" t="s">
        <v>217</v>
      </c>
      <c r="G157" s="129" t="s">
        <v>143</v>
      </c>
      <c r="H157" s="155">
        <v>304</v>
      </c>
      <c r="I157" s="130"/>
      <c r="J157" s="131">
        <f t="shared" si="20"/>
        <v>0</v>
      </c>
      <c r="K157" s="132"/>
      <c r="L157" s="28"/>
      <c r="M157" s="133" t="s">
        <v>1</v>
      </c>
      <c r="N157" s="134" t="s">
        <v>38</v>
      </c>
      <c r="P157" s="135">
        <f t="shared" si="21"/>
        <v>0</v>
      </c>
      <c r="Q157" s="135">
        <v>0</v>
      </c>
      <c r="R157" s="135">
        <f t="shared" si="22"/>
        <v>0</v>
      </c>
      <c r="S157" s="135">
        <v>0</v>
      </c>
      <c r="T157" s="136">
        <f t="shared" si="23"/>
        <v>0</v>
      </c>
      <c r="AR157" s="137" t="s">
        <v>214</v>
      </c>
      <c r="AT157" s="137" t="s">
        <v>120</v>
      </c>
      <c r="AU157" s="137" t="s">
        <v>83</v>
      </c>
      <c r="AY157" s="13" t="s">
        <v>116</v>
      </c>
      <c r="BE157" s="138">
        <f t="shared" si="24"/>
        <v>0</v>
      </c>
      <c r="BF157" s="138">
        <f t="shared" si="25"/>
        <v>0</v>
      </c>
      <c r="BG157" s="138">
        <f t="shared" si="26"/>
        <v>0</v>
      </c>
      <c r="BH157" s="138">
        <f t="shared" si="27"/>
        <v>0</v>
      </c>
      <c r="BI157" s="138">
        <f t="shared" si="28"/>
        <v>0</v>
      </c>
      <c r="BJ157" s="13" t="s">
        <v>81</v>
      </c>
      <c r="BK157" s="138">
        <f t="shared" si="29"/>
        <v>0</v>
      </c>
      <c r="BL157" s="13" t="s">
        <v>214</v>
      </c>
      <c r="BM157" s="137" t="s">
        <v>218</v>
      </c>
    </row>
    <row r="158" spans="2:65" s="1" customFormat="1" ht="24.15" customHeight="1">
      <c r="B158" s="125"/>
      <c r="C158" s="126" t="s">
        <v>219</v>
      </c>
      <c r="D158" s="126" t="s">
        <v>120</v>
      </c>
      <c r="E158" s="127" t="s">
        <v>220</v>
      </c>
      <c r="F158" s="128" t="s">
        <v>221</v>
      </c>
      <c r="G158" s="129" t="s">
        <v>143</v>
      </c>
      <c r="H158" s="155">
        <v>60</v>
      </c>
      <c r="I158" s="130"/>
      <c r="J158" s="131">
        <f t="shared" si="20"/>
        <v>0</v>
      </c>
      <c r="K158" s="132"/>
      <c r="L158" s="28"/>
      <c r="M158" s="133" t="s">
        <v>1</v>
      </c>
      <c r="N158" s="134" t="s">
        <v>38</v>
      </c>
      <c r="P158" s="135">
        <f t="shared" si="21"/>
        <v>0</v>
      </c>
      <c r="Q158" s="135">
        <v>0</v>
      </c>
      <c r="R158" s="135">
        <f t="shared" si="22"/>
        <v>0</v>
      </c>
      <c r="S158" s="135">
        <v>0</v>
      </c>
      <c r="T158" s="136">
        <f t="shared" si="23"/>
        <v>0</v>
      </c>
      <c r="AR158" s="137" t="s">
        <v>214</v>
      </c>
      <c r="AT158" s="137" t="s">
        <v>120</v>
      </c>
      <c r="AU158" s="137" t="s">
        <v>83</v>
      </c>
      <c r="AY158" s="13" t="s">
        <v>116</v>
      </c>
      <c r="BE158" s="138">
        <f t="shared" si="24"/>
        <v>0</v>
      </c>
      <c r="BF158" s="138">
        <f t="shared" si="25"/>
        <v>0</v>
      </c>
      <c r="BG158" s="138">
        <f t="shared" si="26"/>
        <v>0</v>
      </c>
      <c r="BH158" s="138">
        <f t="shared" si="27"/>
        <v>0</v>
      </c>
      <c r="BI158" s="138">
        <f t="shared" si="28"/>
        <v>0</v>
      </c>
      <c r="BJ158" s="13" t="s">
        <v>81</v>
      </c>
      <c r="BK158" s="138">
        <f t="shared" si="29"/>
        <v>0</v>
      </c>
      <c r="BL158" s="13" t="s">
        <v>214</v>
      </c>
      <c r="BM158" s="137" t="s">
        <v>222</v>
      </c>
    </row>
    <row r="159" spans="2:65" s="1" customFormat="1" ht="49.2" customHeight="1">
      <c r="B159" s="125"/>
      <c r="C159" s="126" t="s">
        <v>223</v>
      </c>
      <c r="D159" s="126" t="s">
        <v>120</v>
      </c>
      <c r="E159" s="127" t="s">
        <v>224</v>
      </c>
      <c r="F159" s="128" t="s">
        <v>225</v>
      </c>
      <c r="G159" s="129" t="s">
        <v>143</v>
      </c>
      <c r="H159" s="155">
        <v>304</v>
      </c>
      <c r="I159" s="130"/>
      <c r="J159" s="131">
        <f t="shared" si="20"/>
        <v>0</v>
      </c>
      <c r="K159" s="132"/>
      <c r="L159" s="28"/>
      <c r="M159" s="133" t="s">
        <v>1</v>
      </c>
      <c r="N159" s="134" t="s">
        <v>38</v>
      </c>
      <c r="P159" s="135">
        <f t="shared" si="21"/>
        <v>0</v>
      </c>
      <c r="Q159" s="135">
        <v>0</v>
      </c>
      <c r="R159" s="135">
        <f t="shared" si="22"/>
        <v>0</v>
      </c>
      <c r="S159" s="135">
        <v>0</v>
      </c>
      <c r="T159" s="136">
        <f t="shared" si="23"/>
        <v>0</v>
      </c>
      <c r="AR159" s="137" t="s">
        <v>214</v>
      </c>
      <c r="AT159" s="137" t="s">
        <v>120</v>
      </c>
      <c r="AU159" s="137" t="s">
        <v>83</v>
      </c>
      <c r="AY159" s="13" t="s">
        <v>116</v>
      </c>
      <c r="BE159" s="138">
        <f t="shared" si="24"/>
        <v>0</v>
      </c>
      <c r="BF159" s="138">
        <f t="shared" si="25"/>
        <v>0</v>
      </c>
      <c r="BG159" s="138">
        <f t="shared" si="26"/>
        <v>0</v>
      </c>
      <c r="BH159" s="138">
        <f t="shared" si="27"/>
        <v>0</v>
      </c>
      <c r="BI159" s="138">
        <f t="shared" si="28"/>
        <v>0</v>
      </c>
      <c r="BJ159" s="13" t="s">
        <v>81</v>
      </c>
      <c r="BK159" s="138">
        <f t="shared" si="29"/>
        <v>0</v>
      </c>
      <c r="BL159" s="13" t="s">
        <v>214</v>
      </c>
      <c r="BM159" s="137" t="s">
        <v>226</v>
      </c>
    </row>
    <row r="160" spans="2:65" s="1" customFormat="1" ht="24.15" customHeight="1">
      <c r="B160" s="125"/>
      <c r="C160" s="126" t="s">
        <v>227</v>
      </c>
      <c r="D160" s="126" t="s">
        <v>120</v>
      </c>
      <c r="E160" s="127" t="s">
        <v>228</v>
      </c>
      <c r="F160" s="128" t="s">
        <v>229</v>
      </c>
      <c r="G160" s="129" t="s">
        <v>163</v>
      </c>
      <c r="H160" s="155">
        <v>2</v>
      </c>
      <c r="I160" s="130"/>
      <c r="J160" s="131">
        <f t="shared" si="20"/>
        <v>0</v>
      </c>
      <c r="K160" s="132"/>
      <c r="L160" s="28"/>
      <c r="M160" s="133" t="s">
        <v>1</v>
      </c>
      <c r="N160" s="134" t="s">
        <v>38</v>
      </c>
      <c r="P160" s="135">
        <f t="shared" si="21"/>
        <v>0</v>
      </c>
      <c r="Q160" s="135">
        <v>0</v>
      </c>
      <c r="R160" s="135">
        <f t="shared" si="22"/>
        <v>0</v>
      </c>
      <c r="S160" s="135">
        <v>0</v>
      </c>
      <c r="T160" s="136">
        <f t="shared" si="23"/>
        <v>0</v>
      </c>
      <c r="AR160" s="137" t="s">
        <v>214</v>
      </c>
      <c r="AT160" s="137" t="s">
        <v>120</v>
      </c>
      <c r="AU160" s="137" t="s">
        <v>83</v>
      </c>
      <c r="AY160" s="13" t="s">
        <v>116</v>
      </c>
      <c r="BE160" s="138">
        <f t="shared" si="24"/>
        <v>0</v>
      </c>
      <c r="BF160" s="138">
        <f t="shared" si="25"/>
        <v>0</v>
      </c>
      <c r="BG160" s="138">
        <f t="shared" si="26"/>
        <v>0</v>
      </c>
      <c r="BH160" s="138">
        <f t="shared" si="27"/>
        <v>0</v>
      </c>
      <c r="BI160" s="138">
        <f t="shared" si="28"/>
        <v>0</v>
      </c>
      <c r="BJ160" s="13" t="s">
        <v>81</v>
      </c>
      <c r="BK160" s="138">
        <f t="shared" si="29"/>
        <v>0</v>
      </c>
      <c r="BL160" s="13" t="s">
        <v>214</v>
      </c>
      <c r="BM160" s="137" t="s">
        <v>230</v>
      </c>
    </row>
    <row r="161" spans="2:65" s="1" customFormat="1" ht="37.950000000000003" customHeight="1">
      <c r="B161" s="125"/>
      <c r="C161" s="126" t="s">
        <v>214</v>
      </c>
      <c r="D161" s="126" t="s">
        <v>120</v>
      </c>
      <c r="E161" s="127" t="s">
        <v>231</v>
      </c>
      <c r="F161" s="128" t="s">
        <v>232</v>
      </c>
      <c r="G161" s="129" t="s">
        <v>163</v>
      </c>
      <c r="H161" s="155">
        <v>9</v>
      </c>
      <c r="I161" s="130"/>
      <c r="J161" s="131">
        <f t="shared" si="20"/>
        <v>0</v>
      </c>
      <c r="K161" s="132"/>
      <c r="L161" s="28"/>
      <c r="M161" s="133" t="s">
        <v>1</v>
      </c>
      <c r="N161" s="134" t="s">
        <v>38</v>
      </c>
      <c r="P161" s="135">
        <f t="shared" si="21"/>
        <v>0</v>
      </c>
      <c r="Q161" s="135">
        <v>0</v>
      </c>
      <c r="R161" s="135">
        <f t="shared" si="22"/>
        <v>0</v>
      </c>
      <c r="S161" s="135">
        <v>0</v>
      </c>
      <c r="T161" s="136">
        <f t="shared" si="23"/>
        <v>0</v>
      </c>
      <c r="AR161" s="137" t="s">
        <v>214</v>
      </c>
      <c r="AT161" s="137" t="s">
        <v>120</v>
      </c>
      <c r="AU161" s="137" t="s">
        <v>83</v>
      </c>
      <c r="AY161" s="13" t="s">
        <v>116</v>
      </c>
      <c r="BE161" s="138">
        <f t="shared" si="24"/>
        <v>0</v>
      </c>
      <c r="BF161" s="138">
        <f t="shared" si="25"/>
        <v>0</v>
      </c>
      <c r="BG161" s="138">
        <f t="shared" si="26"/>
        <v>0</v>
      </c>
      <c r="BH161" s="138">
        <f t="shared" si="27"/>
        <v>0</v>
      </c>
      <c r="BI161" s="138">
        <f t="shared" si="28"/>
        <v>0</v>
      </c>
      <c r="BJ161" s="13" t="s">
        <v>81</v>
      </c>
      <c r="BK161" s="138">
        <f t="shared" si="29"/>
        <v>0</v>
      </c>
      <c r="BL161" s="13" t="s">
        <v>214</v>
      </c>
      <c r="BM161" s="137" t="s">
        <v>233</v>
      </c>
    </row>
    <row r="162" spans="2:65" s="1" customFormat="1" ht="24.15" customHeight="1">
      <c r="B162" s="125"/>
      <c r="C162" s="126" t="s">
        <v>8</v>
      </c>
      <c r="D162" s="126" t="s">
        <v>120</v>
      </c>
      <c r="E162" s="127" t="s">
        <v>234</v>
      </c>
      <c r="F162" s="128" t="s">
        <v>235</v>
      </c>
      <c r="G162" s="129" t="s">
        <v>163</v>
      </c>
      <c r="H162" s="155">
        <v>9</v>
      </c>
      <c r="I162" s="130"/>
      <c r="J162" s="131">
        <f t="shared" si="20"/>
        <v>0</v>
      </c>
      <c r="K162" s="132"/>
      <c r="L162" s="28"/>
      <c r="M162" s="133" t="s">
        <v>1</v>
      </c>
      <c r="N162" s="134" t="s">
        <v>38</v>
      </c>
      <c r="P162" s="135">
        <f t="shared" si="21"/>
        <v>0</v>
      </c>
      <c r="Q162" s="135">
        <v>0</v>
      </c>
      <c r="R162" s="135">
        <f t="shared" si="22"/>
        <v>0</v>
      </c>
      <c r="S162" s="135">
        <v>0</v>
      </c>
      <c r="T162" s="136">
        <f t="shared" si="23"/>
        <v>0</v>
      </c>
      <c r="AR162" s="137" t="s">
        <v>214</v>
      </c>
      <c r="AT162" s="137" t="s">
        <v>120</v>
      </c>
      <c r="AU162" s="137" t="s">
        <v>83</v>
      </c>
      <c r="AY162" s="13" t="s">
        <v>116</v>
      </c>
      <c r="BE162" s="138">
        <f t="shared" si="24"/>
        <v>0</v>
      </c>
      <c r="BF162" s="138">
        <f t="shared" si="25"/>
        <v>0</v>
      </c>
      <c r="BG162" s="138">
        <f t="shared" si="26"/>
        <v>0</v>
      </c>
      <c r="BH162" s="138">
        <f t="shared" si="27"/>
        <v>0</v>
      </c>
      <c r="BI162" s="138">
        <f t="shared" si="28"/>
        <v>0</v>
      </c>
      <c r="BJ162" s="13" t="s">
        <v>81</v>
      </c>
      <c r="BK162" s="138">
        <f t="shared" si="29"/>
        <v>0</v>
      </c>
      <c r="BL162" s="13" t="s">
        <v>214</v>
      </c>
      <c r="BM162" s="137" t="s">
        <v>236</v>
      </c>
    </row>
    <row r="163" spans="2:65" s="11" customFormat="1" ht="22.95" customHeight="1">
      <c r="B163" s="113"/>
      <c r="D163" s="114" t="s">
        <v>72</v>
      </c>
      <c r="E163" s="123" t="s">
        <v>237</v>
      </c>
      <c r="F163" s="123" t="s">
        <v>238</v>
      </c>
      <c r="H163" s="154"/>
      <c r="I163" s="116"/>
      <c r="J163" s="124">
        <f>BK163</f>
        <v>0</v>
      </c>
      <c r="L163" s="113"/>
      <c r="M163" s="118"/>
      <c r="P163" s="119">
        <f>SUM(P164:P168)</f>
        <v>0</v>
      </c>
      <c r="R163" s="119">
        <f>SUM(R164:R168)</f>
        <v>0</v>
      </c>
      <c r="T163" s="120">
        <f>SUM(T164:T168)</f>
        <v>0</v>
      </c>
      <c r="AR163" s="114" t="s">
        <v>127</v>
      </c>
      <c r="AT163" s="121" t="s">
        <v>72</v>
      </c>
      <c r="AU163" s="121" t="s">
        <v>81</v>
      </c>
      <c r="AY163" s="114" t="s">
        <v>116</v>
      </c>
      <c r="BK163" s="122">
        <f>SUM(BK164:BK168)</f>
        <v>0</v>
      </c>
    </row>
    <row r="164" spans="2:65" s="1" customFormat="1" ht="37.950000000000003" customHeight="1">
      <c r="B164" s="125"/>
      <c r="C164" s="126" t="s">
        <v>155</v>
      </c>
      <c r="D164" s="126" t="s">
        <v>120</v>
      </c>
      <c r="E164" s="127" t="s">
        <v>239</v>
      </c>
      <c r="F164" s="128" t="s">
        <v>240</v>
      </c>
      <c r="G164" s="129" t="s">
        <v>163</v>
      </c>
      <c r="H164" s="155">
        <v>72</v>
      </c>
      <c r="I164" s="130"/>
      <c r="J164" s="131">
        <f>ROUND(I164*H164,2)</f>
        <v>0</v>
      </c>
      <c r="K164" s="132"/>
      <c r="L164" s="28"/>
      <c r="M164" s="133" t="s">
        <v>1</v>
      </c>
      <c r="N164" s="134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134</v>
      </c>
      <c r="AT164" s="137" t="s">
        <v>120</v>
      </c>
      <c r="AU164" s="137" t="s">
        <v>83</v>
      </c>
      <c r="AY164" s="13" t="s">
        <v>116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3" t="s">
        <v>81</v>
      </c>
      <c r="BK164" s="138">
        <f>ROUND(I164*H164,2)</f>
        <v>0</v>
      </c>
      <c r="BL164" s="13" t="s">
        <v>134</v>
      </c>
      <c r="BM164" s="137" t="s">
        <v>241</v>
      </c>
    </row>
    <row r="165" spans="2:65" s="1" customFormat="1" ht="16.5" customHeight="1">
      <c r="B165" s="125"/>
      <c r="C165" s="126" t="s">
        <v>242</v>
      </c>
      <c r="D165" s="126" t="s">
        <v>120</v>
      </c>
      <c r="E165" s="127" t="s">
        <v>243</v>
      </c>
      <c r="F165" s="128" t="s">
        <v>244</v>
      </c>
      <c r="G165" s="129" t="s">
        <v>163</v>
      </c>
      <c r="H165" s="155">
        <v>9</v>
      </c>
      <c r="I165" s="130"/>
      <c r="J165" s="131">
        <f>ROUND(I165*H165,2)</f>
        <v>0</v>
      </c>
      <c r="K165" s="132"/>
      <c r="L165" s="28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134</v>
      </c>
      <c r="AT165" s="137" t="s">
        <v>120</v>
      </c>
      <c r="AU165" s="137" t="s">
        <v>83</v>
      </c>
      <c r="AY165" s="13" t="s">
        <v>116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3" t="s">
        <v>81</v>
      </c>
      <c r="BK165" s="138">
        <f>ROUND(I165*H165,2)</f>
        <v>0</v>
      </c>
      <c r="BL165" s="13" t="s">
        <v>134</v>
      </c>
      <c r="BM165" s="137" t="s">
        <v>245</v>
      </c>
    </row>
    <row r="166" spans="2:65" s="1" customFormat="1" ht="24.15" customHeight="1">
      <c r="B166" s="125"/>
      <c r="C166" s="126" t="s">
        <v>7</v>
      </c>
      <c r="D166" s="126" t="s">
        <v>120</v>
      </c>
      <c r="E166" s="127" t="s">
        <v>246</v>
      </c>
      <c r="F166" s="128" t="s">
        <v>247</v>
      </c>
      <c r="G166" s="129" t="s">
        <v>163</v>
      </c>
      <c r="H166" s="155">
        <v>9</v>
      </c>
      <c r="I166" s="130"/>
      <c r="J166" s="131">
        <f>ROUND(I166*H166,2)</f>
        <v>0</v>
      </c>
      <c r="K166" s="132"/>
      <c r="L166" s="28"/>
      <c r="M166" s="133" t="s">
        <v>1</v>
      </c>
      <c r="N166" s="134" t="s">
        <v>38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134</v>
      </c>
      <c r="AT166" s="137" t="s">
        <v>120</v>
      </c>
      <c r="AU166" s="137" t="s">
        <v>83</v>
      </c>
      <c r="AY166" s="13" t="s">
        <v>116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3" t="s">
        <v>81</v>
      </c>
      <c r="BK166" s="138">
        <f>ROUND(I166*H166,2)</f>
        <v>0</v>
      </c>
      <c r="BL166" s="13" t="s">
        <v>134</v>
      </c>
      <c r="BM166" s="137" t="s">
        <v>248</v>
      </c>
    </row>
    <row r="167" spans="2:65" s="1" customFormat="1" ht="16.5" customHeight="1">
      <c r="B167" s="125"/>
      <c r="C167" s="126" t="s">
        <v>159</v>
      </c>
      <c r="D167" s="126" t="s">
        <v>120</v>
      </c>
      <c r="E167" s="127" t="s">
        <v>249</v>
      </c>
      <c r="F167" s="128" t="s">
        <v>250</v>
      </c>
      <c r="G167" s="129" t="s">
        <v>163</v>
      </c>
      <c r="H167" s="155">
        <v>9</v>
      </c>
      <c r="I167" s="130"/>
      <c r="J167" s="131">
        <f>ROUND(I167*H167,2)</f>
        <v>0</v>
      </c>
      <c r="K167" s="132"/>
      <c r="L167" s="28"/>
      <c r="M167" s="133" t="s">
        <v>1</v>
      </c>
      <c r="N167" s="134" t="s">
        <v>38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134</v>
      </c>
      <c r="AT167" s="137" t="s">
        <v>120</v>
      </c>
      <c r="AU167" s="137" t="s">
        <v>83</v>
      </c>
      <c r="AY167" s="13" t="s">
        <v>116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3" t="s">
        <v>81</v>
      </c>
      <c r="BK167" s="138">
        <f>ROUND(I167*H167,2)</f>
        <v>0</v>
      </c>
      <c r="BL167" s="13" t="s">
        <v>134</v>
      </c>
      <c r="BM167" s="137" t="s">
        <v>251</v>
      </c>
    </row>
    <row r="168" spans="2:65" s="1" customFormat="1" ht="16.5" customHeight="1">
      <c r="B168" s="125"/>
      <c r="C168" s="126" t="s">
        <v>252</v>
      </c>
      <c r="D168" s="126" t="s">
        <v>120</v>
      </c>
      <c r="E168" s="127" t="s">
        <v>253</v>
      </c>
      <c r="F168" s="128" t="s">
        <v>254</v>
      </c>
      <c r="G168" s="129" t="s">
        <v>163</v>
      </c>
      <c r="H168" s="155">
        <v>9</v>
      </c>
      <c r="I168" s="130"/>
      <c r="J168" s="131">
        <f>ROUND(I168*H168,2)</f>
        <v>0</v>
      </c>
      <c r="K168" s="132"/>
      <c r="L168" s="28"/>
      <c r="M168" s="133" t="s">
        <v>1</v>
      </c>
      <c r="N168" s="134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134</v>
      </c>
      <c r="AT168" s="137" t="s">
        <v>120</v>
      </c>
      <c r="AU168" s="137" t="s">
        <v>83</v>
      </c>
      <c r="AY168" s="13" t="s">
        <v>116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3" t="s">
        <v>81</v>
      </c>
      <c r="BK168" s="138">
        <f>ROUND(I168*H168,2)</f>
        <v>0</v>
      </c>
      <c r="BL168" s="13" t="s">
        <v>134</v>
      </c>
      <c r="BM168" s="137" t="s">
        <v>255</v>
      </c>
    </row>
    <row r="169" spans="2:65" s="11" customFormat="1" ht="25.95" customHeight="1">
      <c r="B169" s="113"/>
      <c r="D169" s="114" t="s">
        <v>72</v>
      </c>
      <c r="E169" s="115" t="s">
        <v>256</v>
      </c>
      <c r="F169" s="115" t="s">
        <v>257</v>
      </c>
      <c r="H169" s="154"/>
      <c r="I169" s="116"/>
      <c r="J169" s="117">
        <f>BK169</f>
        <v>0</v>
      </c>
      <c r="L169" s="113"/>
      <c r="M169" s="118"/>
      <c r="P169" s="119">
        <f>P170</f>
        <v>0</v>
      </c>
      <c r="R169" s="119">
        <f>R170</f>
        <v>0</v>
      </c>
      <c r="T169" s="120">
        <f>T170</f>
        <v>0</v>
      </c>
      <c r="AR169" s="114" t="s">
        <v>81</v>
      </c>
      <c r="AT169" s="121" t="s">
        <v>72</v>
      </c>
      <c r="AU169" s="121" t="s">
        <v>73</v>
      </c>
      <c r="AY169" s="114" t="s">
        <v>116</v>
      </c>
      <c r="BK169" s="122">
        <f>BK170</f>
        <v>0</v>
      </c>
    </row>
    <row r="170" spans="2:65" s="11" customFormat="1" ht="22.95" customHeight="1">
      <c r="B170" s="113"/>
      <c r="D170" s="114" t="s">
        <v>72</v>
      </c>
      <c r="E170" s="123" t="s">
        <v>258</v>
      </c>
      <c r="F170" s="123" t="s">
        <v>259</v>
      </c>
      <c r="H170" s="154"/>
      <c r="I170" s="116"/>
      <c r="J170" s="124">
        <f>BK170</f>
        <v>0</v>
      </c>
      <c r="L170" s="113"/>
      <c r="M170" s="118"/>
      <c r="P170" s="119">
        <f>SUM(P171:P173)</f>
        <v>0</v>
      </c>
      <c r="R170" s="119">
        <f>SUM(R171:R173)</f>
        <v>0</v>
      </c>
      <c r="T170" s="120">
        <f>SUM(T171:T173)</f>
        <v>0</v>
      </c>
      <c r="AR170" s="114" t="s">
        <v>81</v>
      </c>
      <c r="AT170" s="121" t="s">
        <v>72</v>
      </c>
      <c r="AU170" s="121" t="s">
        <v>81</v>
      </c>
      <c r="AY170" s="114" t="s">
        <v>116</v>
      </c>
      <c r="BK170" s="122">
        <f>SUM(BK171:BK173)</f>
        <v>0</v>
      </c>
    </row>
    <row r="171" spans="2:65" s="1" customFormat="1" ht="16.5" customHeight="1">
      <c r="B171" s="125"/>
      <c r="C171" s="126" t="s">
        <v>260</v>
      </c>
      <c r="D171" s="126" t="s">
        <v>120</v>
      </c>
      <c r="E171" s="127" t="s">
        <v>261</v>
      </c>
      <c r="F171" s="128" t="s">
        <v>262</v>
      </c>
      <c r="G171" s="129" t="s">
        <v>168</v>
      </c>
      <c r="H171" s="155">
        <v>16</v>
      </c>
      <c r="I171" s="130"/>
      <c r="J171" s="131">
        <f>ROUND(I171*H171,2)</f>
        <v>0</v>
      </c>
      <c r="K171" s="132"/>
      <c r="L171" s="28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124</v>
      </c>
      <c r="AT171" s="137" t="s">
        <v>120</v>
      </c>
      <c r="AU171" s="137" t="s">
        <v>83</v>
      </c>
      <c r="AY171" s="13" t="s">
        <v>116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3" t="s">
        <v>81</v>
      </c>
      <c r="BK171" s="138">
        <f>ROUND(I171*H171,2)</f>
        <v>0</v>
      </c>
      <c r="BL171" s="13" t="s">
        <v>124</v>
      </c>
      <c r="BM171" s="137" t="s">
        <v>263</v>
      </c>
    </row>
    <row r="172" spans="2:65" s="1" customFormat="1" ht="16.5" customHeight="1">
      <c r="B172" s="125"/>
      <c r="C172" s="126" t="s">
        <v>264</v>
      </c>
      <c r="D172" s="126" t="s">
        <v>120</v>
      </c>
      <c r="E172" s="127" t="s">
        <v>265</v>
      </c>
      <c r="F172" s="128" t="s">
        <v>266</v>
      </c>
      <c r="G172" s="129" t="s">
        <v>168</v>
      </c>
      <c r="H172" s="155">
        <v>16</v>
      </c>
      <c r="I172" s="130"/>
      <c r="J172" s="131">
        <f>ROUND(I172*H172,2)</f>
        <v>0</v>
      </c>
      <c r="K172" s="132"/>
      <c r="L172" s="28"/>
      <c r="M172" s="133" t="s">
        <v>1</v>
      </c>
      <c r="N172" s="134" t="s">
        <v>38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124</v>
      </c>
      <c r="AT172" s="137" t="s">
        <v>120</v>
      </c>
      <c r="AU172" s="137" t="s">
        <v>83</v>
      </c>
      <c r="AY172" s="13" t="s">
        <v>116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3" t="s">
        <v>81</v>
      </c>
      <c r="BK172" s="138">
        <f>ROUND(I172*H172,2)</f>
        <v>0</v>
      </c>
      <c r="BL172" s="13" t="s">
        <v>124</v>
      </c>
      <c r="BM172" s="137" t="s">
        <v>267</v>
      </c>
    </row>
    <row r="173" spans="2:65" s="1" customFormat="1" ht="16.5" customHeight="1">
      <c r="B173" s="125"/>
      <c r="C173" s="126" t="s">
        <v>186</v>
      </c>
      <c r="D173" s="126" t="s">
        <v>120</v>
      </c>
      <c r="E173" s="127" t="s">
        <v>268</v>
      </c>
      <c r="F173" s="128" t="s">
        <v>269</v>
      </c>
      <c r="G173" s="129" t="s">
        <v>270</v>
      </c>
      <c r="H173" s="155">
        <v>1</v>
      </c>
      <c r="I173" s="130"/>
      <c r="J173" s="131">
        <f>ROUND(I173*H173,2)</f>
        <v>0</v>
      </c>
      <c r="K173" s="132"/>
      <c r="L173" s="28"/>
      <c r="M173" s="149" t="s">
        <v>1</v>
      </c>
      <c r="N173" s="150" t="s">
        <v>38</v>
      </c>
      <c r="O173" s="151"/>
      <c r="P173" s="152">
        <f>O173*H173</f>
        <v>0</v>
      </c>
      <c r="Q173" s="152">
        <v>0</v>
      </c>
      <c r="R173" s="152">
        <f>Q173*H173</f>
        <v>0</v>
      </c>
      <c r="S173" s="152">
        <v>0</v>
      </c>
      <c r="T173" s="153">
        <f>S173*H173</f>
        <v>0</v>
      </c>
      <c r="AR173" s="137" t="s">
        <v>124</v>
      </c>
      <c r="AT173" s="137" t="s">
        <v>120</v>
      </c>
      <c r="AU173" s="137" t="s">
        <v>83</v>
      </c>
      <c r="AY173" s="13" t="s">
        <v>116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3" t="s">
        <v>81</v>
      </c>
      <c r="BK173" s="138">
        <f>ROUND(I173*H173,2)</f>
        <v>0</v>
      </c>
      <c r="BL173" s="13" t="s">
        <v>124</v>
      </c>
      <c r="BM173" s="137" t="s">
        <v>271</v>
      </c>
    </row>
    <row r="174" spans="2:65" s="1" customFormat="1" ht="6.9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8"/>
    </row>
  </sheetData>
  <autoFilter ref="C125:K173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0112B2E0B7AD45A4F8666004B407E3" ma:contentTypeVersion="13" ma:contentTypeDescription="Vytvoří nový dokument" ma:contentTypeScope="" ma:versionID="54c99e3bc107cfee627b32337a0b6dc4">
  <xsd:schema xmlns:xsd="http://www.w3.org/2001/XMLSchema" xmlns:xs="http://www.w3.org/2001/XMLSchema" xmlns:p="http://schemas.microsoft.com/office/2006/metadata/properties" xmlns:ns2="518400f5-4328-4c12-946d-76844d0c5a53" xmlns:ns3="69da2289-d092-4885-9b43-bcfe266777f8" targetNamespace="http://schemas.microsoft.com/office/2006/metadata/properties" ma:root="true" ma:fieldsID="48f217620e3dee65bfc467e7ba155602" ns2:_="" ns3:_="">
    <xsd:import namespace="518400f5-4328-4c12-946d-76844d0c5a53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400f5-4328-4c12-946d-76844d0c5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8400f5-4328-4c12-946d-76844d0c5a53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95CB4109-EC5A-42E7-95AC-0893DA465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400f5-4328-4c12-946d-76844d0c5a53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AE1D3-120B-4FBC-A67E-69C1B7F28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6157D-2477-4CD2-AED1-62092520A03E}">
  <ds:schemaRefs>
    <ds:schemaRef ds:uri="69da2289-d092-4885-9b43-bcfe266777f8"/>
    <ds:schemaRef ds:uri="http://purl.org/dc/elements/1.1/"/>
    <ds:schemaRef ds:uri="518400f5-4328-4c12-946d-76844d0c5a53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IO4 - Osvětlení areálu a ...</vt:lpstr>
      <vt:lpstr>'IO4 - Osvětlení areálu a ...'!Názvy_tisku</vt:lpstr>
      <vt:lpstr>'Rekapitulace stavby'!Názvy_tisku</vt:lpstr>
      <vt:lpstr>'IO4 - Osvětlení areálu a ...'!Oblast_tisku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Johana Říčná</cp:lastModifiedBy>
  <cp:revision/>
  <dcterms:created xsi:type="dcterms:W3CDTF">2024-03-27T14:14:30Z</dcterms:created>
  <dcterms:modified xsi:type="dcterms:W3CDTF">2025-11-24T11:32:05Z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0x010100E20112B2E0B7AD45A4F8666004B407E3</vt:lpwstr>
  </property>
  <property fmtid="{D5CDD505-2E9C-101B-9397-08002B2CF9AE}" pid="3" name="MediaServiceImageTags">
    <vt:lpwstr/>
  </property>
</Properties>
</file>