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018d188c58beb4a/Dokumenty/Scanned Documents/Plocha/VZ/STAREZ-SPORT^J a.s/Fotbalový stadion Srbská/"/>
    </mc:Choice>
  </mc:AlternateContent>
  <xr:revisionPtr revIDLastSave="0" documentId="8_{A025EA92-143E-4A76-9ED3-6BECA67BAA22}" xr6:coauthVersionLast="47" xr6:coauthVersionMax="47" xr10:uidLastSave="{00000000-0000-0000-0000-000000000000}"/>
  <bookViews>
    <workbookView xWindow="-108" yWindow="-108" windowWidth="23256" windowHeight="12456" activeTab="3" xr2:uid="{90BCC196-21C9-4927-B4DC-E63273E65646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Pol'!$A$1:$U$86</definedName>
    <definedName name="_xlnm.Print_Area" localSheetId="1">Stavba!$A$1:$J$52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 fullCalcOnLoad="1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1" l="1"/>
  <c r="I50" i="1"/>
  <c r="I49" i="1"/>
  <c r="I48" i="1"/>
  <c r="I47" i="1"/>
  <c r="G39" i="1"/>
  <c r="F39" i="1"/>
  <c r="G76" i="12"/>
  <c r="AC76" i="12"/>
  <c r="AD76" i="12"/>
  <c r="BA70" i="12"/>
  <c r="BA69" i="12"/>
  <c r="BA67" i="12"/>
  <c r="BA66" i="12"/>
  <c r="BA64" i="12"/>
  <c r="BA63" i="12"/>
  <c r="BA61" i="12"/>
  <c r="BA59" i="12"/>
  <c r="BA58" i="12"/>
  <c r="BA56" i="12"/>
  <c r="BA47" i="12"/>
  <c r="BA46" i="12"/>
  <c r="BA44" i="12"/>
  <c r="BA36" i="12"/>
  <c r="BA35" i="12"/>
  <c r="BA33" i="12"/>
  <c r="BA32" i="12"/>
  <c r="BA30" i="12"/>
  <c r="BA29" i="12"/>
  <c r="BA27" i="12"/>
  <c r="BA24" i="12"/>
  <c r="BA22" i="12"/>
  <c r="BA20" i="12"/>
  <c r="BA18" i="12"/>
  <c r="BA16" i="12"/>
  <c r="BA14" i="12"/>
  <c r="BA12" i="12"/>
  <c r="BA10" i="12"/>
  <c r="G8" i="12"/>
  <c r="F9" i="12"/>
  <c r="G9" i="12"/>
  <c r="M9" i="12" s="1"/>
  <c r="I9" i="12"/>
  <c r="I8" i="12" s="1"/>
  <c r="K9" i="12"/>
  <c r="K8" i="12" s="1"/>
  <c r="O9" i="12"/>
  <c r="O8" i="12" s="1"/>
  <c r="Q9" i="12"/>
  <c r="Q8" i="12" s="1"/>
  <c r="U9" i="12"/>
  <c r="U8" i="12" s="1"/>
  <c r="F13" i="12"/>
  <c r="G13" i="12"/>
  <c r="M13" i="12" s="1"/>
  <c r="I13" i="12"/>
  <c r="K13" i="12"/>
  <c r="O13" i="12"/>
  <c r="Q13" i="12"/>
  <c r="U13" i="12"/>
  <c r="F17" i="12"/>
  <c r="G17" i="12"/>
  <c r="M17" i="12" s="1"/>
  <c r="I17" i="12"/>
  <c r="K17" i="12"/>
  <c r="O17" i="12"/>
  <c r="Q17" i="12"/>
  <c r="U17" i="12"/>
  <c r="F21" i="12"/>
  <c r="G21" i="12"/>
  <c r="M21" i="12" s="1"/>
  <c r="I21" i="12"/>
  <c r="K21" i="12"/>
  <c r="O21" i="12"/>
  <c r="Q21" i="12"/>
  <c r="U21" i="12"/>
  <c r="F26" i="12"/>
  <c r="G26" i="12"/>
  <c r="M26" i="12" s="1"/>
  <c r="I26" i="12"/>
  <c r="I25" i="12" s="1"/>
  <c r="K26" i="12"/>
  <c r="K25" i="12" s="1"/>
  <c r="O26" i="12"/>
  <c r="O25" i="12" s="1"/>
  <c r="Q26" i="12"/>
  <c r="Q25" i="12" s="1"/>
  <c r="U26" i="12"/>
  <c r="U25" i="12" s="1"/>
  <c r="F31" i="12"/>
  <c r="G31" i="12"/>
  <c r="M31" i="12" s="1"/>
  <c r="I31" i="12"/>
  <c r="K31" i="12"/>
  <c r="O31" i="12"/>
  <c r="Q31" i="12"/>
  <c r="U31" i="12"/>
  <c r="F37" i="12"/>
  <c r="G37" i="12"/>
  <c r="M37" i="12" s="1"/>
  <c r="I37" i="12"/>
  <c r="K37" i="12"/>
  <c r="O37" i="12"/>
  <c r="Q37" i="12"/>
  <c r="U37" i="12"/>
  <c r="F38" i="12"/>
  <c r="G38" i="12"/>
  <c r="M38" i="12" s="1"/>
  <c r="I38" i="12"/>
  <c r="K38" i="12"/>
  <c r="O38" i="12"/>
  <c r="Q38" i="12"/>
  <c r="U38" i="12"/>
  <c r="F39" i="12"/>
  <c r="G39" i="12"/>
  <c r="M39" i="12" s="1"/>
  <c r="I39" i="12"/>
  <c r="K39" i="12"/>
  <c r="O39" i="12"/>
  <c r="Q39" i="12"/>
  <c r="U39" i="12"/>
  <c r="F40" i="12"/>
  <c r="G40" i="12"/>
  <c r="M40" i="12" s="1"/>
  <c r="I40" i="12"/>
  <c r="K40" i="12"/>
  <c r="O40" i="12"/>
  <c r="Q40" i="12"/>
  <c r="U40" i="12"/>
  <c r="F41" i="12"/>
  <c r="G41" i="12"/>
  <c r="M41" i="12" s="1"/>
  <c r="I41" i="12"/>
  <c r="K41" i="12"/>
  <c r="O41" i="12"/>
  <c r="Q41" i="12"/>
  <c r="U41" i="12"/>
  <c r="F43" i="12"/>
  <c r="G43" i="12"/>
  <c r="M43" i="12" s="1"/>
  <c r="I43" i="12"/>
  <c r="I42" i="12" s="1"/>
  <c r="K43" i="12"/>
  <c r="K42" i="12" s="1"/>
  <c r="O43" i="12"/>
  <c r="O42" i="12" s="1"/>
  <c r="Q43" i="12"/>
  <c r="Q42" i="12" s="1"/>
  <c r="U43" i="12"/>
  <c r="U42" i="12" s="1"/>
  <c r="F48" i="12"/>
  <c r="G48" i="12"/>
  <c r="M48" i="12" s="1"/>
  <c r="I48" i="12"/>
  <c r="K48" i="12"/>
  <c r="O48" i="12"/>
  <c r="Q48" i="12"/>
  <c r="U48" i="12"/>
  <c r="F49" i="12"/>
  <c r="G49" i="12"/>
  <c r="M49" i="12" s="1"/>
  <c r="I49" i="12"/>
  <c r="K49" i="12"/>
  <c r="O49" i="12"/>
  <c r="Q49" i="12"/>
  <c r="U49" i="12"/>
  <c r="F50" i="12"/>
  <c r="G50" i="12"/>
  <c r="M50" i="12" s="1"/>
  <c r="I50" i="12"/>
  <c r="K50" i="12"/>
  <c r="O50" i="12"/>
  <c r="Q50" i="12"/>
  <c r="U50" i="12"/>
  <c r="F51" i="12"/>
  <c r="G51" i="12"/>
  <c r="M51" i="12" s="1"/>
  <c r="I51" i="12"/>
  <c r="K51" i="12"/>
  <c r="O51" i="12"/>
  <c r="Q51" i="12"/>
  <c r="U51" i="12"/>
  <c r="F53" i="12"/>
  <c r="G53" i="12" s="1"/>
  <c r="I53" i="12"/>
  <c r="I52" i="12" s="1"/>
  <c r="K53" i="12"/>
  <c r="K52" i="12" s="1"/>
  <c r="O53" i="12"/>
  <c r="O52" i="12" s="1"/>
  <c r="Q53" i="12"/>
  <c r="Q52" i="12" s="1"/>
  <c r="U53" i="12"/>
  <c r="U52" i="12" s="1"/>
  <c r="G54" i="12"/>
  <c r="F55" i="12"/>
  <c r="G55" i="12"/>
  <c r="M55" i="12" s="1"/>
  <c r="I55" i="12"/>
  <c r="I54" i="12" s="1"/>
  <c r="K55" i="12"/>
  <c r="K54" i="12" s="1"/>
  <c r="O55" i="12"/>
  <c r="O54" i="12" s="1"/>
  <c r="Q55" i="12"/>
  <c r="Q54" i="12" s="1"/>
  <c r="U55" i="12"/>
  <c r="U54" i="12" s="1"/>
  <c r="F65" i="12"/>
  <c r="G65" i="12"/>
  <c r="M65" i="12" s="1"/>
  <c r="I65" i="12"/>
  <c r="K65" i="12"/>
  <c r="O65" i="12"/>
  <c r="Q65" i="12"/>
  <c r="U65" i="12"/>
  <c r="F71" i="12"/>
  <c r="G71" i="12"/>
  <c r="M71" i="12" s="1"/>
  <c r="I71" i="12"/>
  <c r="K71" i="12"/>
  <c r="O71" i="12"/>
  <c r="Q71" i="12"/>
  <c r="U71" i="12"/>
  <c r="F72" i="12"/>
  <c r="G72" i="12"/>
  <c r="M72" i="12" s="1"/>
  <c r="I72" i="12"/>
  <c r="K72" i="12"/>
  <c r="O72" i="12"/>
  <c r="Q72" i="12"/>
  <c r="U72" i="12"/>
  <c r="F73" i="12"/>
  <c r="G73" i="12"/>
  <c r="M73" i="12" s="1"/>
  <c r="I73" i="12"/>
  <c r="K73" i="12"/>
  <c r="O73" i="12"/>
  <c r="Q73" i="12"/>
  <c r="U73" i="12"/>
  <c r="F74" i="12"/>
  <c r="G74" i="12"/>
  <c r="M74" i="12" s="1"/>
  <c r="I74" i="12"/>
  <c r="K74" i="12"/>
  <c r="O74" i="12"/>
  <c r="Q74" i="12"/>
  <c r="U74" i="12"/>
  <c r="I20" i="1"/>
  <c r="I19" i="1"/>
  <c r="I18" i="1"/>
  <c r="I17" i="1"/>
  <c r="I16" i="1"/>
  <c r="I52" i="1"/>
  <c r="G27" i="1"/>
  <c r="F40" i="1"/>
  <c r="G23" i="1" s="1"/>
  <c r="G40" i="1"/>
  <c r="G25" i="1" s="1"/>
  <c r="H40" i="1"/>
  <c r="I40" i="1"/>
  <c r="J39" i="1" s="1"/>
  <c r="J40" i="1" s="1"/>
  <c r="I39" i="1"/>
  <c r="J28" i="1"/>
  <c r="J26" i="1"/>
  <c r="G38" i="1"/>
  <c r="F38" i="1"/>
  <c r="H32" i="1"/>
  <c r="J23" i="1"/>
  <c r="J24" i="1"/>
  <c r="J25" i="1"/>
  <c r="J27" i="1"/>
  <c r="E24" i="1"/>
  <c r="G24" i="1"/>
  <c r="E26" i="1"/>
  <c r="G26" i="1"/>
  <c r="G29" i="1" l="1"/>
  <c r="G28" i="1"/>
  <c r="M8" i="12"/>
  <c r="M54" i="12"/>
  <c r="G52" i="12"/>
  <c r="M53" i="12"/>
  <c r="M52" i="12" s="1"/>
  <c r="M42" i="12"/>
  <c r="M25" i="12"/>
  <c r="G25" i="12"/>
  <c r="G42" i="12"/>
  <c r="I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F0A9E61D-B83B-43AB-B2B2-0981DA9D56F4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FB6F87FB-4DCB-463B-97A2-FCEAF512B89C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D08A7A2A-16FF-487A-98E5-1333BC202E0A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96CF48F1-3FA0-4253-AD63-7FFE8E699E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A58F519A-4051-4C45-A4A6-6D670F5F0212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A44B77C8-3CD4-4524-A702-434B75DF8249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<sst xmlns="http://schemas.openxmlformats.org/spreadsheetml/2006/main" count="327" uniqueCount="164">
  <si>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</si>
  <si>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</si>
  <si>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</si>
  <si>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</si>
  <si>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</si>
  <si>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</si>
  <si>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</si>
  <si>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</si>
  <si>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</si>
  <si>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</si>
  <si>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</si>
  <si>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</si>
  <si>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</si>
  <si>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</si>
  <si>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</si>
  <si>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</si>
  <si>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</si>
  <si>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</si>
  <si>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</si>
  <si>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</si>
  <si>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</si>
  <si>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</si>
  <si>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</si>
  <si>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</si>
  <si>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</si>
  <si>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</si>
  <si>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</si>
  <si>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</si>
  <si>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</si>
  <si>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</si>
  <si>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</si>
  <si>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</si>
  <si>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</si>
  <si>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</si>
  <si>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</si>
  <si>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</si>
  <si>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</si>
  <si>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</si>
  <si>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</si>
  <si>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</si>
  <si>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</si>
  <si>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</si>
  <si>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</si>
  <si>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 xml:space="preserve">Srbská, 61200 Brno-Královo Pole </t>
  </si>
  <si>
    <t>Rozpočet:</t>
  </si>
  <si>
    <t>Misto</t>
  </si>
  <si>
    <t xml:space="preserve">Fotbalový stadion Srbská - sedačky </t>
  </si>
  <si>
    <t>STAREZ - SPORT, a.s.</t>
  </si>
  <si>
    <t>Křídlovická 911/34</t>
  </si>
  <si>
    <t>Brno - Staré Brno</t>
  </si>
  <si>
    <t>60300</t>
  </si>
  <si>
    <t>26932211</t>
  </si>
  <si>
    <t>CZ26932211</t>
  </si>
  <si>
    <t>Rozpočet</t>
  </si>
  <si>
    <t>Celkem za stavbu</t>
  </si>
  <si>
    <t>CZK</t>
  </si>
  <si>
    <t>Rekapitulace dílů</t>
  </si>
  <si>
    <t>Typ dílu</t>
  </si>
  <si>
    <t>38</t>
  </si>
  <si>
    <t>Kompletní konstrukce</t>
  </si>
  <si>
    <t>96</t>
  </si>
  <si>
    <t>Bourání konstrukcí</t>
  </si>
  <si>
    <t>767</t>
  </si>
  <si>
    <t>Konstrukce zámečnické</t>
  </si>
  <si>
    <t>VN</t>
  </si>
  <si>
    <t>769M1</t>
  </si>
  <si>
    <t xml:space="preserve">Plastové výrobky 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</si>
  <si>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</si>
  <si>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</si>
  <si>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</si>
  <si>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</si>
  <si>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</si>
  <si>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</si>
  <si>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</si>
  <si>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</si>
  <si>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</si>
  <si>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</si>
  <si>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</si>
  <si>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</si>
  <si>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</si>
  <si>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</si>
  <si>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</si>
  <si>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</si>
  <si>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</si>
  <si>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</si>
  <si>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</si>
  <si>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</si>
  <si>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</si>
  <si>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</si>
  <si>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</si>
  <si>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</si>
  <si>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</si>
  <si>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</si>
  <si>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</si>
  <si>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</si>
  <si>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38-9011</t>
  </si>
  <si>
    <t>D+M, plastová sedačka s opěradlem, vč. ocelové kce, 420 x 365 x 325 mm (dle technické specifikace)</t>
  </si>
  <si>
    <t>soubor</t>
  </si>
  <si>
    <t>POL1_0</t>
  </si>
  <si>
    <t>POP</t>
  </si>
  <si>
    <t/>
  </si>
  <si>
    <t>Celkový počet sedaček k dodání vč. podkonstrukce 4 175 ks.</t>
  </si>
  <si>
    <t>38-9012</t>
  </si>
  <si>
    <t>Dodávka plastových sedaček s opěradlem, 420 x 365 x 325 mm (dle technické specifikace)</t>
  </si>
  <si>
    <t>Celkový počet sedaček pouze k dodání 30 ks.</t>
  </si>
  <si>
    <t>38-902</t>
  </si>
  <si>
    <t>D+M, plastová sedačka sklopná s opěradlem, , vč. ocelové kce (dle technické specifikace)</t>
  </si>
  <si>
    <t>Celkový počet sedaček k dodání vč. individuální stojící kce 875 ks.</t>
  </si>
  <si>
    <t>38-903</t>
  </si>
  <si>
    <t>D+M, plastová sedačka sklopná s opěradlem, vč. ocelové kce (dle technické specifikace)</t>
  </si>
  <si>
    <t>Celkový počet sedaček k dodání vč. individuální stojící kce 156 ks.</t>
  </si>
  <si>
    <t>961044111R00</t>
  </si>
  <si>
    <t>Bourání základů z betonu prostého, Podkladní betonové desky 300x300x40 mm</t>
  </si>
  <si>
    <t>m3</t>
  </si>
  <si>
    <t>(0,3*0,3*0,04*4 175)</t>
  </si>
  <si>
    <t>965048515R00</t>
  </si>
  <si>
    <t>Broušení betonových povrchů do tl. 5 mm</t>
  </si>
  <si>
    <t>m2</t>
  </si>
  <si>
    <t>(0,3*0,3*4 175)</t>
  </si>
  <si>
    <t>979011211R00</t>
  </si>
  <si>
    <t>Svislá doprava suti a vybour. hmot do 10 m nošením</t>
  </si>
  <si>
    <t>t</t>
  </si>
  <si>
    <t>979082111R00</t>
  </si>
  <si>
    <t>Vnitrostaveništní doprava suti do 90 m</t>
  </si>
  <si>
    <t>979081111RT3</t>
  </si>
  <si>
    <t>Odvoz suti a vybour. hmot na skládku do 1 km, kontejnerem 7 t</t>
  </si>
  <si>
    <t>979081121R00</t>
  </si>
  <si>
    <t>Příplatek k odvozu za každý další 1 km</t>
  </si>
  <si>
    <t>979990107R00</t>
  </si>
  <si>
    <t>Poplatek za uložení suti - směs betonu, cihel, dřeva, skupina odpadu 170904</t>
  </si>
  <si>
    <t>76759-901</t>
  </si>
  <si>
    <t xml:space="preserve">Demontáž ocelového podkladního roštu </t>
  </si>
  <si>
    <t>(0,3*0,3*1 031)</t>
  </si>
  <si>
    <t>004111020R</t>
  </si>
  <si>
    <t>Vypracování dílenské dokumentace, včetně průzkumu současného stavu</t>
  </si>
  <si>
    <t>Soubor</t>
  </si>
  <si>
    <t>976-901</t>
  </si>
  <si>
    <t>Demontáž původních sedadel z polypropylenu , včetně přesunu hmot</t>
  </si>
  <si>
    <t xml:space="preserve">kus </t>
  </si>
  <si>
    <t>(4 175+875+156)</t>
  </si>
  <si>
    <t>979990191R00</t>
  </si>
  <si>
    <t>Poplatek za uložení suti - plastové výrobky, skupina odpadu 170203</t>
  </si>
  <si>
    <t>Následná likvidace (5 206-2 048)</t>
  </si>
  <si>
    <t>Vnitrostaveništní doprava vybouraných hmot do 90 m</t>
  </si>
  <si>
    <t>D+M plastových sedaček s opěradlem. Montáž plastových sedaček bude provedena na západní tribuně MFS Srbská.</t>
  </si>
  <si>
    <t>Dodávka plastových sedaček s opěradlem. Jedná se o dodávku 30 ks náhradních plastových sedaček s opěradlem.</t>
  </si>
  <si>
    <t>D+M plastových sedaček s opěradlem, sklopná vč. individuální stojící kce. Montáž plastových sedaček bude provedena na východní tribuně MFS Srbská.</t>
  </si>
  <si>
    <t>D+M VIP plastových sedaček s opěradlem, sklopná vč. individuální stojící kce a přídavného čalounění pro celý sedák s opěradlem. Montáž plastových sedaček bude provedena na východní tribuně MFS Srbská.</t>
  </si>
  <si>
    <t>Předmětem realizace je vybourání betonových desek o rozměrech 300x300x40 mm. Betonové desky tvoří podkladní kce stávajících sedaček na západních tribunách MFS Srbská.</t>
  </si>
  <si>
    <t>výpočet:</t>
  </si>
  <si>
    <t>Broušení betonových povrchů tribun stadionu po vybourání betonových desek.</t>
  </si>
  <si>
    <t>Broušení bude provedeno na západní tribuně MFS Srbská.</t>
  </si>
  <si>
    <t>Demontáž ocelového podkladního roštu, který je součástí podpůrné ocelové konstrukce sedadel na východní tribuně MFS Srbská.</t>
  </si>
  <si>
    <t>Demontáž původních sedadel na tribunách MFS Srbská.</t>
  </si>
  <si>
    <t>Západní tribuna MFS Srbská, celkem 4 175 ks.</t>
  </si>
  <si>
    <t>Dle požadavku objednatele budou demontované sedačky ze sektoru J,K,L,M, z řad 7-22 ponechány v areálu MFS Srbská.</t>
  </si>
  <si>
    <t>Východní tribuna MFS Srbská, celkem 875 + 156 ks</t>
  </si>
  <si>
    <t>Zhotovitel učinní následnou likvidaci plastových sedaček MFS Srbská.</t>
  </si>
  <si>
    <t>Dle požadavku objednatele budou demontované sedačky ze sektoru J,K,L,M z řad 7-22 ponechány v areálu MFS Srbská. Jedná se celkem o 2 048 ks sedaček.</t>
  </si>
  <si>
    <t>Demontované sedačky celkem 5 206 ks.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</si>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</sst>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FFFFCC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9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8" fillId="0" borderId="6" xfId="0" applyFont="1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3" xfId="0" applyNumberFormat="1" applyFill="1" applyBorder="1"/>
    <xf numFmtId="3" fontId="0" fillId="5" borderId="1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31" xfId="0" applyNumberFormat="1" applyFont="1" applyFill="1" applyBorder="1" applyAlignment="1">
      <alignment horizontal="center" vertical="center" wrapText="1" shrinkToFit="1"/>
    </xf>
    <xf numFmtId="3" fontId="7" fillId="3" borderId="32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12" xfId="0" applyNumberFormat="1" applyFont="1" applyBorder="1" applyAlignment="1">
      <alignment horizontal="right" wrapText="1" shrinkToFit="1"/>
    </xf>
    <xf numFmtId="3" fontId="3" fillId="0" borderId="12" xfId="0" applyNumberFormat="1" applyFont="1" applyBorder="1" applyAlignment="1">
      <alignment horizontal="right" shrinkToFit="1"/>
    </xf>
    <xf numFmtId="3" fontId="0" fillId="0" borderId="12" xfId="0" applyNumberFormat="1" applyBorder="1" applyAlignment="1">
      <alignment shrinkToFit="1"/>
    </xf>
    <xf numFmtId="3" fontId="0" fillId="0" borderId="29" xfId="0" applyNumberFormat="1" applyBorder="1" applyAlignment="1">
      <alignment shrinkToFit="1"/>
    </xf>
    <xf numFmtId="3" fontId="15" fillId="5" borderId="6" xfId="0" applyNumberFormat="1" applyFont="1" applyFill="1" applyBorder="1" applyAlignment="1">
      <alignment wrapText="1" shrinkToFit="1"/>
    </xf>
    <xf numFmtId="3" fontId="15" fillId="5" borderId="6" xfId="0" applyNumberFormat="1" applyFont="1" applyFill="1" applyBorder="1" applyAlignment="1">
      <alignment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6" fillId="3" borderId="32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6" fillId="3" borderId="31" xfId="0" applyFont="1" applyFill="1" applyBorder="1" applyAlignment="1">
      <alignment horizontal="center" vertical="center" wrapText="1"/>
    </xf>
    <xf numFmtId="0" fontId="16" fillId="3" borderId="31" xfId="0" applyFont="1" applyFill="1" applyBorder="1" applyAlignment="1">
      <alignment horizontal="center" vertical="center" wrapText="1"/>
    </xf>
    <xf numFmtId="49" fontId="7" fillId="0" borderId="32" xfId="0" applyNumberFormat="1" applyFont="1" applyBorder="1" applyAlignment="1">
      <alignment vertical="center"/>
    </xf>
    <xf numFmtId="49" fontId="7" fillId="0" borderId="32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1" xfId="0" applyNumberFormat="1" applyFont="1" applyBorder="1" applyAlignment="1">
      <alignment horizontal="center" vertical="center"/>
    </xf>
    <xf numFmtId="4" fontId="7" fillId="0" borderId="31" xfId="0" applyNumberFormat="1" applyFont="1" applyBorder="1" applyAlignment="1">
      <alignment vertical="center"/>
    </xf>
    <xf numFmtId="4" fontId="7" fillId="0" borderId="31" xfId="0" applyNumberFormat="1" applyFont="1" applyBorder="1" applyAlignment="1">
      <alignment vertical="center"/>
    </xf>
    <xf numFmtId="4" fontId="7" fillId="0" borderId="34" xfId="0" applyNumberFormat="1" applyFont="1" applyBorder="1" applyAlignment="1">
      <alignment horizontal="center" vertical="center"/>
    </xf>
    <xf numFmtId="4" fontId="7" fillId="0" borderId="34" xfId="0" applyNumberFormat="1" applyFont="1" applyBorder="1" applyAlignment="1">
      <alignment vertical="center"/>
    </xf>
    <xf numFmtId="4" fontId="7" fillId="0" borderId="34" xfId="0" applyNumberFormat="1" applyFont="1" applyBorder="1" applyAlignment="1">
      <alignment vertical="center"/>
    </xf>
    <xf numFmtId="4" fontId="7" fillId="0" borderId="38" xfId="0" applyNumberFormat="1" applyFont="1" applyBorder="1" applyAlignment="1">
      <alignment horizontal="center" vertical="center"/>
    </xf>
    <xf numFmtId="4" fontId="7" fillId="0" borderId="38" xfId="0" applyNumberFormat="1" applyFont="1" applyBorder="1" applyAlignment="1">
      <alignment vertical="center"/>
    </xf>
    <xf numFmtId="4" fontId="7" fillId="0" borderId="38" xfId="0" applyNumberFormat="1" applyFont="1" applyBorder="1" applyAlignment="1">
      <alignment vertical="center"/>
    </xf>
    <xf numFmtId="4" fontId="7" fillId="5" borderId="38" xfId="0" applyNumberFormat="1" applyFont="1" applyFill="1" applyBorder="1" applyAlignment="1">
      <alignment horizontal="center"/>
    </xf>
    <xf numFmtId="4" fontId="7" fillId="5" borderId="38" xfId="0" applyNumberFormat="1" applyFont="1" applyFill="1" applyBorder="1" applyAlignment="1"/>
    <xf numFmtId="4" fontId="7" fillId="5" borderId="38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39" xfId="0" applyNumberFormat="1" applyBorder="1" applyAlignment="1">
      <alignment vertical="center"/>
    </xf>
    <xf numFmtId="49" fontId="0" fillId="0" borderId="39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3" borderId="45" xfId="0" applyFill="1" applyBorder="1"/>
    <xf numFmtId="49" fontId="0" fillId="3" borderId="42" xfId="0" applyNumberFormat="1" applyFill="1" applyBorder="1" applyAlignment="1"/>
    <xf numFmtId="49" fontId="0" fillId="3" borderId="42" xfId="0" applyNumberFormat="1" applyFill="1" applyBorder="1"/>
    <xf numFmtId="0" fontId="0" fillId="3" borderId="42" xfId="0" applyFill="1" applyBorder="1"/>
    <xf numFmtId="0" fontId="0" fillId="3" borderId="41" xfId="0" applyFill="1" applyBorder="1"/>
    <xf numFmtId="0" fontId="0" fillId="3" borderId="32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19" fillId="0" borderId="0" xfId="0" applyNumberFormat="1" applyFont="1" applyAlignment="1">
      <alignment wrapText="1"/>
    </xf>
    <xf numFmtId="0" fontId="0" fillId="3" borderId="31" xfId="0" applyFill="1" applyBorder="1"/>
    <xf numFmtId="49" fontId="0" fillId="3" borderId="31" xfId="0" applyNumberFormat="1" applyFill="1" applyBorder="1"/>
    <xf numFmtId="0" fontId="0" fillId="3" borderId="48" xfId="0" applyFill="1" applyBorder="1" applyAlignment="1">
      <alignment vertical="top"/>
    </xf>
    <xf numFmtId="0" fontId="0" fillId="3" borderId="49" xfId="0" applyFill="1" applyBorder="1" applyAlignment="1">
      <alignment wrapText="1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4" xfId="0" applyFont="1" applyBorder="1" applyAlignment="1">
      <alignment vertical="top" shrinkToFit="1"/>
    </xf>
    <xf numFmtId="0" fontId="17" fillId="0" borderId="26" xfId="0" applyFont="1" applyBorder="1" applyAlignment="1">
      <alignment vertical="top" shrinkToFit="1"/>
    </xf>
    <xf numFmtId="0" fontId="18" fillId="0" borderId="0" xfId="0" applyNumberFormat="1" applyFont="1" applyBorder="1" applyAlignment="1">
      <alignment vertical="top" wrapText="1" shrinkToFit="1"/>
    </xf>
    <xf numFmtId="0" fontId="18" fillId="0" borderId="34" xfId="0" applyFont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74" fontId="17" fillId="0" borderId="34" xfId="0" applyNumberFormat="1" applyFont="1" applyBorder="1" applyAlignment="1">
      <alignment vertical="top" shrinkToFit="1"/>
    </xf>
    <xf numFmtId="174" fontId="18" fillId="0" borderId="0" xfId="0" applyNumberFormat="1" applyFont="1" applyBorder="1" applyAlignment="1">
      <alignment vertical="top" wrapText="1" shrinkToFit="1"/>
    </xf>
    <xf numFmtId="174" fontId="18" fillId="0" borderId="34" xfId="0" applyNumberFormat="1" applyFont="1" applyBorder="1" applyAlignment="1">
      <alignment vertical="top" shrinkToFit="1"/>
    </xf>
    <xf numFmtId="174" fontId="0" fillId="3" borderId="38" xfId="0" applyNumberFormat="1" applyFill="1" applyBorder="1" applyAlignment="1">
      <alignment vertical="top" shrinkToFit="1"/>
    </xf>
    <xf numFmtId="4" fontId="17" fillId="4" borderId="34" xfId="0" applyNumberFormat="1" applyFont="1" applyFill="1" applyBorder="1" applyAlignment="1" applyProtection="1">
      <alignment vertical="top" shrinkToFit="1"/>
      <protection locked="0"/>
    </xf>
    <xf numFmtId="4" fontId="17" fillId="0" borderId="34" xfId="0" applyNumberFormat="1" applyFont="1" applyBorder="1" applyAlignment="1">
      <alignment vertical="top" shrinkToFit="1"/>
    </xf>
    <xf numFmtId="4" fontId="18" fillId="0" borderId="0" xfId="0" applyNumberFormat="1" applyFont="1" applyBorder="1" applyAlignment="1">
      <alignment vertical="top" wrapText="1" shrinkToFit="1"/>
    </xf>
    <xf numFmtId="4" fontId="18" fillId="0" borderId="35" xfId="0" applyNumberFormat="1" applyFont="1" applyBorder="1" applyAlignment="1">
      <alignment vertical="top" wrapText="1" shrinkToFit="1"/>
    </xf>
    <xf numFmtId="4" fontId="18" fillId="0" borderId="34" xfId="0" applyNumberFormat="1" applyFont="1" applyBorder="1" applyAlignment="1">
      <alignment vertical="top" shrinkToFit="1"/>
    </xf>
    <xf numFmtId="4" fontId="0" fillId="3" borderId="38" xfId="0" applyNumberFormat="1" applyFill="1" applyBorder="1" applyAlignment="1">
      <alignment vertical="top" shrinkToFit="1"/>
    </xf>
    <xf numFmtId="0" fontId="0" fillId="3" borderId="50" xfId="0" applyFill="1" applyBorder="1"/>
    <xf numFmtId="0" fontId="0" fillId="3" borderId="51" xfId="0" applyFill="1" applyBorder="1" applyAlignment="1">
      <alignment wrapText="1"/>
    </xf>
    <xf numFmtId="0" fontId="0" fillId="3" borderId="52" xfId="0" applyFill="1" applyBorder="1" applyAlignment="1">
      <alignment vertical="top"/>
    </xf>
    <xf numFmtId="49" fontId="0" fillId="3" borderId="52" xfId="0" applyNumberFormat="1" applyFill="1" applyBorder="1" applyAlignment="1">
      <alignment vertical="top"/>
    </xf>
    <xf numFmtId="49" fontId="0" fillId="3" borderId="48" xfId="0" applyNumberFormat="1" applyFill="1" applyBorder="1" applyAlignment="1">
      <alignment vertical="top"/>
    </xf>
    <xf numFmtId="174" fontId="0" fillId="3" borderId="48" xfId="0" applyNumberFormat="1" applyFill="1" applyBorder="1" applyAlignment="1">
      <alignment vertical="top"/>
    </xf>
    <xf numFmtId="4" fontId="0" fillId="3" borderId="48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7" fillId="0" borderId="38" xfId="0" applyFont="1" applyBorder="1" applyAlignment="1">
      <alignment vertical="top" shrinkToFit="1"/>
    </xf>
    <xf numFmtId="174" fontId="17" fillId="0" borderId="38" xfId="0" applyNumberFormat="1" applyFont="1" applyBorder="1" applyAlignment="1">
      <alignment vertical="top" shrinkToFit="1"/>
    </xf>
    <xf numFmtId="4" fontId="17" fillId="4" borderId="38" xfId="0" applyNumberFormat="1" applyFont="1" applyFill="1" applyBorder="1" applyAlignment="1" applyProtection="1">
      <alignment vertical="top" shrinkToFit="1"/>
      <protection locked="0"/>
    </xf>
    <xf numFmtId="4" fontId="17" fillId="0" borderId="38" xfId="0" applyNumberFormat="1" applyFont="1" applyBorder="1" applyAlignment="1">
      <alignment vertical="top" shrinkToFit="1"/>
    </xf>
    <xf numFmtId="0" fontId="17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2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5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7" fillId="0" borderId="34" xfId="0" applyNumberFormat="1" applyFont="1" applyBorder="1" applyAlignment="1">
      <alignment horizontal="left" vertical="top" wrapText="1"/>
    </xf>
    <xf numFmtId="0" fontId="18" fillId="0" borderId="26" xfId="0" applyNumberFormat="1" applyFont="1" applyBorder="1" applyAlignment="1">
      <alignment horizontal="left" vertical="top" wrapText="1"/>
    </xf>
    <xf numFmtId="0" fontId="18" fillId="0" borderId="34" xfId="0" applyNumberFormat="1" applyFont="1" applyBorder="1" applyAlignment="1">
      <alignment horizontal="left" vertical="top" wrapText="1"/>
    </xf>
    <xf numFmtId="0" fontId="0" fillId="3" borderId="38" xfId="0" applyNumberFormat="1" applyFill="1" applyBorder="1" applyAlignment="1">
      <alignment horizontal="left" vertical="top" wrapText="1"/>
    </xf>
    <xf numFmtId="0" fontId="17" fillId="0" borderId="3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5234DFEE-69C7-4CDE-BE12-93C5393183F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028E-6FC9-4748-A35D-B93319ECAA0C}"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35" t="s">
        <v>38</v>
      </c>
    </row>
    <row r="2" spans="1:7" ht="57.75" customHeight="1" x14ac:dyDescent="0.25">
      <c r="A2" s="78" t="s">
        <v>39</v>
      </c>
      <c r="B2" s="78"/>
      <c r="C2" s="78"/>
      <c r="D2" s="78"/>
      <c r="E2" s="78"/>
      <c r="F2" s="78"/>
      <c r="G2" s="7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31325-7DBD-4AE0-BE8D-078D3CE97D86}">
  <sheetPr codeName="List5112">
    <tabColor rgb="FF66FF66"/>
  </sheetPr>
  <dimension ref="A1:O55"/>
  <sheetViews>
    <sheetView showGridLines="0" topLeftCell="B12" zoomScaleNormal="100" zoomScaleSheetLayoutView="75" workbookViewId="0">
      <selection activeCell="A29" sqref="A29"/>
    </sheetView>
  </sheetViews>
  <sheetFormatPr defaultColWidth="9" defaultRowHeight="13.2" x14ac:dyDescent="0.25"/>
  <cols>
    <col min="1" max="1" width="8.44140625" hidden="1" customWidth="1"/>
    <col min="2" max="2" width="9.109375" customWidth="1"/>
    <col min="3" max="3" width="7.44140625" customWidth="1"/>
    <col min="4" max="4" width="13.44140625" customWidth="1"/>
    <col min="5" max="5" width="12.109375" customWidth="1"/>
    <col min="6" max="6" width="11.44140625" customWidth="1"/>
    <col min="7" max="7" width="12.6640625" style="1" customWidth="1"/>
    <col min="8" max="8" width="12.6640625" customWidth="1"/>
    <col min="9" max="9" width="12.6640625" style="1" customWidth="1"/>
    <col min="10" max="10" width="6.6640625" style="1" customWidth="1"/>
    <col min="11" max="11" width="4.33203125" customWidth="1"/>
    <col min="12" max="15" width="10.6640625" customWidth="1"/>
  </cols>
  <sheetData>
    <row r="1" spans="1:15" ht="33.75" customHeight="1" x14ac:dyDescent="0.25">
      <c r="A1" s="71" t="s">
        <v>36</v>
      </c>
      <c r="B1" s="91" t="s">
        <v>42</v>
      </c>
      <c r="C1" s="92"/>
      <c r="D1" s="92"/>
      <c r="E1" s="92"/>
      <c r="F1" s="92"/>
      <c r="G1" s="92"/>
      <c r="H1" s="92"/>
      <c r="I1" s="92"/>
      <c r="J1" s="93"/>
    </row>
    <row r="2" spans="1:15" ht="23.25" customHeight="1" x14ac:dyDescent="0.25">
      <c r="A2" s="4"/>
      <c r="B2" s="105" t="s">
        <v>40</v>
      </c>
      <c r="C2" s="106"/>
      <c r="D2" s="107" t="s">
        <v>46</v>
      </c>
      <c r="E2" s="108"/>
      <c r="F2" s="108"/>
      <c r="G2" s="108"/>
      <c r="H2" s="108"/>
      <c r="I2" s="108"/>
      <c r="J2" s="109"/>
      <c r="O2" s="2"/>
    </row>
    <row r="3" spans="1:15" ht="23.25" customHeight="1" x14ac:dyDescent="0.25">
      <c r="A3" s="4"/>
      <c r="B3" s="110" t="s">
        <v>45</v>
      </c>
      <c r="C3" s="111"/>
      <c r="D3" s="112" t="s">
        <v>43</v>
      </c>
      <c r="E3" s="113"/>
      <c r="F3" s="113"/>
      <c r="G3" s="113"/>
      <c r="H3" s="113"/>
      <c r="I3" s="113"/>
      <c r="J3" s="114"/>
    </row>
    <row r="4" spans="1:15" ht="23.25" hidden="1" customHeight="1" x14ac:dyDescent="0.25">
      <c r="A4" s="4"/>
      <c r="B4" s="115" t="s">
        <v>44</v>
      </c>
      <c r="C4" s="116"/>
      <c r="D4" s="117"/>
      <c r="E4" s="117"/>
      <c r="F4" s="118"/>
      <c r="G4" s="119"/>
      <c r="H4" s="118"/>
      <c r="I4" s="119"/>
      <c r="J4" s="120"/>
    </row>
    <row r="5" spans="1:15" ht="24" customHeight="1" x14ac:dyDescent="0.25">
      <c r="A5" s="4"/>
      <c r="B5" s="45" t="s">
        <v>21</v>
      </c>
      <c r="C5" s="5"/>
      <c r="D5" s="121" t="s">
        <v>47</v>
      </c>
      <c r="E5" s="25"/>
      <c r="F5" s="25"/>
      <c r="G5" s="25"/>
      <c r="H5" s="27" t="s">
        <v>33</v>
      </c>
      <c r="I5" s="121" t="s">
        <v>51</v>
      </c>
      <c r="J5" s="11"/>
    </row>
    <row r="6" spans="1:15" ht="15.75" customHeight="1" x14ac:dyDescent="0.25">
      <c r="A6" s="4"/>
      <c r="B6" s="39"/>
      <c r="C6" s="25"/>
      <c r="D6" s="121" t="s">
        <v>48</v>
      </c>
      <c r="E6" s="25"/>
      <c r="F6" s="25"/>
      <c r="G6" s="25"/>
      <c r="H6" s="27" t="s">
        <v>34</v>
      </c>
      <c r="I6" s="121" t="s">
        <v>52</v>
      </c>
      <c r="J6" s="11"/>
    </row>
    <row r="7" spans="1:15" ht="15.75" customHeight="1" x14ac:dyDescent="0.25">
      <c r="A7" s="4"/>
      <c r="B7" s="40"/>
      <c r="C7" s="122" t="s">
        <v>50</v>
      </c>
      <c r="D7" s="104" t="s">
        <v>49</v>
      </c>
      <c r="E7" s="32"/>
      <c r="F7" s="32"/>
      <c r="G7" s="32"/>
      <c r="H7" s="34"/>
      <c r="I7" s="32"/>
      <c r="J7" s="49"/>
    </row>
    <row r="8" spans="1:15" ht="24" hidden="1" customHeight="1" x14ac:dyDescent="0.25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25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25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5">
      <c r="A11" s="4"/>
      <c r="B11" s="45" t="s">
        <v>18</v>
      </c>
      <c r="C11" s="5"/>
      <c r="D11" s="123"/>
      <c r="E11" s="123"/>
      <c r="F11" s="123"/>
      <c r="G11" s="123"/>
      <c r="H11" s="27" t="s">
        <v>33</v>
      </c>
      <c r="I11" s="127"/>
      <c r="J11" s="11"/>
    </row>
    <row r="12" spans="1:15" ht="15.75" customHeight="1" x14ac:dyDescent="0.25">
      <c r="A12" s="4"/>
      <c r="B12" s="39"/>
      <c r="C12" s="25"/>
      <c r="D12" s="124"/>
      <c r="E12" s="124"/>
      <c r="F12" s="124"/>
      <c r="G12" s="124"/>
      <c r="H12" s="27" t="s">
        <v>34</v>
      </c>
      <c r="I12" s="127"/>
      <c r="J12" s="11"/>
    </row>
    <row r="13" spans="1:15" ht="15.75" customHeight="1" x14ac:dyDescent="0.25">
      <c r="A13" s="4"/>
      <c r="B13" s="40"/>
      <c r="C13" s="126"/>
      <c r="D13" s="125"/>
      <c r="E13" s="125"/>
      <c r="F13" s="125"/>
      <c r="G13" s="125"/>
      <c r="H13" s="28"/>
      <c r="I13" s="32"/>
      <c r="J13" s="49"/>
    </row>
    <row r="14" spans="1:15" ht="24" hidden="1" customHeight="1" x14ac:dyDescent="0.25">
      <c r="A14" s="4"/>
      <c r="B14" s="64" t="s">
        <v>20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25">
      <c r="A15" s="4"/>
      <c r="B15" s="50" t="s">
        <v>31</v>
      </c>
      <c r="C15" s="70"/>
      <c r="D15" s="51"/>
      <c r="E15" s="83"/>
      <c r="F15" s="83"/>
      <c r="G15" s="98"/>
      <c r="H15" s="98"/>
      <c r="I15" s="98" t="s">
        <v>28</v>
      </c>
      <c r="J15" s="99"/>
    </row>
    <row r="16" spans="1:15" ht="23.25" customHeight="1" x14ac:dyDescent="0.25">
      <c r="A16" s="194" t="s">
        <v>23</v>
      </c>
      <c r="B16" s="195" t="s">
        <v>23</v>
      </c>
      <c r="C16" s="56"/>
      <c r="D16" s="57"/>
      <c r="E16" s="80"/>
      <c r="F16" s="81"/>
      <c r="G16" s="80"/>
      <c r="H16" s="81"/>
      <c r="I16" s="80">
        <f>SUMIF(F47:F51,A16,I47:I51)+SUMIF(F47:F51,"PSU",I47:I51)</f>
        <v>0</v>
      </c>
      <c r="J16" s="82"/>
    </row>
    <row r="17" spans="1:10" ht="23.25" customHeight="1" x14ac:dyDescent="0.25">
      <c r="A17" s="194" t="s">
        <v>24</v>
      </c>
      <c r="B17" s="195" t="s">
        <v>24</v>
      </c>
      <c r="C17" s="56"/>
      <c r="D17" s="57"/>
      <c r="E17" s="80"/>
      <c r="F17" s="81"/>
      <c r="G17" s="80"/>
      <c r="H17" s="81"/>
      <c r="I17" s="80">
        <f>SUMIF(F47:F51,A17,I47:I51)</f>
        <v>0</v>
      </c>
      <c r="J17" s="82"/>
    </row>
    <row r="18" spans="1:10" ht="23.25" customHeight="1" x14ac:dyDescent="0.25">
      <c r="A18" s="194" t="s">
        <v>25</v>
      </c>
      <c r="B18" s="195" t="s">
        <v>25</v>
      </c>
      <c r="C18" s="56"/>
      <c r="D18" s="57"/>
      <c r="E18" s="80"/>
      <c r="F18" s="81"/>
      <c r="G18" s="80"/>
      <c r="H18" s="81"/>
      <c r="I18" s="80">
        <f>SUMIF(F47:F51,A18,I47:I51)</f>
        <v>0</v>
      </c>
      <c r="J18" s="82"/>
    </row>
    <row r="19" spans="1:10" ht="23.25" customHeight="1" x14ac:dyDescent="0.25">
      <c r="A19" s="194" t="s">
        <v>64</v>
      </c>
      <c r="B19" s="195" t="s">
        <v>26</v>
      </c>
      <c r="C19" s="56"/>
      <c r="D19" s="57"/>
      <c r="E19" s="80"/>
      <c r="F19" s="81"/>
      <c r="G19" s="80"/>
      <c r="H19" s="81"/>
      <c r="I19" s="80">
        <f>SUMIF(F47:F51,A19,I47:I51)</f>
        <v>0</v>
      </c>
      <c r="J19" s="82"/>
    </row>
    <row r="20" spans="1:10" ht="23.25" customHeight="1" x14ac:dyDescent="0.25">
      <c r="A20" s="194" t="s">
        <v>67</v>
      </c>
      <c r="B20" s="195" t="s">
        <v>27</v>
      </c>
      <c r="C20" s="56"/>
      <c r="D20" s="57"/>
      <c r="E20" s="80"/>
      <c r="F20" s="81"/>
      <c r="G20" s="80"/>
      <c r="H20" s="81"/>
      <c r="I20" s="80">
        <f>SUMIF(F47:F51,A20,I47:I51)</f>
        <v>0</v>
      </c>
      <c r="J20" s="82"/>
    </row>
    <row r="21" spans="1:10" ht="23.25" customHeight="1" x14ac:dyDescent="0.25">
      <c r="A21" s="4"/>
      <c r="B21" s="72" t="s">
        <v>28</v>
      </c>
      <c r="C21" s="73"/>
      <c r="D21" s="74"/>
      <c r="E21" s="89"/>
      <c r="F21" s="97"/>
      <c r="G21" s="89"/>
      <c r="H21" s="97"/>
      <c r="I21" s="89">
        <f>SUM(I16:J20)</f>
        <v>0</v>
      </c>
      <c r="J21" s="90"/>
    </row>
    <row r="22" spans="1:10" ht="33" customHeight="1" x14ac:dyDescent="0.25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5">
      <c r="A23" s="4"/>
      <c r="B23" s="55" t="s">
        <v>11</v>
      </c>
      <c r="C23" s="56"/>
      <c r="D23" s="57"/>
      <c r="E23" s="58">
        <v>12</v>
      </c>
      <c r="F23" s="59" t="s">
        <v>0</v>
      </c>
      <c r="G23" s="87">
        <f>ZakladDPHSniVypocet</f>
        <v>0</v>
      </c>
      <c r="H23" s="88"/>
      <c r="I23" s="88"/>
      <c r="J23" s="60" t="str">
        <f t="shared" ref="J23:J28" si="0">Mena</f>
        <v>CZK</v>
      </c>
    </row>
    <row r="24" spans="1:10" ht="23.25" hidden="1" customHeight="1" x14ac:dyDescent="0.25">
      <c r="A24" s="4"/>
      <c r="B24" s="55" t="s">
        <v>12</v>
      </c>
      <c r="C24" s="56"/>
      <c r="D24" s="57"/>
      <c r="E24" s="58">
        <f>SazbaDPH1</f>
        <v>12</v>
      </c>
      <c r="F24" s="59" t="s">
        <v>0</v>
      </c>
      <c r="G24" s="85">
        <f>I23*E23/100</f>
        <v>0</v>
      </c>
      <c r="H24" s="86"/>
      <c r="I24" s="86"/>
      <c r="J24" s="60" t="str">
        <f t="shared" si="0"/>
        <v>CZK</v>
      </c>
    </row>
    <row r="25" spans="1:10" ht="23.25" customHeight="1" thickBot="1" x14ac:dyDescent="0.3">
      <c r="A25" s="4"/>
      <c r="B25" s="55" t="s">
        <v>13</v>
      </c>
      <c r="C25" s="56"/>
      <c r="D25" s="57"/>
      <c r="E25" s="58">
        <v>21</v>
      </c>
      <c r="F25" s="59" t="s">
        <v>0</v>
      </c>
      <c r="G25" s="87">
        <f>ZakladDPHZaklVypocet</f>
        <v>0</v>
      </c>
      <c r="H25" s="88"/>
      <c r="I25" s="88"/>
      <c r="J25" s="60" t="str">
        <f t="shared" si="0"/>
        <v>CZK</v>
      </c>
    </row>
    <row r="26" spans="1:10" ht="23.25" hidden="1" customHeight="1" x14ac:dyDescent="0.25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94">
        <f>I25*E25/100</f>
        <v>0</v>
      </c>
      <c r="H26" s="95"/>
      <c r="I26" s="95"/>
      <c r="J26" s="54" t="str">
        <f t="shared" si="0"/>
        <v>CZK</v>
      </c>
    </row>
    <row r="27" spans="1:10" ht="23.25" hidden="1" customHeight="1" thickBot="1" x14ac:dyDescent="0.3">
      <c r="A27" s="4"/>
      <c r="B27" s="46" t="s">
        <v>4</v>
      </c>
      <c r="C27" s="20"/>
      <c r="D27" s="23"/>
      <c r="E27" s="20"/>
      <c r="F27" s="21"/>
      <c r="G27" s="96">
        <f>0</f>
        <v>0</v>
      </c>
      <c r="H27" s="96"/>
      <c r="I27" s="96"/>
      <c r="J27" s="61" t="str">
        <f t="shared" si="0"/>
        <v>CZK</v>
      </c>
    </row>
    <row r="28" spans="1:10" ht="27.75" customHeight="1" thickBot="1" x14ac:dyDescent="0.3">
      <c r="A28" s="4"/>
      <c r="B28" s="153" t="s">
        <v>22</v>
      </c>
      <c r="C28" s="154"/>
      <c r="D28" s="154"/>
      <c r="E28" s="155"/>
      <c r="F28" s="156"/>
      <c r="G28" s="157">
        <f>ZakladDPHSniVypocet+ZakladDPHZaklVypocet</f>
        <v>0</v>
      </c>
      <c r="H28" s="157"/>
      <c r="I28" s="157"/>
      <c r="J28" s="158" t="str">
        <f t="shared" si="0"/>
        <v>CZK</v>
      </c>
    </row>
    <row r="29" spans="1:10" ht="27.75" hidden="1" customHeight="1" thickBot="1" x14ac:dyDescent="0.3">
      <c r="A29" s="4"/>
      <c r="B29" s="153" t="s">
        <v>35</v>
      </c>
      <c r="C29" s="159"/>
      <c r="D29" s="159"/>
      <c r="E29" s="159"/>
      <c r="F29" s="159"/>
      <c r="G29" s="160">
        <f>ZakladDPHSni+DPHSni+ZakladDPHZakl+DPHZakl+Zaokrouhleni</f>
        <v>0</v>
      </c>
      <c r="H29" s="160"/>
      <c r="I29" s="160"/>
      <c r="J29" s="161" t="s">
        <v>55</v>
      </c>
    </row>
    <row r="30" spans="1:10" ht="12.75" customHeight="1" x14ac:dyDescent="0.25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5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5">
      <c r="A32" s="4"/>
      <c r="B32" s="24"/>
      <c r="C32" s="19" t="s">
        <v>10</v>
      </c>
      <c r="D32" s="37"/>
      <c r="E32" s="37"/>
      <c r="F32" s="19" t="s">
        <v>9</v>
      </c>
      <c r="G32" s="37"/>
      <c r="H32" s="38">
        <f ca="1">TODAY()</f>
        <v>45915</v>
      </c>
      <c r="I32" s="37"/>
      <c r="J32" s="12"/>
    </row>
    <row r="33" spans="1:10" ht="47.25" customHeight="1" x14ac:dyDescent="0.25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10" s="35" customFormat="1" ht="18.75" customHeight="1" x14ac:dyDescent="0.25">
      <c r="A34" s="29"/>
      <c r="B34" s="29"/>
      <c r="C34" s="30"/>
      <c r="D34" s="79"/>
      <c r="E34" s="79"/>
      <c r="F34" s="30"/>
      <c r="G34" s="79"/>
      <c r="H34" s="79"/>
      <c r="I34" s="79"/>
      <c r="J34" s="36"/>
    </row>
    <row r="35" spans="1:10" ht="12.75" customHeight="1" x14ac:dyDescent="0.25">
      <c r="A35" s="4"/>
      <c r="B35" s="4"/>
      <c r="C35" s="5"/>
      <c r="D35" s="84" t="s">
        <v>2</v>
      </c>
      <c r="E35" s="84"/>
      <c r="F35" s="5"/>
      <c r="G35" s="43"/>
      <c r="H35" s="13" t="s">
        <v>3</v>
      </c>
      <c r="I35" s="43"/>
      <c r="J35" s="12"/>
    </row>
    <row r="36" spans="1:10" ht="13.5" customHeight="1" thickBot="1" x14ac:dyDescent="0.3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3">
      <c r="B37" s="75" t="s">
        <v>15</v>
      </c>
      <c r="C37" s="3"/>
      <c r="D37" s="3"/>
      <c r="E37" s="3"/>
      <c r="F37" s="142"/>
      <c r="G37" s="142"/>
      <c r="H37" s="142"/>
      <c r="I37" s="142"/>
      <c r="J37" s="3"/>
    </row>
    <row r="38" spans="1:10" ht="25.5" hidden="1" customHeight="1" x14ac:dyDescent="0.25">
      <c r="A38" s="130" t="s">
        <v>37</v>
      </c>
      <c r="B38" s="132" t="s">
        <v>16</v>
      </c>
      <c r="C38" s="133" t="s">
        <v>5</v>
      </c>
      <c r="D38" s="134"/>
      <c r="E38" s="134"/>
      <c r="F38" s="143" t="str">
        <f>B23</f>
        <v>Základ pro sníženou DPH</v>
      </c>
      <c r="G38" s="143" t="str">
        <f>B25</f>
        <v>Základ pro základní DPH</v>
      </c>
      <c r="H38" s="144" t="s">
        <v>17</v>
      </c>
      <c r="I38" s="145" t="s">
        <v>1</v>
      </c>
      <c r="J38" s="135" t="s">
        <v>0</v>
      </c>
    </row>
    <row r="39" spans="1:10" ht="25.5" hidden="1" customHeight="1" x14ac:dyDescent="0.25">
      <c r="A39" s="130">
        <v>1</v>
      </c>
      <c r="B39" s="136" t="s">
        <v>53</v>
      </c>
      <c r="C39" s="137" t="s">
        <v>46</v>
      </c>
      <c r="D39" s="138"/>
      <c r="E39" s="138"/>
      <c r="F39" s="146">
        <f>'Rozpočet Pol'!AC76</f>
        <v>0</v>
      </c>
      <c r="G39" s="147">
        <f>'Rozpočet Pol'!AD76</f>
        <v>0</v>
      </c>
      <c r="H39" s="148"/>
      <c r="I39" s="149">
        <f>F39+G39+H39</f>
        <v>0</v>
      </c>
      <c r="J39" s="139" t="str">
        <f>IF(_xlfn.SINGLE(CenaCelkemVypocet)=0,"",I39/_xlfn.SINGLE(CenaCelkemVypocet)*100)</f>
        <v/>
      </c>
    </row>
    <row r="40" spans="1:10" ht="25.5" hidden="1" customHeight="1" x14ac:dyDescent="0.25">
      <c r="A40" s="130"/>
      <c r="B40" s="140" t="s">
        <v>54</v>
      </c>
      <c r="C40" s="141"/>
      <c r="D40" s="141"/>
      <c r="E40" s="141"/>
      <c r="F40" s="150">
        <f>SUMIF(A39:A39,"=1",F39:F39)</f>
        <v>0</v>
      </c>
      <c r="G40" s="151">
        <f>SUMIF(A39:A39,"=1",G39:G39)</f>
        <v>0</v>
      </c>
      <c r="H40" s="151">
        <f>SUMIF(A39:A39,"=1",H39:H39)</f>
        <v>0</v>
      </c>
      <c r="I40" s="152">
        <f>SUMIF(A39:A39,"=1",I39:I39)</f>
        <v>0</v>
      </c>
      <c r="J40" s="131">
        <f>SUMIF(A39:A39,"=1",J39:J39)</f>
        <v>0</v>
      </c>
    </row>
    <row r="44" spans="1:10" ht="15.6" x14ac:dyDescent="0.3">
      <c r="B44" s="162" t="s">
        <v>56</v>
      </c>
    </row>
    <row r="46" spans="1:10" ht="25.5" customHeight="1" x14ac:dyDescent="0.25">
      <c r="A46" s="163"/>
      <c r="B46" s="169" t="s">
        <v>16</v>
      </c>
      <c r="C46" s="169" t="s">
        <v>5</v>
      </c>
      <c r="D46" s="170"/>
      <c r="E46" s="170"/>
      <c r="F46" s="173" t="s">
        <v>57</v>
      </c>
      <c r="G46" s="173"/>
      <c r="H46" s="173"/>
      <c r="I46" s="174" t="s">
        <v>28</v>
      </c>
      <c r="J46" s="174"/>
    </row>
    <row r="47" spans="1:10" ht="25.5" customHeight="1" x14ac:dyDescent="0.25">
      <c r="A47" s="164"/>
      <c r="B47" s="175" t="s">
        <v>58</v>
      </c>
      <c r="C47" s="176" t="s">
        <v>59</v>
      </c>
      <c r="D47" s="177"/>
      <c r="E47" s="177"/>
      <c r="F47" s="181" t="s">
        <v>23</v>
      </c>
      <c r="G47" s="182"/>
      <c r="H47" s="182"/>
      <c r="I47" s="183">
        <f>'Rozpočet Pol'!G8</f>
        <v>0</v>
      </c>
      <c r="J47" s="183"/>
    </row>
    <row r="48" spans="1:10" ht="25.5" customHeight="1" x14ac:dyDescent="0.25">
      <c r="A48" s="164"/>
      <c r="B48" s="167" t="s">
        <v>60</v>
      </c>
      <c r="C48" s="166" t="s">
        <v>61</v>
      </c>
      <c r="D48" s="168"/>
      <c r="E48" s="168"/>
      <c r="F48" s="184" t="s">
        <v>23</v>
      </c>
      <c r="G48" s="185"/>
      <c r="H48" s="185"/>
      <c r="I48" s="186">
        <f>'Rozpočet Pol'!G25</f>
        <v>0</v>
      </c>
      <c r="J48" s="186"/>
    </row>
    <row r="49" spans="1:10" ht="25.5" customHeight="1" x14ac:dyDescent="0.25">
      <c r="A49" s="164"/>
      <c r="B49" s="167" t="s">
        <v>62</v>
      </c>
      <c r="C49" s="166" t="s">
        <v>63</v>
      </c>
      <c r="D49" s="168"/>
      <c r="E49" s="168"/>
      <c r="F49" s="184" t="s">
        <v>24</v>
      </c>
      <c r="G49" s="185"/>
      <c r="H49" s="185"/>
      <c r="I49" s="186">
        <f>'Rozpočet Pol'!G42</f>
        <v>0</v>
      </c>
      <c r="J49" s="186"/>
    </row>
    <row r="50" spans="1:10" ht="25.5" customHeight="1" x14ac:dyDescent="0.25">
      <c r="A50" s="164"/>
      <c r="B50" s="167" t="s">
        <v>64</v>
      </c>
      <c r="C50" s="166" t="s">
        <v>26</v>
      </c>
      <c r="D50" s="168"/>
      <c r="E50" s="168"/>
      <c r="F50" s="184" t="s">
        <v>64</v>
      </c>
      <c r="G50" s="185"/>
      <c r="H50" s="185"/>
      <c r="I50" s="186">
        <f>'Rozpočet Pol'!G52</f>
        <v>0</v>
      </c>
      <c r="J50" s="186"/>
    </row>
    <row r="51" spans="1:10" ht="25.5" customHeight="1" x14ac:dyDescent="0.25">
      <c r="A51" s="164"/>
      <c r="B51" s="178" t="s">
        <v>65</v>
      </c>
      <c r="C51" s="179" t="s">
        <v>66</v>
      </c>
      <c r="D51" s="180"/>
      <c r="E51" s="180"/>
      <c r="F51" s="187" t="s">
        <v>23</v>
      </c>
      <c r="G51" s="188"/>
      <c r="H51" s="188"/>
      <c r="I51" s="189">
        <f>'Rozpočet Pol'!G54</f>
        <v>0</v>
      </c>
      <c r="J51" s="189"/>
    </row>
    <row r="52" spans="1:10" ht="25.5" customHeight="1" x14ac:dyDescent="0.25">
      <c r="A52" s="165"/>
      <c r="B52" s="171" t="s">
        <v>1</v>
      </c>
      <c r="C52" s="171"/>
      <c r="D52" s="172"/>
      <c r="E52" s="172"/>
      <c r="F52" s="190"/>
      <c r="G52" s="191"/>
      <c r="H52" s="191"/>
      <c r="I52" s="192">
        <f>SUM(I47:I51)</f>
        <v>0</v>
      </c>
      <c r="J52" s="192"/>
    </row>
    <row r="53" spans="1:10" x14ac:dyDescent="0.25">
      <c r="F53" s="193"/>
      <c r="G53" s="129"/>
      <c r="H53" s="193"/>
      <c r="I53" s="129"/>
      <c r="J53" s="129"/>
    </row>
    <row r="54" spans="1:10" x14ac:dyDescent="0.25">
      <c r="F54" s="193"/>
      <c r="G54" s="129"/>
      <c r="H54" s="193"/>
      <c r="I54" s="129"/>
      <c r="J54" s="129"/>
    </row>
    <row r="55" spans="1:10" x14ac:dyDescent="0.25">
      <c r="F55" s="193"/>
      <c r="G55" s="129"/>
      <c r="H55" s="193"/>
      <c r="I55" s="129"/>
      <c r="J55" s="12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51">
    <mergeCell ref="I51:J51"/>
    <mergeCell ref="C51:E51"/>
    <mergeCell ref="I52:J52"/>
    <mergeCell ref="I48:J48"/>
    <mergeCell ref="C48:E48"/>
    <mergeCell ref="I49:J49"/>
    <mergeCell ref="C49:E49"/>
    <mergeCell ref="I50:J50"/>
    <mergeCell ref="C50:E50"/>
    <mergeCell ref="D3:J3"/>
    <mergeCell ref="C39:E39"/>
    <mergeCell ref="B40:E40"/>
    <mergeCell ref="I46:J46"/>
    <mergeCell ref="I47:J47"/>
    <mergeCell ref="C47:E47"/>
    <mergeCell ref="G28:I28"/>
    <mergeCell ref="G15:H15"/>
    <mergeCell ref="I15:J15"/>
    <mergeCell ref="E16:F16"/>
    <mergeCell ref="D12:G12"/>
    <mergeCell ref="D13:G13"/>
    <mergeCell ref="D34:E34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99D92-4FA2-4DAC-9D6E-800FFE039E03}">
  <sheetPr codeName="List4">
    <tabColor rgb="FFFF9966"/>
  </sheetPr>
  <dimension ref="A1:G5"/>
  <sheetViews>
    <sheetView workbookViewId="0">
      <selection activeCell="A5" sqref="A5:IV5"/>
    </sheetView>
  </sheetViews>
  <sheetFormatPr defaultColWidth="9.109375" defaultRowHeight="13.2" x14ac:dyDescent="0.25"/>
  <cols>
    <col min="1" max="1" width="4.33203125" style="6" customWidth="1"/>
    <col min="2" max="2" width="14.44140625" style="6" customWidth="1"/>
    <col min="3" max="3" width="38.33203125" style="10" customWidth="1"/>
    <col min="4" max="4" width="4.5546875" style="6" customWidth="1"/>
    <col min="5" max="5" width="10.5546875" style="6" customWidth="1"/>
    <col min="6" max="6" width="9.88671875" style="6" customWidth="1"/>
    <col min="7" max="7" width="12.6640625" style="6" customWidth="1"/>
    <col min="8" max="16384" width="9.109375" style="6"/>
  </cols>
  <sheetData>
    <row r="1" spans="1:7" ht="15.6" x14ac:dyDescent="0.25">
      <c r="A1" s="100" t="s">
        <v>6</v>
      </c>
      <c r="B1" s="100"/>
      <c r="C1" s="101"/>
      <c r="D1" s="100"/>
      <c r="E1" s="100"/>
      <c r="F1" s="100"/>
      <c r="G1" s="100"/>
    </row>
    <row r="2" spans="1:7" ht="24.9" customHeight="1" x14ac:dyDescent="0.25">
      <c r="A2" s="77" t="s">
        <v>41</v>
      </c>
      <c r="B2" s="76"/>
      <c r="C2" s="102"/>
      <c r="D2" s="102"/>
      <c r="E2" s="102"/>
      <c r="F2" s="102"/>
      <c r="G2" s="103"/>
    </row>
    <row r="3" spans="1:7" ht="24.9" hidden="1" customHeight="1" x14ac:dyDescent="0.25">
      <c r="A3" s="77" t="s">
        <v>7</v>
      </c>
      <c r="B3" s="76"/>
      <c r="C3" s="102"/>
      <c r="D3" s="102"/>
      <c r="E3" s="102"/>
      <c r="F3" s="102"/>
      <c r="G3" s="103"/>
    </row>
    <row r="4" spans="1:7" ht="24.9" hidden="1" customHeight="1" x14ac:dyDescent="0.25">
      <c r="A4" s="77" t="s">
        <v>8</v>
      </c>
      <c r="B4" s="76"/>
      <c r="C4" s="102"/>
      <c r="D4" s="102"/>
      <c r="E4" s="102"/>
      <c r="F4" s="102"/>
      <c r="G4" s="103"/>
    </row>
    <row r="5" spans="1:7" hidden="1" x14ac:dyDescent="0.25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8389D-CAB4-44DA-B28B-3D25C8EA69B3}">
  <sheetPr>
    <outlinePr summaryBelow="0"/>
  </sheetPr>
  <dimension ref="A1:BH86"/>
  <sheetViews>
    <sheetView tabSelected="1" topLeftCell="A54" workbookViewId="0">
      <selection sqref="A1:G1"/>
    </sheetView>
  </sheetViews>
  <sheetFormatPr defaultRowHeight="13.2" outlineLevelRow="1" x14ac:dyDescent="0.25"/>
  <cols>
    <col min="1" max="1" width="4.33203125" customWidth="1"/>
    <col min="2" max="2" width="14.44140625" style="128" customWidth="1"/>
    <col min="3" max="3" width="38.33203125" style="128" customWidth="1"/>
    <col min="4" max="4" width="4.6640625" customWidth="1"/>
    <col min="5" max="5" width="10.6640625" customWidth="1"/>
    <col min="6" max="6" width="9.88671875" customWidth="1"/>
    <col min="7" max="7" width="12.77734375" customWidth="1"/>
    <col min="8" max="21" width="0" hidden="1" customWidth="1"/>
    <col min="29" max="39" width="0" hidden="1" customWidth="1"/>
    <col min="53" max="53" width="73.44140625" customWidth="1"/>
  </cols>
  <sheetData>
    <row r="1" spans="1:60" ht="15.75" customHeight="1" x14ac:dyDescent="0.3">
      <c r="A1" s="196" t="s">
        <v>6</v>
      </c>
      <c r="B1" s="196"/>
      <c r="C1" s="196"/>
      <c r="D1" s="196"/>
      <c r="E1" s="196"/>
      <c r="F1" s="196"/>
      <c r="G1" s="196"/>
      <c r="AE1" t="s">
        <v>69</v>
      </c>
    </row>
    <row r="2" spans="1:60" ht="25.05" customHeight="1" x14ac:dyDescent="0.25">
      <c r="A2" s="203" t="s">
        <v>68</v>
      </c>
      <c r="B2" s="197"/>
      <c r="C2" s="198" t="s">
        <v>46</v>
      </c>
      <c r="D2" s="199"/>
      <c r="E2" s="199"/>
      <c r="F2" s="199"/>
      <c r="G2" s="205"/>
      <c r="AE2" t="s">
        <v>70</v>
      </c>
    </row>
    <row r="3" spans="1:60" ht="25.05" customHeight="1" x14ac:dyDescent="0.25">
      <c r="A3" s="204" t="s">
        <v>7</v>
      </c>
      <c r="B3" s="202"/>
      <c r="C3" s="200" t="s">
        <v>43</v>
      </c>
      <c r="D3" s="201"/>
      <c r="E3" s="201"/>
      <c r="F3" s="201"/>
      <c r="G3" s="206"/>
      <c r="AE3" t="s">
        <v>71</v>
      </c>
    </row>
    <row r="4" spans="1:60" ht="25.05" hidden="1" customHeight="1" x14ac:dyDescent="0.25">
      <c r="A4" s="204" t="s">
        <v>8</v>
      </c>
      <c r="B4" s="202"/>
      <c r="C4" s="200"/>
      <c r="D4" s="201"/>
      <c r="E4" s="201"/>
      <c r="F4" s="201"/>
      <c r="G4" s="206"/>
      <c r="AE4" t="s">
        <v>72</v>
      </c>
    </row>
    <row r="5" spans="1:60" hidden="1" x14ac:dyDescent="0.25">
      <c r="A5" s="207" t="s">
        <v>73</v>
      </c>
      <c r="B5" s="208"/>
      <c r="C5" s="209"/>
      <c r="D5" s="210"/>
      <c r="E5" s="210"/>
      <c r="F5" s="210"/>
      <c r="G5" s="211"/>
      <c r="AE5" t="s">
        <v>74</v>
      </c>
    </row>
    <row r="7" spans="1:60" ht="39.6" x14ac:dyDescent="0.25">
      <c r="A7" s="217" t="s">
        <v>75</v>
      </c>
      <c r="B7" s="218" t="s">
        <v>76</v>
      </c>
      <c r="C7" s="218" t="s">
        <v>77</v>
      </c>
      <c r="D7" s="217" t="s">
        <v>78</v>
      </c>
      <c r="E7" s="217" t="s">
        <v>79</v>
      </c>
      <c r="F7" s="212" t="s">
        <v>80</v>
      </c>
      <c r="G7" s="239" t="s">
        <v>28</v>
      </c>
      <c r="H7" s="240" t="s">
        <v>29</v>
      </c>
      <c r="I7" s="240" t="s">
        <v>81</v>
      </c>
      <c r="J7" s="240" t="s">
        <v>30</v>
      </c>
      <c r="K7" s="240" t="s">
        <v>82</v>
      </c>
      <c r="L7" s="240" t="s">
        <v>83</v>
      </c>
      <c r="M7" s="240" t="s">
        <v>84</v>
      </c>
      <c r="N7" s="240" t="s">
        <v>85</v>
      </c>
      <c r="O7" s="240" t="s">
        <v>86</v>
      </c>
      <c r="P7" s="240" t="s">
        <v>87</v>
      </c>
      <c r="Q7" s="240" t="s">
        <v>88</v>
      </c>
      <c r="R7" s="240" t="s">
        <v>89</v>
      </c>
      <c r="S7" s="240" t="s">
        <v>90</v>
      </c>
      <c r="T7" s="240" t="s">
        <v>91</v>
      </c>
      <c r="U7" s="220" t="s">
        <v>92</v>
      </c>
    </row>
    <row r="8" spans="1:60" x14ac:dyDescent="0.25">
      <c r="A8" s="241" t="s">
        <v>93</v>
      </c>
      <c r="B8" s="242" t="s">
        <v>58</v>
      </c>
      <c r="C8" s="243" t="s">
        <v>59</v>
      </c>
      <c r="D8" s="219"/>
      <c r="E8" s="244"/>
      <c r="F8" s="245"/>
      <c r="G8" s="245">
        <f>SUMIF(AE9:AE24,"&lt;&gt;NOR",G9:G24)</f>
        <v>0</v>
      </c>
      <c r="H8" s="245"/>
      <c r="I8" s="245">
        <f>SUM(I9:I24)</f>
        <v>0</v>
      </c>
      <c r="J8" s="245"/>
      <c r="K8" s="245">
        <f>SUM(K9:K24)</f>
        <v>0</v>
      </c>
      <c r="L8" s="245"/>
      <c r="M8" s="245">
        <f>SUM(M9:M24)</f>
        <v>0</v>
      </c>
      <c r="N8" s="219"/>
      <c r="O8" s="219">
        <f>SUM(O9:O24)</f>
        <v>0</v>
      </c>
      <c r="P8" s="219"/>
      <c r="Q8" s="219">
        <f>SUM(Q9:Q24)</f>
        <v>0</v>
      </c>
      <c r="R8" s="219"/>
      <c r="S8" s="219"/>
      <c r="T8" s="241"/>
      <c r="U8" s="219">
        <f>SUM(U9:U24)</f>
        <v>0</v>
      </c>
      <c r="AE8" t="s">
        <v>94</v>
      </c>
    </row>
    <row r="9" spans="1:60" ht="20.399999999999999" outlineLevel="1" x14ac:dyDescent="0.25">
      <c r="A9" s="214">
        <v>1</v>
      </c>
      <c r="B9" s="221" t="s">
        <v>95</v>
      </c>
      <c r="C9" s="267" t="s">
        <v>96</v>
      </c>
      <c r="D9" s="223" t="s">
        <v>97</v>
      </c>
      <c r="E9" s="229">
        <v>1</v>
      </c>
      <c r="F9" s="233">
        <f>H9+J9</f>
        <v>0</v>
      </c>
      <c r="G9" s="234">
        <f>ROUND(E9*F9,2)</f>
        <v>0</v>
      </c>
      <c r="H9" s="234"/>
      <c r="I9" s="234">
        <f>ROUND(E9*H9,2)</f>
        <v>0</v>
      </c>
      <c r="J9" s="234"/>
      <c r="K9" s="234">
        <f>ROUND(E9*J9,2)</f>
        <v>0</v>
      </c>
      <c r="L9" s="234">
        <v>0</v>
      </c>
      <c r="M9" s="234">
        <f>G9*(1+L9/100)</f>
        <v>0</v>
      </c>
      <c r="N9" s="223">
        <v>0</v>
      </c>
      <c r="O9" s="223">
        <f>ROUND(E9*N9,5)</f>
        <v>0</v>
      </c>
      <c r="P9" s="223">
        <v>0</v>
      </c>
      <c r="Q9" s="223">
        <f>ROUND(E9*P9,5)</f>
        <v>0</v>
      </c>
      <c r="R9" s="223"/>
      <c r="S9" s="223"/>
      <c r="T9" s="224">
        <v>0</v>
      </c>
      <c r="U9" s="223">
        <f>ROUND(E9*T9,2)</f>
        <v>0</v>
      </c>
      <c r="V9" s="213"/>
      <c r="W9" s="213"/>
      <c r="X9" s="213"/>
      <c r="Y9" s="213"/>
      <c r="Z9" s="213"/>
      <c r="AA9" s="213"/>
      <c r="AB9" s="213"/>
      <c r="AC9" s="213"/>
      <c r="AD9" s="213"/>
      <c r="AE9" s="213" t="s">
        <v>98</v>
      </c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ht="21" outlineLevel="1" x14ac:dyDescent="0.25">
      <c r="A10" s="214"/>
      <c r="B10" s="221"/>
      <c r="C10" s="268" t="s">
        <v>144</v>
      </c>
      <c r="D10" s="225"/>
      <c r="E10" s="230"/>
      <c r="F10" s="235"/>
      <c r="G10" s="236"/>
      <c r="H10" s="234"/>
      <c r="I10" s="234"/>
      <c r="J10" s="234"/>
      <c r="K10" s="234"/>
      <c r="L10" s="234"/>
      <c r="M10" s="234"/>
      <c r="N10" s="223"/>
      <c r="O10" s="223"/>
      <c r="P10" s="223"/>
      <c r="Q10" s="223"/>
      <c r="R10" s="223"/>
      <c r="S10" s="223"/>
      <c r="T10" s="224"/>
      <c r="U10" s="223"/>
      <c r="V10" s="213"/>
      <c r="W10" s="213"/>
      <c r="X10" s="213"/>
      <c r="Y10" s="213"/>
      <c r="Z10" s="213"/>
      <c r="AA10" s="213"/>
      <c r="AB10" s="213"/>
      <c r="AC10" s="213"/>
      <c r="AD10" s="213"/>
      <c r="AE10" s="213" t="s">
        <v>99</v>
      </c>
      <c r="AF10" s="213"/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6" t="str">
        <f>C10</f>
        <v>D+M plastových sedaček s opěradlem. Montáž plastových sedaček bude provedena na západní tribuně MFS Srbská.</v>
      </c>
      <c r="BB10" s="213"/>
      <c r="BC10" s="213"/>
      <c r="BD10" s="213"/>
      <c r="BE10" s="213"/>
      <c r="BF10" s="213"/>
      <c r="BG10" s="213"/>
      <c r="BH10" s="213"/>
    </row>
    <row r="11" spans="1:60" outlineLevel="1" x14ac:dyDescent="0.25">
      <c r="A11" s="214"/>
      <c r="B11" s="221"/>
      <c r="C11" s="269" t="s">
        <v>100</v>
      </c>
      <c r="D11" s="226"/>
      <c r="E11" s="231"/>
      <c r="F11" s="237"/>
      <c r="G11" s="237"/>
      <c r="H11" s="234"/>
      <c r="I11" s="234"/>
      <c r="J11" s="234"/>
      <c r="K11" s="234"/>
      <c r="L11" s="234"/>
      <c r="M11" s="234"/>
      <c r="N11" s="223"/>
      <c r="O11" s="223"/>
      <c r="P11" s="223"/>
      <c r="Q11" s="223"/>
      <c r="R11" s="223"/>
      <c r="S11" s="223"/>
      <c r="T11" s="224"/>
      <c r="U11" s="223"/>
      <c r="V11" s="213"/>
      <c r="W11" s="213"/>
      <c r="X11" s="213"/>
      <c r="Y11" s="213"/>
      <c r="Z11" s="213"/>
      <c r="AA11" s="213"/>
      <c r="AB11" s="213"/>
      <c r="AC11" s="213"/>
      <c r="AD11" s="213"/>
      <c r="AE11" s="213" t="s">
        <v>99</v>
      </c>
      <c r="AF11" s="213"/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outlineLevel="1" x14ac:dyDescent="0.25">
      <c r="A12" s="214"/>
      <c r="B12" s="221"/>
      <c r="C12" s="268" t="s">
        <v>101</v>
      </c>
      <c r="D12" s="225"/>
      <c r="E12" s="230"/>
      <c r="F12" s="235"/>
      <c r="G12" s="236"/>
      <c r="H12" s="234"/>
      <c r="I12" s="234"/>
      <c r="J12" s="234"/>
      <c r="K12" s="234"/>
      <c r="L12" s="234"/>
      <c r="M12" s="234"/>
      <c r="N12" s="223"/>
      <c r="O12" s="223"/>
      <c r="P12" s="223"/>
      <c r="Q12" s="223"/>
      <c r="R12" s="223"/>
      <c r="S12" s="223"/>
      <c r="T12" s="224"/>
      <c r="U12" s="223"/>
      <c r="V12" s="213"/>
      <c r="W12" s="213"/>
      <c r="X12" s="213"/>
      <c r="Y12" s="213"/>
      <c r="Z12" s="213"/>
      <c r="AA12" s="213"/>
      <c r="AB12" s="213"/>
      <c r="AC12" s="213"/>
      <c r="AD12" s="213"/>
      <c r="AE12" s="213" t="s">
        <v>99</v>
      </c>
      <c r="AF12" s="213"/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6" t="str">
        <f>C12</f>
        <v>Celkový počet sedaček k dodání vč. podkonstrukce 4 175 ks.</v>
      </c>
      <c r="BB12" s="213"/>
      <c r="BC12" s="213"/>
      <c r="BD12" s="213"/>
      <c r="BE12" s="213"/>
      <c r="BF12" s="213"/>
      <c r="BG12" s="213"/>
      <c r="BH12" s="213"/>
    </row>
    <row r="13" spans="1:60" ht="20.399999999999999" outlineLevel="1" x14ac:dyDescent="0.25">
      <c r="A13" s="214">
        <v>2</v>
      </c>
      <c r="B13" s="221" t="s">
        <v>102</v>
      </c>
      <c r="C13" s="267" t="s">
        <v>103</v>
      </c>
      <c r="D13" s="223" t="s">
        <v>97</v>
      </c>
      <c r="E13" s="229">
        <v>1</v>
      </c>
      <c r="F13" s="233">
        <f>H13+J13</f>
        <v>0</v>
      </c>
      <c r="G13" s="234">
        <f>ROUND(E13*F13,2)</f>
        <v>0</v>
      </c>
      <c r="H13" s="234"/>
      <c r="I13" s="234">
        <f>ROUND(E13*H13,2)</f>
        <v>0</v>
      </c>
      <c r="J13" s="234"/>
      <c r="K13" s="234">
        <f>ROUND(E13*J13,2)</f>
        <v>0</v>
      </c>
      <c r="L13" s="234">
        <v>0</v>
      </c>
      <c r="M13" s="234">
        <f>G13*(1+L13/100)</f>
        <v>0</v>
      </c>
      <c r="N13" s="223">
        <v>0</v>
      </c>
      <c r="O13" s="223">
        <f>ROUND(E13*N13,5)</f>
        <v>0</v>
      </c>
      <c r="P13" s="223">
        <v>0</v>
      </c>
      <c r="Q13" s="223">
        <f>ROUND(E13*P13,5)</f>
        <v>0</v>
      </c>
      <c r="R13" s="223"/>
      <c r="S13" s="223"/>
      <c r="T13" s="224">
        <v>0</v>
      </c>
      <c r="U13" s="223">
        <f>ROUND(E13*T13,2)</f>
        <v>0</v>
      </c>
      <c r="V13" s="213"/>
      <c r="W13" s="213"/>
      <c r="X13" s="213"/>
      <c r="Y13" s="213"/>
      <c r="Z13" s="213"/>
      <c r="AA13" s="213"/>
      <c r="AB13" s="213"/>
      <c r="AC13" s="213"/>
      <c r="AD13" s="213"/>
      <c r="AE13" s="213" t="s">
        <v>98</v>
      </c>
      <c r="AF13" s="213"/>
      <c r="AG13" s="213"/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</row>
    <row r="14" spans="1:60" ht="21" outlineLevel="1" x14ac:dyDescent="0.25">
      <c r="A14" s="214"/>
      <c r="B14" s="221"/>
      <c r="C14" s="268" t="s">
        <v>145</v>
      </c>
      <c r="D14" s="225"/>
      <c r="E14" s="230"/>
      <c r="F14" s="235"/>
      <c r="G14" s="236"/>
      <c r="H14" s="234"/>
      <c r="I14" s="234"/>
      <c r="J14" s="234"/>
      <c r="K14" s="234"/>
      <c r="L14" s="234"/>
      <c r="M14" s="234"/>
      <c r="N14" s="223"/>
      <c r="O14" s="223"/>
      <c r="P14" s="223"/>
      <c r="Q14" s="223"/>
      <c r="R14" s="223"/>
      <c r="S14" s="223"/>
      <c r="T14" s="224"/>
      <c r="U14" s="223"/>
      <c r="V14" s="213"/>
      <c r="W14" s="213"/>
      <c r="X14" s="213"/>
      <c r="Y14" s="213"/>
      <c r="Z14" s="213"/>
      <c r="AA14" s="213"/>
      <c r="AB14" s="213"/>
      <c r="AC14" s="213"/>
      <c r="AD14" s="213"/>
      <c r="AE14" s="213" t="s">
        <v>99</v>
      </c>
      <c r="AF14" s="213"/>
      <c r="AG14" s="213"/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6" t="str">
        <f>C14</f>
        <v>Dodávka plastových sedaček s opěradlem. Jedná se o dodávku 30 ks náhradních plastových sedaček s opěradlem.</v>
      </c>
      <c r="BB14" s="213"/>
      <c r="BC14" s="213"/>
      <c r="BD14" s="213"/>
      <c r="BE14" s="213"/>
      <c r="BF14" s="213"/>
      <c r="BG14" s="213"/>
      <c r="BH14" s="213"/>
    </row>
    <row r="15" spans="1:60" outlineLevel="1" x14ac:dyDescent="0.25">
      <c r="A15" s="214"/>
      <c r="B15" s="221"/>
      <c r="C15" s="269" t="s">
        <v>100</v>
      </c>
      <c r="D15" s="226"/>
      <c r="E15" s="231"/>
      <c r="F15" s="237"/>
      <c r="G15" s="237"/>
      <c r="H15" s="234"/>
      <c r="I15" s="234"/>
      <c r="J15" s="234"/>
      <c r="K15" s="234"/>
      <c r="L15" s="234"/>
      <c r="M15" s="234"/>
      <c r="N15" s="223"/>
      <c r="O15" s="223"/>
      <c r="P15" s="223"/>
      <c r="Q15" s="223"/>
      <c r="R15" s="223"/>
      <c r="S15" s="223"/>
      <c r="T15" s="224"/>
      <c r="U15" s="223"/>
      <c r="V15" s="213"/>
      <c r="W15" s="213"/>
      <c r="X15" s="213"/>
      <c r="Y15" s="213"/>
      <c r="Z15" s="213"/>
      <c r="AA15" s="213"/>
      <c r="AB15" s="213"/>
      <c r="AC15" s="213"/>
      <c r="AD15" s="213"/>
      <c r="AE15" s="213" t="s">
        <v>99</v>
      </c>
      <c r="AF15" s="213"/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outlineLevel="1" x14ac:dyDescent="0.25">
      <c r="A16" s="214"/>
      <c r="B16" s="221"/>
      <c r="C16" s="268" t="s">
        <v>104</v>
      </c>
      <c r="D16" s="225"/>
      <c r="E16" s="230"/>
      <c r="F16" s="235"/>
      <c r="G16" s="236"/>
      <c r="H16" s="234"/>
      <c r="I16" s="234"/>
      <c r="J16" s="234"/>
      <c r="K16" s="234"/>
      <c r="L16" s="234"/>
      <c r="M16" s="234"/>
      <c r="N16" s="223"/>
      <c r="O16" s="223"/>
      <c r="P16" s="223"/>
      <c r="Q16" s="223"/>
      <c r="R16" s="223"/>
      <c r="S16" s="223"/>
      <c r="T16" s="224"/>
      <c r="U16" s="223"/>
      <c r="V16" s="213"/>
      <c r="W16" s="213"/>
      <c r="X16" s="213"/>
      <c r="Y16" s="213"/>
      <c r="Z16" s="213"/>
      <c r="AA16" s="213"/>
      <c r="AB16" s="213"/>
      <c r="AC16" s="213"/>
      <c r="AD16" s="213"/>
      <c r="AE16" s="213" t="s">
        <v>99</v>
      </c>
      <c r="AF16" s="213"/>
      <c r="AG16" s="213"/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6" t="str">
        <f>C16</f>
        <v>Celkový počet sedaček pouze k dodání 30 ks.</v>
      </c>
      <c r="BB16" s="213"/>
      <c r="BC16" s="213"/>
      <c r="BD16" s="213"/>
      <c r="BE16" s="213"/>
      <c r="BF16" s="213"/>
      <c r="BG16" s="213"/>
      <c r="BH16" s="213"/>
    </row>
    <row r="17" spans="1:60" ht="20.399999999999999" outlineLevel="1" x14ac:dyDescent="0.25">
      <c r="A17" s="214">
        <v>3</v>
      </c>
      <c r="B17" s="221" t="s">
        <v>105</v>
      </c>
      <c r="C17" s="267" t="s">
        <v>106</v>
      </c>
      <c r="D17" s="223" t="s">
        <v>97</v>
      </c>
      <c r="E17" s="229">
        <v>1</v>
      </c>
      <c r="F17" s="233">
        <f>H17+J17</f>
        <v>0</v>
      </c>
      <c r="G17" s="234">
        <f>ROUND(E17*F17,2)</f>
        <v>0</v>
      </c>
      <c r="H17" s="234"/>
      <c r="I17" s="234">
        <f>ROUND(E17*H17,2)</f>
        <v>0</v>
      </c>
      <c r="J17" s="234"/>
      <c r="K17" s="234">
        <f>ROUND(E17*J17,2)</f>
        <v>0</v>
      </c>
      <c r="L17" s="234">
        <v>0</v>
      </c>
      <c r="M17" s="234">
        <f>G17*(1+L17/100)</f>
        <v>0</v>
      </c>
      <c r="N17" s="223">
        <v>0</v>
      </c>
      <c r="O17" s="223">
        <f>ROUND(E17*N17,5)</f>
        <v>0</v>
      </c>
      <c r="P17" s="223">
        <v>0</v>
      </c>
      <c r="Q17" s="223">
        <f>ROUND(E17*P17,5)</f>
        <v>0</v>
      </c>
      <c r="R17" s="223"/>
      <c r="S17" s="223"/>
      <c r="T17" s="224">
        <v>0</v>
      </c>
      <c r="U17" s="223">
        <f>ROUND(E17*T17,2)</f>
        <v>0</v>
      </c>
      <c r="V17" s="213"/>
      <c r="W17" s="213"/>
      <c r="X17" s="213"/>
      <c r="Y17" s="213"/>
      <c r="Z17" s="213"/>
      <c r="AA17" s="213"/>
      <c r="AB17" s="213"/>
      <c r="AC17" s="213"/>
      <c r="AD17" s="213"/>
      <c r="AE17" s="213" t="s">
        <v>98</v>
      </c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ht="21" outlineLevel="1" x14ac:dyDescent="0.25">
      <c r="A18" s="214"/>
      <c r="B18" s="221"/>
      <c r="C18" s="268" t="s">
        <v>146</v>
      </c>
      <c r="D18" s="225"/>
      <c r="E18" s="230"/>
      <c r="F18" s="235"/>
      <c r="G18" s="236"/>
      <c r="H18" s="234"/>
      <c r="I18" s="234"/>
      <c r="J18" s="234"/>
      <c r="K18" s="234"/>
      <c r="L18" s="234"/>
      <c r="M18" s="234"/>
      <c r="N18" s="223"/>
      <c r="O18" s="223"/>
      <c r="P18" s="223"/>
      <c r="Q18" s="223"/>
      <c r="R18" s="223"/>
      <c r="S18" s="223"/>
      <c r="T18" s="224"/>
      <c r="U18" s="223"/>
      <c r="V18" s="213"/>
      <c r="W18" s="213"/>
      <c r="X18" s="213"/>
      <c r="Y18" s="213"/>
      <c r="Z18" s="213"/>
      <c r="AA18" s="213"/>
      <c r="AB18" s="213"/>
      <c r="AC18" s="213"/>
      <c r="AD18" s="213"/>
      <c r="AE18" s="213" t="s">
        <v>99</v>
      </c>
      <c r="AF18" s="213"/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6" t="str">
        <f>C18</f>
        <v>D+M plastových sedaček s opěradlem, sklopná vč. individuální stojící kce. Montáž plastových sedaček bude provedena na východní tribuně MFS Srbská.</v>
      </c>
      <c r="BB18" s="213"/>
      <c r="BC18" s="213"/>
      <c r="BD18" s="213"/>
      <c r="BE18" s="213"/>
      <c r="BF18" s="213"/>
      <c r="BG18" s="213"/>
      <c r="BH18" s="213"/>
    </row>
    <row r="19" spans="1:60" outlineLevel="1" x14ac:dyDescent="0.25">
      <c r="A19" s="214"/>
      <c r="B19" s="221"/>
      <c r="C19" s="269" t="s">
        <v>100</v>
      </c>
      <c r="D19" s="226"/>
      <c r="E19" s="231"/>
      <c r="F19" s="237"/>
      <c r="G19" s="237"/>
      <c r="H19" s="234"/>
      <c r="I19" s="234"/>
      <c r="J19" s="234"/>
      <c r="K19" s="234"/>
      <c r="L19" s="234"/>
      <c r="M19" s="234"/>
      <c r="N19" s="223"/>
      <c r="O19" s="223"/>
      <c r="P19" s="223"/>
      <c r="Q19" s="223"/>
      <c r="R19" s="223"/>
      <c r="S19" s="223"/>
      <c r="T19" s="224"/>
      <c r="U19" s="223"/>
      <c r="V19" s="213"/>
      <c r="W19" s="213"/>
      <c r="X19" s="213"/>
      <c r="Y19" s="213"/>
      <c r="Z19" s="213"/>
      <c r="AA19" s="213"/>
      <c r="AB19" s="213"/>
      <c r="AC19" s="213"/>
      <c r="AD19" s="213"/>
      <c r="AE19" s="213" t="s">
        <v>99</v>
      </c>
      <c r="AF19" s="213"/>
      <c r="AG19" s="213"/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outlineLevel="1" x14ac:dyDescent="0.25">
      <c r="A20" s="214"/>
      <c r="B20" s="221"/>
      <c r="C20" s="268" t="s">
        <v>107</v>
      </c>
      <c r="D20" s="225"/>
      <c r="E20" s="230"/>
      <c r="F20" s="235"/>
      <c r="G20" s="236"/>
      <c r="H20" s="234"/>
      <c r="I20" s="234"/>
      <c r="J20" s="234"/>
      <c r="K20" s="234"/>
      <c r="L20" s="234"/>
      <c r="M20" s="234"/>
      <c r="N20" s="223"/>
      <c r="O20" s="223"/>
      <c r="P20" s="223"/>
      <c r="Q20" s="223"/>
      <c r="R20" s="223"/>
      <c r="S20" s="223"/>
      <c r="T20" s="224"/>
      <c r="U20" s="223"/>
      <c r="V20" s="213"/>
      <c r="W20" s="213"/>
      <c r="X20" s="213"/>
      <c r="Y20" s="213"/>
      <c r="Z20" s="213"/>
      <c r="AA20" s="213"/>
      <c r="AB20" s="213"/>
      <c r="AC20" s="213"/>
      <c r="AD20" s="213"/>
      <c r="AE20" s="213" t="s">
        <v>99</v>
      </c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6" t="str">
        <f>C20</f>
        <v>Celkový počet sedaček k dodání vč. individuální stojící kce 875 ks.</v>
      </c>
      <c r="BB20" s="213"/>
      <c r="BC20" s="213"/>
      <c r="BD20" s="213"/>
      <c r="BE20" s="213"/>
      <c r="BF20" s="213"/>
      <c r="BG20" s="213"/>
      <c r="BH20" s="213"/>
    </row>
    <row r="21" spans="1:60" ht="20.399999999999999" outlineLevel="1" x14ac:dyDescent="0.25">
      <c r="A21" s="214">
        <v>4</v>
      </c>
      <c r="B21" s="221" t="s">
        <v>108</v>
      </c>
      <c r="C21" s="267" t="s">
        <v>109</v>
      </c>
      <c r="D21" s="223" t="s">
        <v>97</v>
      </c>
      <c r="E21" s="229">
        <v>1</v>
      </c>
      <c r="F21" s="233">
        <f>H21+J21</f>
        <v>0</v>
      </c>
      <c r="G21" s="234">
        <f>ROUND(E21*F21,2)</f>
        <v>0</v>
      </c>
      <c r="H21" s="234"/>
      <c r="I21" s="234">
        <f>ROUND(E21*H21,2)</f>
        <v>0</v>
      </c>
      <c r="J21" s="234"/>
      <c r="K21" s="234">
        <f>ROUND(E21*J21,2)</f>
        <v>0</v>
      </c>
      <c r="L21" s="234">
        <v>0</v>
      </c>
      <c r="M21" s="234">
        <f>G21*(1+L21/100)</f>
        <v>0</v>
      </c>
      <c r="N21" s="223">
        <v>0</v>
      </c>
      <c r="O21" s="223">
        <f>ROUND(E21*N21,5)</f>
        <v>0</v>
      </c>
      <c r="P21" s="223">
        <v>0</v>
      </c>
      <c r="Q21" s="223">
        <f>ROUND(E21*P21,5)</f>
        <v>0</v>
      </c>
      <c r="R21" s="223"/>
      <c r="S21" s="223"/>
      <c r="T21" s="224">
        <v>0</v>
      </c>
      <c r="U21" s="223">
        <f>ROUND(E21*T21,2)</f>
        <v>0</v>
      </c>
      <c r="V21" s="213"/>
      <c r="W21" s="213"/>
      <c r="X21" s="213"/>
      <c r="Y21" s="213"/>
      <c r="Z21" s="213"/>
      <c r="AA21" s="213"/>
      <c r="AB21" s="213"/>
      <c r="AC21" s="213"/>
      <c r="AD21" s="213"/>
      <c r="AE21" s="213" t="s">
        <v>98</v>
      </c>
      <c r="AF21" s="213"/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ht="21" outlineLevel="1" x14ac:dyDescent="0.25">
      <c r="A22" s="214"/>
      <c r="B22" s="221"/>
      <c r="C22" s="268" t="s">
        <v>147</v>
      </c>
      <c r="D22" s="225"/>
      <c r="E22" s="230"/>
      <c r="F22" s="235"/>
      <c r="G22" s="236"/>
      <c r="H22" s="234"/>
      <c r="I22" s="234"/>
      <c r="J22" s="234"/>
      <c r="K22" s="234"/>
      <c r="L22" s="234"/>
      <c r="M22" s="234"/>
      <c r="N22" s="223"/>
      <c r="O22" s="223"/>
      <c r="P22" s="223"/>
      <c r="Q22" s="223"/>
      <c r="R22" s="223"/>
      <c r="S22" s="223"/>
      <c r="T22" s="224"/>
      <c r="U22" s="223"/>
      <c r="V22" s="213"/>
      <c r="W22" s="213"/>
      <c r="X22" s="213"/>
      <c r="Y22" s="213"/>
      <c r="Z22" s="213"/>
      <c r="AA22" s="213"/>
      <c r="AB22" s="213"/>
      <c r="AC22" s="213"/>
      <c r="AD22" s="213"/>
      <c r="AE22" s="213" t="s">
        <v>99</v>
      </c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6" t="str">
        <f>C22</f>
        <v>D+M VIP plastových sedaček s opěradlem, sklopná vč. individuální stojící kce a přídavného čalounění pro celý sedák s opěradlem. Montáž plastových sedaček bude provedena na východní tribuně MFS Srbská.</v>
      </c>
      <c r="BB22" s="213"/>
      <c r="BC22" s="213"/>
      <c r="BD22" s="213"/>
      <c r="BE22" s="213"/>
      <c r="BF22" s="213"/>
      <c r="BG22" s="213"/>
      <c r="BH22" s="213"/>
    </row>
    <row r="23" spans="1:60" outlineLevel="1" x14ac:dyDescent="0.25">
      <c r="A23" s="214"/>
      <c r="B23" s="221"/>
      <c r="C23" s="269" t="s">
        <v>100</v>
      </c>
      <c r="D23" s="226"/>
      <c r="E23" s="231"/>
      <c r="F23" s="237"/>
      <c r="G23" s="237"/>
      <c r="H23" s="234"/>
      <c r="I23" s="234"/>
      <c r="J23" s="234"/>
      <c r="K23" s="234"/>
      <c r="L23" s="234"/>
      <c r="M23" s="234"/>
      <c r="N23" s="223"/>
      <c r="O23" s="223"/>
      <c r="P23" s="223"/>
      <c r="Q23" s="223"/>
      <c r="R23" s="223"/>
      <c r="S23" s="223"/>
      <c r="T23" s="224"/>
      <c r="U23" s="223"/>
      <c r="V23" s="213"/>
      <c r="W23" s="213"/>
      <c r="X23" s="213"/>
      <c r="Y23" s="213"/>
      <c r="Z23" s="213"/>
      <c r="AA23" s="213"/>
      <c r="AB23" s="213"/>
      <c r="AC23" s="213"/>
      <c r="AD23" s="213"/>
      <c r="AE23" s="213" t="s">
        <v>99</v>
      </c>
      <c r="AF23" s="213"/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</row>
    <row r="24" spans="1:60" outlineLevel="1" x14ac:dyDescent="0.25">
      <c r="A24" s="214"/>
      <c r="B24" s="221"/>
      <c r="C24" s="268" t="s">
        <v>110</v>
      </c>
      <c r="D24" s="225"/>
      <c r="E24" s="230"/>
      <c r="F24" s="235"/>
      <c r="G24" s="236"/>
      <c r="H24" s="234"/>
      <c r="I24" s="234"/>
      <c r="J24" s="234"/>
      <c r="K24" s="234"/>
      <c r="L24" s="234"/>
      <c r="M24" s="234"/>
      <c r="N24" s="223"/>
      <c r="O24" s="223"/>
      <c r="P24" s="223"/>
      <c r="Q24" s="223"/>
      <c r="R24" s="223"/>
      <c r="S24" s="223"/>
      <c r="T24" s="224"/>
      <c r="U24" s="223"/>
      <c r="V24" s="213"/>
      <c r="W24" s="213"/>
      <c r="X24" s="213"/>
      <c r="Y24" s="213"/>
      <c r="Z24" s="213"/>
      <c r="AA24" s="213"/>
      <c r="AB24" s="213"/>
      <c r="AC24" s="213"/>
      <c r="AD24" s="213"/>
      <c r="AE24" s="213" t="s">
        <v>99</v>
      </c>
      <c r="AF24" s="213"/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6" t="str">
        <f>C24</f>
        <v>Celkový počet sedaček k dodání vč. individuální stojící kce 156 ks.</v>
      </c>
      <c r="BB24" s="213"/>
      <c r="BC24" s="213"/>
      <c r="BD24" s="213"/>
      <c r="BE24" s="213"/>
      <c r="BF24" s="213"/>
      <c r="BG24" s="213"/>
      <c r="BH24" s="213"/>
    </row>
    <row r="25" spans="1:60" x14ac:dyDescent="0.25">
      <c r="A25" s="215" t="s">
        <v>93</v>
      </c>
      <c r="B25" s="222" t="s">
        <v>60</v>
      </c>
      <c r="C25" s="270" t="s">
        <v>61</v>
      </c>
      <c r="D25" s="227"/>
      <c r="E25" s="232"/>
      <c r="F25" s="238"/>
      <c r="G25" s="238">
        <f>SUMIF(AE26:AE41,"&lt;&gt;NOR",G26:G41)</f>
        <v>0</v>
      </c>
      <c r="H25" s="238"/>
      <c r="I25" s="238">
        <f>SUM(I26:I41)</f>
        <v>0</v>
      </c>
      <c r="J25" s="238"/>
      <c r="K25" s="238">
        <f>SUM(K26:K41)</f>
        <v>0</v>
      </c>
      <c r="L25" s="238"/>
      <c r="M25" s="238">
        <f>SUM(M26:M41)</f>
        <v>0</v>
      </c>
      <c r="N25" s="227"/>
      <c r="O25" s="227">
        <f>SUM(O26:O41)</f>
        <v>0</v>
      </c>
      <c r="P25" s="227"/>
      <c r="Q25" s="227">
        <f>SUM(Q26:Q41)</f>
        <v>34.794449999999998</v>
      </c>
      <c r="R25" s="227"/>
      <c r="S25" s="227"/>
      <c r="T25" s="228"/>
      <c r="U25" s="227">
        <f>SUM(U26:U41)</f>
        <v>340.46</v>
      </c>
      <c r="AE25" t="s">
        <v>94</v>
      </c>
    </row>
    <row r="26" spans="1:60" ht="20.399999999999999" outlineLevel="1" x14ac:dyDescent="0.25">
      <c r="A26" s="214">
        <v>5</v>
      </c>
      <c r="B26" s="221" t="s">
        <v>111</v>
      </c>
      <c r="C26" s="267" t="s">
        <v>112</v>
      </c>
      <c r="D26" s="223" t="s">
        <v>113</v>
      </c>
      <c r="E26" s="229">
        <v>15.03</v>
      </c>
      <c r="F26" s="233">
        <f>H26+J26</f>
        <v>0</v>
      </c>
      <c r="G26" s="234">
        <f>ROUND(E26*F26,2)</f>
        <v>0</v>
      </c>
      <c r="H26" s="234"/>
      <c r="I26" s="234">
        <f>ROUND(E26*H26,2)</f>
        <v>0</v>
      </c>
      <c r="J26" s="234"/>
      <c r="K26" s="234">
        <f>ROUND(E26*J26,2)</f>
        <v>0</v>
      </c>
      <c r="L26" s="234">
        <v>0</v>
      </c>
      <c r="M26" s="234">
        <f>G26*(1+L26/100)</f>
        <v>0</v>
      </c>
      <c r="N26" s="223">
        <v>0</v>
      </c>
      <c r="O26" s="223">
        <f>ROUND(E26*N26,5)</f>
        <v>0</v>
      </c>
      <c r="P26" s="223">
        <v>2</v>
      </c>
      <c r="Q26" s="223">
        <f>ROUND(E26*P26,5)</f>
        <v>30.06</v>
      </c>
      <c r="R26" s="223"/>
      <c r="S26" s="223"/>
      <c r="T26" s="224">
        <v>6.4359999999999999</v>
      </c>
      <c r="U26" s="223">
        <f>ROUND(E26*T26,2)</f>
        <v>96.73</v>
      </c>
      <c r="V26" s="213"/>
      <c r="W26" s="213"/>
      <c r="X26" s="213"/>
      <c r="Y26" s="213"/>
      <c r="Z26" s="213"/>
      <c r="AA26" s="213"/>
      <c r="AB26" s="213"/>
      <c r="AC26" s="213"/>
      <c r="AD26" s="213"/>
      <c r="AE26" s="213" t="s">
        <v>98</v>
      </c>
      <c r="AF26" s="213"/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ht="21" outlineLevel="1" x14ac:dyDescent="0.25">
      <c r="A27" s="214"/>
      <c r="B27" s="221"/>
      <c r="C27" s="268" t="s">
        <v>148</v>
      </c>
      <c r="D27" s="225"/>
      <c r="E27" s="230"/>
      <c r="F27" s="235"/>
      <c r="G27" s="236"/>
      <c r="H27" s="234"/>
      <c r="I27" s="234"/>
      <c r="J27" s="234"/>
      <c r="K27" s="234"/>
      <c r="L27" s="234"/>
      <c r="M27" s="234"/>
      <c r="N27" s="223"/>
      <c r="O27" s="223"/>
      <c r="P27" s="223"/>
      <c r="Q27" s="223"/>
      <c r="R27" s="223"/>
      <c r="S27" s="223"/>
      <c r="T27" s="224"/>
      <c r="U27" s="223"/>
      <c r="V27" s="213"/>
      <c r="W27" s="213"/>
      <c r="X27" s="213"/>
      <c r="Y27" s="213"/>
      <c r="Z27" s="213"/>
      <c r="AA27" s="213"/>
      <c r="AB27" s="213"/>
      <c r="AC27" s="213"/>
      <c r="AD27" s="213"/>
      <c r="AE27" s="213" t="s">
        <v>99</v>
      </c>
      <c r="AF27" s="213"/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6" t="str">
        <f>C27</f>
        <v>Předmětem realizace je vybourání betonových desek o rozměrech 300x300x40 mm. Betonové desky tvoří podkladní kce stávajících sedaček na západních tribunách MFS Srbská.</v>
      </c>
      <c r="BB27" s="213"/>
      <c r="BC27" s="213"/>
      <c r="BD27" s="213"/>
      <c r="BE27" s="213"/>
      <c r="BF27" s="213"/>
      <c r="BG27" s="213"/>
      <c r="BH27" s="213"/>
    </row>
    <row r="28" spans="1:60" outlineLevel="1" x14ac:dyDescent="0.25">
      <c r="A28" s="214"/>
      <c r="B28" s="221"/>
      <c r="C28" s="269" t="s">
        <v>100</v>
      </c>
      <c r="D28" s="226"/>
      <c r="E28" s="231"/>
      <c r="F28" s="237"/>
      <c r="G28" s="237"/>
      <c r="H28" s="234"/>
      <c r="I28" s="234"/>
      <c r="J28" s="234"/>
      <c r="K28" s="234"/>
      <c r="L28" s="234"/>
      <c r="M28" s="234"/>
      <c r="N28" s="223"/>
      <c r="O28" s="223"/>
      <c r="P28" s="223"/>
      <c r="Q28" s="223"/>
      <c r="R28" s="223"/>
      <c r="S28" s="223"/>
      <c r="T28" s="224"/>
      <c r="U28" s="223"/>
      <c r="V28" s="213"/>
      <c r="W28" s="213"/>
      <c r="X28" s="213"/>
      <c r="Y28" s="213"/>
      <c r="Z28" s="213"/>
      <c r="AA28" s="213"/>
      <c r="AB28" s="213"/>
      <c r="AC28" s="213"/>
      <c r="AD28" s="213"/>
      <c r="AE28" s="213" t="s">
        <v>99</v>
      </c>
      <c r="AF28" s="213"/>
      <c r="AG28" s="213"/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</row>
    <row r="29" spans="1:60" outlineLevel="1" x14ac:dyDescent="0.25">
      <c r="A29" s="214"/>
      <c r="B29" s="221"/>
      <c r="C29" s="268" t="s">
        <v>149</v>
      </c>
      <c r="D29" s="225"/>
      <c r="E29" s="230"/>
      <c r="F29" s="235"/>
      <c r="G29" s="236"/>
      <c r="H29" s="234"/>
      <c r="I29" s="234"/>
      <c r="J29" s="234"/>
      <c r="K29" s="234"/>
      <c r="L29" s="234"/>
      <c r="M29" s="234"/>
      <c r="N29" s="223"/>
      <c r="O29" s="223"/>
      <c r="P29" s="223"/>
      <c r="Q29" s="223"/>
      <c r="R29" s="223"/>
      <c r="S29" s="223"/>
      <c r="T29" s="224"/>
      <c r="U29" s="223"/>
      <c r="V29" s="213"/>
      <c r="W29" s="213"/>
      <c r="X29" s="213"/>
      <c r="Y29" s="213"/>
      <c r="Z29" s="213"/>
      <c r="AA29" s="213"/>
      <c r="AB29" s="213"/>
      <c r="AC29" s="213"/>
      <c r="AD29" s="213"/>
      <c r="AE29" s="213" t="s">
        <v>99</v>
      </c>
      <c r="AF29" s="213"/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6" t="str">
        <f>C29</f>
        <v>výpočet:</v>
      </c>
      <c r="BB29" s="213"/>
      <c r="BC29" s="213"/>
      <c r="BD29" s="213"/>
      <c r="BE29" s="213"/>
      <c r="BF29" s="213"/>
      <c r="BG29" s="213"/>
      <c r="BH29" s="213"/>
    </row>
    <row r="30" spans="1:60" outlineLevel="1" x14ac:dyDescent="0.25">
      <c r="A30" s="214"/>
      <c r="B30" s="221"/>
      <c r="C30" s="268" t="s">
        <v>114</v>
      </c>
      <c r="D30" s="225"/>
      <c r="E30" s="230"/>
      <c r="F30" s="235"/>
      <c r="G30" s="236"/>
      <c r="H30" s="234"/>
      <c r="I30" s="234"/>
      <c r="J30" s="234"/>
      <c r="K30" s="234"/>
      <c r="L30" s="234"/>
      <c r="M30" s="234"/>
      <c r="N30" s="223"/>
      <c r="O30" s="223"/>
      <c r="P30" s="223"/>
      <c r="Q30" s="223"/>
      <c r="R30" s="223"/>
      <c r="S30" s="223"/>
      <c r="T30" s="224"/>
      <c r="U30" s="223"/>
      <c r="V30" s="213"/>
      <c r="W30" s="213"/>
      <c r="X30" s="213"/>
      <c r="Y30" s="213"/>
      <c r="Z30" s="213"/>
      <c r="AA30" s="213"/>
      <c r="AB30" s="213"/>
      <c r="AC30" s="213"/>
      <c r="AD30" s="213"/>
      <c r="AE30" s="213" t="s">
        <v>99</v>
      </c>
      <c r="AF30" s="213"/>
      <c r="AG30" s="213"/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6" t="str">
        <f>C30</f>
        <v>(0,3*0,3*0,04*4 175)</v>
      </c>
      <c r="BB30" s="213"/>
      <c r="BC30" s="213"/>
      <c r="BD30" s="213"/>
      <c r="BE30" s="213"/>
      <c r="BF30" s="213"/>
      <c r="BG30" s="213"/>
      <c r="BH30" s="213"/>
    </row>
    <row r="31" spans="1:60" outlineLevel="1" x14ac:dyDescent="0.25">
      <c r="A31" s="214">
        <v>6</v>
      </c>
      <c r="B31" s="221" t="s">
        <v>115</v>
      </c>
      <c r="C31" s="267" t="s">
        <v>116</v>
      </c>
      <c r="D31" s="223" t="s">
        <v>117</v>
      </c>
      <c r="E31" s="229">
        <v>375.75</v>
      </c>
      <c r="F31" s="233">
        <f>H31+J31</f>
        <v>0</v>
      </c>
      <c r="G31" s="234">
        <f>ROUND(E31*F31,2)</f>
        <v>0</v>
      </c>
      <c r="H31" s="234"/>
      <c r="I31" s="234">
        <f>ROUND(E31*H31,2)</f>
        <v>0</v>
      </c>
      <c r="J31" s="234"/>
      <c r="K31" s="234">
        <f>ROUND(E31*J31,2)</f>
        <v>0</v>
      </c>
      <c r="L31" s="234">
        <v>0</v>
      </c>
      <c r="M31" s="234">
        <f>G31*(1+L31/100)</f>
        <v>0</v>
      </c>
      <c r="N31" s="223">
        <v>0</v>
      </c>
      <c r="O31" s="223">
        <f>ROUND(E31*N31,5)</f>
        <v>0</v>
      </c>
      <c r="P31" s="223">
        <v>1.26E-2</v>
      </c>
      <c r="Q31" s="223">
        <f>ROUND(E31*P31,5)</f>
        <v>4.7344499999999998</v>
      </c>
      <c r="R31" s="223"/>
      <c r="S31" s="223"/>
      <c r="T31" s="224">
        <v>0.33</v>
      </c>
      <c r="U31" s="223">
        <f>ROUND(E31*T31,2)</f>
        <v>124</v>
      </c>
      <c r="V31" s="213"/>
      <c r="W31" s="213"/>
      <c r="X31" s="213"/>
      <c r="Y31" s="213"/>
      <c r="Z31" s="213"/>
      <c r="AA31" s="213"/>
      <c r="AB31" s="213"/>
      <c r="AC31" s="213"/>
      <c r="AD31" s="213"/>
      <c r="AE31" s="213" t="s">
        <v>98</v>
      </c>
      <c r="AF31" s="213"/>
      <c r="AG31" s="213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outlineLevel="1" x14ac:dyDescent="0.25">
      <c r="A32" s="214"/>
      <c r="B32" s="221"/>
      <c r="C32" s="268" t="s">
        <v>150</v>
      </c>
      <c r="D32" s="225"/>
      <c r="E32" s="230"/>
      <c r="F32" s="235"/>
      <c r="G32" s="236"/>
      <c r="H32" s="234"/>
      <c r="I32" s="234"/>
      <c r="J32" s="234"/>
      <c r="K32" s="234"/>
      <c r="L32" s="234"/>
      <c r="M32" s="234"/>
      <c r="N32" s="223"/>
      <c r="O32" s="223"/>
      <c r="P32" s="223"/>
      <c r="Q32" s="223"/>
      <c r="R32" s="223"/>
      <c r="S32" s="223"/>
      <c r="T32" s="224"/>
      <c r="U32" s="223"/>
      <c r="V32" s="213"/>
      <c r="W32" s="213"/>
      <c r="X32" s="213"/>
      <c r="Y32" s="213"/>
      <c r="Z32" s="213"/>
      <c r="AA32" s="213"/>
      <c r="AB32" s="213"/>
      <c r="AC32" s="213"/>
      <c r="AD32" s="213"/>
      <c r="AE32" s="213" t="s">
        <v>99</v>
      </c>
      <c r="AF32" s="213"/>
      <c r="AG32" s="213"/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6" t="str">
        <f>C32</f>
        <v>Broušení betonových povrchů tribun stadionu po vybourání betonových desek.</v>
      </c>
      <c r="BB32" s="213"/>
      <c r="BC32" s="213"/>
      <c r="BD32" s="213"/>
      <c r="BE32" s="213"/>
      <c r="BF32" s="213"/>
      <c r="BG32" s="213"/>
      <c r="BH32" s="213"/>
    </row>
    <row r="33" spans="1:60" outlineLevel="1" x14ac:dyDescent="0.25">
      <c r="A33" s="214"/>
      <c r="B33" s="221"/>
      <c r="C33" s="268" t="s">
        <v>151</v>
      </c>
      <c r="D33" s="225"/>
      <c r="E33" s="230"/>
      <c r="F33" s="235"/>
      <c r="G33" s="236"/>
      <c r="H33" s="234"/>
      <c r="I33" s="234"/>
      <c r="J33" s="234"/>
      <c r="K33" s="234"/>
      <c r="L33" s="234"/>
      <c r="M33" s="234"/>
      <c r="N33" s="223"/>
      <c r="O33" s="223"/>
      <c r="P33" s="223"/>
      <c r="Q33" s="223"/>
      <c r="R33" s="223"/>
      <c r="S33" s="223"/>
      <c r="T33" s="224"/>
      <c r="U33" s="223"/>
      <c r="V33" s="213"/>
      <c r="W33" s="213"/>
      <c r="X33" s="213"/>
      <c r="Y33" s="213"/>
      <c r="Z33" s="213"/>
      <c r="AA33" s="213"/>
      <c r="AB33" s="213"/>
      <c r="AC33" s="213"/>
      <c r="AD33" s="213"/>
      <c r="AE33" s="213" t="s">
        <v>99</v>
      </c>
      <c r="AF33" s="213"/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6" t="str">
        <f>C33</f>
        <v>Broušení bude provedeno na západní tribuně MFS Srbská.</v>
      </c>
      <c r="BB33" s="213"/>
      <c r="BC33" s="213"/>
      <c r="BD33" s="213"/>
      <c r="BE33" s="213"/>
      <c r="BF33" s="213"/>
      <c r="BG33" s="213"/>
      <c r="BH33" s="213"/>
    </row>
    <row r="34" spans="1:60" outlineLevel="1" x14ac:dyDescent="0.25">
      <c r="A34" s="214"/>
      <c r="B34" s="221"/>
      <c r="C34" s="269" t="s">
        <v>100</v>
      </c>
      <c r="D34" s="226"/>
      <c r="E34" s="231"/>
      <c r="F34" s="237"/>
      <c r="G34" s="237"/>
      <c r="H34" s="234"/>
      <c r="I34" s="234"/>
      <c r="J34" s="234"/>
      <c r="K34" s="234"/>
      <c r="L34" s="234"/>
      <c r="M34" s="234"/>
      <c r="N34" s="223"/>
      <c r="O34" s="223"/>
      <c r="P34" s="223"/>
      <c r="Q34" s="223"/>
      <c r="R34" s="223"/>
      <c r="S34" s="223"/>
      <c r="T34" s="224"/>
      <c r="U34" s="223"/>
      <c r="V34" s="213"/>
      <c r="W34" s="213"/>
      <c r="X34" s="213"/>
      <c r="Y34" s="213"/>
      <c r="Z34" s="213"/>
      <c r="AA34" s="213"/>
      <c r="AB34" s="213"/>
      <c r="AC34" s="213"/>
      <c r="AD34" s="213"/>
      <c r="AE34" s="213" t="s">
        <v>99</v>
      </c>
      <c r="AF34" s="213"/>
      <c r="AG34" s="213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 outlineLevel="1" x14ac:dyDescent="0.25">
      <c r="A35" s="214"/>
      <c r="B35" s="221"/>
      <c r="C35" s="268" t="s">
        <v>149</v>
      </c>
      <c r="D35" s="225"/>
      <c r="E35" s="230"/>
      <c r="F35" s="235"/>
      <c r="G35" s="236"/>
      <c r="H35" s="234"/>
      <c r="I35" s="234"/>
      <c r="J35" s="234"/>
      <c r="K35" s="234"/>
      <c r="L35" s="234"/>
      <c r="M35" s="234"/>
      <c r="N35" s="223"/>
      <c r="O35" s="223"/>
      <c r="P35" s="223"/>
      <c r="Q35" s="223"/>
      <c r="R35" s="223"/>
      <c r="S35" s="223"/>
      <c r="T35" s="224"/>
      <c r="U35" s="223"/>
      <c r="V35" s="213"/>
      <c r="W35" s="213"/>
      <c r="X35" s="213"/>
      <c r="Y35" s="213"/>
      <c r="Z35" s="213"/>
      <c r="AA35" s="213"/>
      <c r="AB35" s="213"/>
      <c r="AC35" s="213"/>
      <c r="AD35" s="213"/>
      <c r="AE35" s="213" t="s">
        <v>99</v>
      </c>
      <c r="AF35" s="213"/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6" t="str">
        <f>C35</f>
        <v>výpočet:</v>
      </c>
      <c r="BB35" s="213"/>
      <c r="BC35" s="213"/>
      <c r="BD35" s="213"/>
      <c r="BE35" s="213"/>
      <c r="BF35" s="213"/>
      <c r="BG35" s="213"/>
      <c r="BH35" s="213"/>
    </row>
    <row r="36" spans="1:60" outlineLevel="1" x14ac:dyDescent="0.25">
      <c r="A36" s="214"/>
      <c r="B36" s="221"/>
      <c r="C36" s="268" t="s">
        <v>118</v>
      </c>
      <c r="D36" s="225"/>
      <c r="E36" s="230"/>
      <c r="F36" s="235"/>
      <c r="G36" s="236"/>
      <c r="H36" s="234"/>
      <c r="I36" s="234"/>
      <c r="J36" s="234"/>
      <c r="K36" s="234"/>
      <c r="L36" s="234"/>
      <c r="M36" s="234"/>
      <c r="N36" s="223"/>
      <c r="O36" s="223"/>
      <c r="P36" s="223"/>
      <c r="Q36" s="223"/>
      <c r="R36" s="223"/>
      <c r="S36" s="223"/>
      <c r="T36" s="224"/>
      <c r="U36" s="223"/>
      <c r="V36" s="213"/>
      <c r="W36" s="213"/>
      <c r="X36" s="213"/>
      <c r="Y36" s="213"/>
      <c r="Z36" s="213"/>
      <c r="AA36" s="213"/>
      <c r="AB36" s="213"/>
      <c r="AC36" s="213"/>
      <c r="AD36" s="213"/>
      <c r="AE36" s="213" t="s">
        <v>99</v>
      </c>
      <c r="AF36" s="213"/>
      <c r="AG36" s="213"/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6" t="str">
        <f>C36</f>
        <v>(0,3*0,3*4 175)</v>
      </c>
      <c r="BB36" s="213"/>
      <c r="BC36" s="213"/>
      <c r="BD36" s="213"/>
      <c r="BE36" s="213"/>
      <c r="BF36" s="213"/>
      <c r="BG36" s="213"/>
      <c r="BH36" s="213"/>
    </row>
    <row r="37" spans="1:60" outlineLevel="1" x14ac:dyDescent="0.25">
      <c r="A37" s="214">
        <v>7</v>
      </c>
      <c r="B37" s="221" t="s">
        <v>119</v>
      </c>
      <c r="C37" s="267" t="s">
        <v>120</v>
      </c>
      <c r="D37" s="223" t="s">
        <v>121</v>
      </c>
      <c r="E37" s="229">
        <v>34.794449999999998</v>
      </c>
      <c r="F37" s="233">
        <f>H37+J37</f>
        <v>0</v>
      </c>
      <c r="G37" s="234">
        <f>ROUND(E37*F37,2)</f>
        <v>0</v>
      </c>
      <c r="H37" s="234"/>
      <c r="I37" s="234">
        <f>ROUND(E37*H37,2)</f>
        <v>0</v>
      </c>
      <c r="J37" s="234"/>
      <c r="K37" s="234">
        <f>ROUND(E37*J37,2)</f>
        <v>0</v>
      </c>
      <c r="L37" s="234">
        <v>0</v>
      </c>
      <c r="M37" s="234">
        <f>G37*(1+L37/100)</f>
        <v>0</v>
      </c>
      <c r="N37" s="223">
        <v>0</v>
      </c>
      <c r="O37" s="223">
        <f>ROUND(E37*N37,5)</f>
        <v>0</v>
      </c>
      <c r="P37" s="223">
        <v>0</v>
      </c>
      <c r="Q37" s="223">
        <f>ROUND(E37*P37,5)</f>
        <v>0</v>
      </c>
      <c r="R37" s="223"/>
      <c r="S37" s="223"/>
      <c r="T37" s="224">
        <v>2.0089999999999999</v>
      </c>
      <c r="U37" s="223">
        <f>ROUND(E37*T37,2)</f>
        <v>69.900000000000006</v>
      </c>
      <c r="V37" s="213"/>
      <c r="W37" s="213"/>
      <c r="X37" s="213"/>
      <c r="Y37" s="213"/>
      <c r="Z37" s="213"/>
      <c r="AA37" s="213"/>
      <c r="AB37" s="213"/>
      <c r="AC37" s="213"/>
      <c r="AD37" s="213"/>
      <c r="AE37" s="213" t="s">
        <v>98</v>
      </c>
      <c r="AF37" s="213"/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outlineLevel="1" x14ac:dyDescent="0.25">
      <c r="A38" s="214">
        <v>8</v>
      </c>
      <c r="B38" s="221" t="s">
        <v>122</v>
      </c>
      <c r="C38" s="267" t="s">
        <v>123</v>
      </c>
      <c r="D38" s="223" t="s">
        <v>121</v>
      </c>
      <c r="E38" s="229">
        <v>34.794449999999998</v>
      </c>
      <c r="F38" s="233">
        <f>H38+J38</f>
        <v>0</v>
      </c>
      <c r="G38" s="234">
        <f>ROUND(E38*F38,2)</f>
        <v>0</v>
      </c>
      <c r="H38" s="234"/>
      <c r="I38" s="234">
        <f>ROUND(E38*H38,2)</f>
        <v>0</v>
      </c>
      <c r="J38" s="234"/>
      <c r="K38" s="234">
        <f>ROUND(E38*J38,2)</f>
        <v>0</v>
      </c>
      <c r="L38" s="234">
        <v>0</v>
      </c>
      <c r="M38" s="234">
        <f>G38*(1+L38/100)</f>
        <v>0</v>
      </c>
      <c r="N38" s="223">
        <v>0</v>
      </c>
      <c r="O38" s="223">
        <f>ROUND(E38*N38,5)</f>
        <v>0</v>
      </c>
      <c r="P38" s="223">
        <v>0</v>
      </c>
      <c r="Q38" s="223">
        <f>ROUND(E38*P38,5)</f>
        <v>0</v>
      </c>
      <c r="R38" s="223"/>
      <c r="S38" s="223"/>
      <c r="T38" s="224">
        <v>0.94199999999999995</v>
      </c>
      <c r="U38" s="223">
        <f>ROUND(E38*T38,2)</f>
        <v>32.78</v>
      </c>
      <c r="V38" s="213"/>
      <c r="W38" s="213"/>
      <c r="X38" s="213"/>
      <c r="Y38" s="213"/>
      <c r="Z38" s="213"/>
      <c r="AA38" s="213"/>
      <c r="AB38" s="213"/>
      <c r="AC38" s="213"/>
      <c r="AD38" s="213"/>
      <c r="AE38" s="213" t="s">
        <v>98</v>
      </c>
      <c r="AF38" s="213"/>
      <c r="AG38" s="213"/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 ht="20.399999999999999" outlineLevel="1" x14ac:dyDescent="0.25">
      <c r="A39" s="214">
        <v>9</v>
      </c>
      <c r="B39" s="221" t="s">
        <v>124</v>
      </c>
      <c r="C39" s="267" t="s">
        <v>125</v>
      </c>
      <c r="D39" s="223" t="s">
        <v>121</v>
      </c>
      <c r="E39" s="229">
        <v>34.794449999999998</v>
      </c>
      <c r="F39" s="233">
        <f>H39+J39</f>
        <v>0</v>
      </c>
      <c r="G39" s="234">
        <f>ROUND(E39*F39,2)</f>
        <v>0</v>
      </c>
      <c r="H39" s="234"/>
      <c r="I39" s="234">
        <f>ROUND(E39*H39,2)</f>
        <v>0</v>
      </c>
      <c r="J39" s="234"/>
      <c r="K39" s="234">
        <f>ROUND(E39*J39,2)</f>
        <v>0</v>
      </c>
      <c r="L39" s="234">
        <v>0</v>
      </c>
      <c r="M39" s="234">
        <f>G39*(1+L39/100)</f>
        <v>0</v>
      </c>
      <c r="N39" s="223">
        <v>0</v>
      </c>
      <c r="O39" s="223">
        <f>ROUND(E39*N39,5)</f>
        <v>0</v>
      </c>
      <c r="P39" s="223">
        <v>0</v>
      </c>
      <c r="Q39" s="223">
        <f>ROUND(E39*P39,5)</f>
        <v>0</v>
      </c>
      <c r="R39" s="223"/>
      <c r="S39" s="223"/>
      <c r="T39" s="224">
        <v>0.49</v>
      </c>
      <c r="U39" s="223">
        <f>ROUND(E39*T39,2)</f>
        <v>17.05</v>
      </c>
      <c r="V39" s="213"/>
      <c r="W39" s="213"/>
      <c r="X39" s="213"/>
      <c r="Y39" s="213"/>
      <c r="Z39" s="213"/>
      <c r="AA39" s="213"/>
      <c r="AB39" s="213"/>
      <c r="AC39" s="213"/>
      <c r="AD39" s="213"/>
      <c r="AE39" s="213" t="s">
        <v>98</v>
      </c>
      <c r="AF39" s="213"/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outlineLevel="1" x14ac:dyDescent="0.25">
      <c r="A40" s="214">
        <v>10</v>
      </c>
      <c r="B40" s="221" t="s">
        <v>126</v>
      </c>
      <c r="C40" s="267" t="s">
        <v>127</v>
      </c>
      <c r="D40" s="223" t="s">
        <v>121</v>
      </c>
      <c r="E40" s="229">
        <v>904.65570000000002</v>
      </c>
      <c r="F40" s="233">
        <f>H40+J40</f>
        <v>0</v>
      </c>
      <c r="G40" s="234">
        <f>ROUND(E40*F40,2)</f>
        <v>0</v>
      </c>
      <c r="H40" s="234"/>
      <c r="I40" s="234">
        <f>ROUND(E40*H40,2)</f>
        <v>0</v>
      </c>
      <c r="J40" s="234"/>
      <c r="K40" s="234">
        <f>ROUND(E40*J40,2)</f>
        <v>0</v>
      </c>
      <c r="L40" s="234">
        <v>0</v>
      </c>
      <c r="M40" s="234">
        <f>G40*(1+L40/100)</f>
        <v>0</v>
      </c>
      <c r="N40" s="223">
        <v>0</v>
      </c>
      <c r="O40" s="223">
        <f>ROUND(E40*N40,5)</f>
        <v>0</v>
      </c>
      <c r="P40" s="223">
        <v>0</v>
      </c>
      <c r="Q40" s="223">
        <f>ROUND(E40*P40,5)</f>
        <v>0</v>
      </c>
      <c r="R40" s="223"/>
      <c r="S40" s="223"/>
      <c r="T40" s="224">
        <v>0</v>
      </c>
      <c r="U40" s="223">
        <f>ROUND(E40*T40,2)</f>
        <v>0</v>
      </c>
      <c r="V40" s="213"/>
      <c r="W40" s="213"/>
      <c r="X40" s="213"/>
      <c r="Y40" s="213"/>
      <c r="Z40" s="213"/>
      <c r="AA40" s="213"/>
      <c r="AB40" s="213"/>
      <c r="AC40" s="213"/>
      <c r="AD40" s="213"/>
      <c r="AE40" s="213" t="s">
        <v>98</v>
      </c>
      <c r="AF40" s="213"/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ht="20.399999999999999" outlineLevel="1" x14ac:dyDescent="0.25">
      <c r="A41" s="214">
        <v>11</v>
      </c>
      <c r="B41" s="221" t="s">
        <v>128</v>
      </c>
      <c r="C41" s="267" t="s">
        <v>129</v>
      </c>
      <c r="D41" s="223" t="s">
        <v>121</v>
      </c>
      <c r="E41" s="229">
        <v>34.794449999999998</v>
      </c>
      <c r="F41" s="233">
        <f>H41+J41</f>
        <v>0</v>
      </c>
      <c r="G41" s="234">
        <f>ROUND(E41*F41,2)</f>
        <v>0</v>
      </c>
      <c r="H41" s="234"/>
      <c r="I41" s="234">
        <f>ROUND(E41*H41,2)</f>
        <v>0</v>
      </c>
      <c r="J41" s="234"/>
      <c r="K41" s="234">
        <f>ROUND(E41*J41,2)</f>
        <v>0</v>
      </c>
      <c r="L41" s="234">
        <v>0</v>
      </c>
      <c r="M41" s="234">
        <f>G41*(1+L41/100)</f>
        <v>0</v>
      </c>
      <c r="N41" s="223">
        <v>0</v>
      </c>
      <c r="O41" s="223">
        <f>ROUND(E41*N41,5)</f>
        <v>0</v>
      </c>
      <c r="P41" s="223">
        <v>0</v>
      </c>
      <c r="Q41" s="223">
        <f>ROUND(E41*P41,5)</f>
        <v>0</v>
      </c>
      <c r="R41" s="223"/>
      <c r="S41" s="223"/>
      <c r="T41" s="224">
        <v>0</v>
      </c>
      <c r="U41" s="223">
        <f>ROUND(E41*T41,2)</f>
        <v>0</v>
      </c>
      <c r="V41" s="213"/>
      <c r="W41" s="213"/>
      <c r="X41" s="213"/>
      <c r="Y41" s="213"/>
      <c r="Z41" s="213"/>
      <c r="AA41" s="213"/>
      <c r="AB41" s="213"/>
      <c r="AC41" s="213"/>
      <c r="AD41" s="213"/>
      <c r="AE41" s="213" t="s">
        <v>98</v>
      </c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</row>
    <row r="42" spans="1:60" x14ac:dyDescent="0.25">
      <c r="A42" s="215" t="s">
        <v>93</v>
      </c>
      <c r="B42" s="222" t="s">
        <v>62</v>
      </c>
      <c r="C42" s="270" t="s">
        <v>63</v>
      </c>
      <c r="D42" s="227"/>
      <c r="E42" s="232"/>
      <c r="F42" s="238"/>
      <c r="G42" s="238">
        <f>SUMIF(AE43:AE51,"&lt;&gt;NOR",G43:G51)</f>
        <v>0</v>
      </c>
      <c r="H42" s="238"/>
      <c r="I42" s="238">
        <f>SUM(I43:I51)</f>
        <v>0</v>
      </c>
      <c r="J42" s="238"/>
      <c r="K42" s="238">
        <f>SUM(K43:K51)</f>
        <v>0</v>
      </c>
      <c r="L42" s="238"/>
      <c r="M42" s="238">
        <f>SUM(M43:M51)</f>
        <v>0</v>
      </c>
      <c r="N42" s="227"/>
      <c r="O42" s="227">
        <f>SUM(O43:O51)</f>
        <v>0</v>
      </c>
      <c r="P42" s="227"/>
      <c r="Q42" s="227">
        <f>SUM(Q43:Q51)</f>
        <v>0</v>
      </c>
      <c r="R42" s="227"/>
      <c r="S42" s="227"/>
      <c r="T42" s="228"/>
      <c r="U42" s="227">
        <f>SUM(U43:U51)</f>
        <v>70.95</v>
      </c>
      <c r="AE42" t="s">
        <v>94</v>
      </c>
    </row>
    <row r="43" spans="1:60" outlineLevel="1" x14ac:dyDescent="0.25">
      <c r="A43" s="214">
        <v>12</v>
      </c>
      <c r="B43" s="221" t="s">
        <v>130</v>
      </c>
      <c r="C43" s="267" t="s">
        <v>131</v>
      </c>
      <c r="D43" s="223" t="s">
        <v>117</v>
      </c>
      <c r="E43" s="229">
        <v>92.79</v>
      </c>
      <c r="F43" s="233">
        <f>H43+J43</f>
        <v>0</v>
      </c>
      <c r="G43" s="234">
        <f>ROUND(E43*F43,2)</f>
        <v>0</v>
      </c>
      <c r="H43" s="234"/>
      <c r="I43" s="234">
        <f>ROUND(E43*H43,2)</f>
        <v>0</v>
      </c>
      <c r="J43" s="234"/>
      <c r="K43" s="234">
        <f>ROUND(E43*J43,2)</f>
        <v>0</v>
      </c>
      <c r="L43" s="234">
        <v>0</v>
      </c>
      <c r="M43" s="234">
        <f>G43*(1+L43/100)</f>
        <v>0</v>
      </c>
      <c r="N43" s="223">
        <v>0</v>
      </c>
      <c r="O43" s="223">
        <f>ROUND(E43*N43,5)</f>
        <v>0</v>
      </c>
      <c r="P43" s="223">
        <v>0</v>
      </c>
      <c r="Q43" s="223">
        <f>ROUND(E43*P43,5)</f>
        <v>0</v>
      </c>
      <c r="R43" s="223"/>
      <c r="S43" s="223"/>
      <c r="T43" s="224">
        <v>0</v>
      </c>
      <c r="U43" s="223">
        <f>ROUND(E43*T43,2)</f>
        <v>0</v>
      </c>
      <c r="V43" s="213"/>
      <c r="W43" s="213"/>
      <c r="X43" s="213"/>
      <c r="Y43" s="213"/>
      <c r="Z43" s="213"/>
      <c r="AA43" s="213"/>
      <c r="AB43" s="213"/>
      <c r="AC43" s="213"/>
      <c r="AD43" s="213"/>
      <c r="AE43" s="213" t="s">
        <v>98</v>
      </c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</row>
    <row r="44" spans="1:60" ht="21" outlineLevel="1" x14ac:dyDescent="0.25">
      <c r="A44" s="214"/>
      <c r="B44" s="221"/>
      <c r="C44" s="268" t="s">
        <v>152</v>
      </c>
      <c r="D44" s="225"/>
      <c r="E44" s="230"/>
      <c r="F44" s="235"/>
      <c r="G44" s="236"/>
      <c r="H44" s="234"/>
      <c r="I44" s="234"/>
      <c r="J44" s="234"/>
      <c r="K44" s="234"/>
      <c r="L44" s="234"/>
      <c r="M44" s="234"/>
      <c r="N44" s="223"/>
      <c r="O44" s="223"/>
      <c r="P44" s="223"/>
      <c r="Q44" s="223"/>
      <c r="R44" s="223"/>
      <c r="S44" s="223"/>
      <c r="T44" s="224"/>
      <c r="U44" s="223"/>
      <c r="V44" s="213"/>
      <c r="W44" s="213"/>
      <c r="X44" s="213"/>
      <c r="Y44" s="213"/>
      <c r="Z44" s="213"/>
      <c r="AA44" s="213"/>
      <c r="AB44" s="213"/>
      <c r="AC44" s="213"/>
      <c r="AD44" s="213"/>
      <c r="AE44" s="213" t="s">
        <v>99</v>
      </c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6" t="str">
        <f>C44</f>
        <v>Demontáž ocelového podkladního roštu, který je součástí podpůrné ocelové konstrukce sedadel na východní tribuně MFS Srbská.</v>
      </c>
      <c r="BB44" s="213"/>
      <c r="BC44" s="213"/>
      <c r="BD44" s="213"/>
      <c r="BE44" s="213"/>
      <c r="BF44" s="213"/>
      <c r="BG44" s="213"/>
      <c r="BH44" s="213"/>
    </row>
    <row r="45" spans="1:60" outlineLevel="1" x14ac:dyDescent="0.25">
      <c r="A45" s="214"/>
      <c r="B45" s="221"/>
      <c r="C45" s="269" t="s">
        <v>100</v>
      </c>
      <c r="D45" s="226"/>
      <c r="E45" s="231"/>
      <c r="F45" s="237"/>
      <c r="G45" s="237"/>
      <c r="H45" s="234"/>
      <c r="I45" s="234"/>
      <c r="J45" s="234"/>
      <c r="K45" s="234"/>
      <c r="L45" s="234"/>
      <c r="M45" s="234"/>
      <c r="N45" s="223"/>
      <c r="O45" s="223"/>
      <c r="P45" s="223"/>
      <c r="Q45" s="223"/>
      <c r="R45" s="223"/>
      <c r="S45" s="223"/>
      <c r="T45" s="224"/>
      <c r="U45" s="223"/>
      <c r="V45" s="213"/>
      <c r="W45" s="213"/>
      <c r="X45" s="213"/>
      <c r="Y45" s="213"/>
      <c r="Z45" s="213"/>
      <c r="AA45" s="213"/>
      <c r="AB45" s="213"/>
      <c r="AC45" s="213"/>
      <c r="AD45" s="213"/>
      <c r="AE45" s="213" t="s">
        <v>99</v>
      </c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outlineLevel="1" x14ac:dyDescent="0.25">
      <c r="A46" s="214"/>
      <c r="B46" s="221"/>
      <c r="C46" s="268" t="s">
        <v>149</v>
      </c>
      <c r="D46" s="225"/>
      <c r="E46" s="230"/>
      <c r="F46" s="235"/>
      <c r="G46" s="236"/>
      <c r="H46" s="234"/>
      <c r="I46" s="234"/>
      <c r="J46" s="234"/>
      <c r="K46" s="234"/>
      <c r="L46" s="234"/>
      <c r="M46" s="234"/>
      <c r="N46" s="223"/>
      <c r="O46" s="223"/>
      <c r="P46" s="223"/>
      <c r="Q46" s="223"/>
      <c r="R46" s="223"/>
      <c r="S46" s="223"/>
      <c r="T46" s="224"/>
      <c r="U46" s="223"/>
      <c r="V46" s="213"/>
      <c r="W46" s="213"/>
      <c r="X46" s="213"/>
      <c r="Y46" s="213"/>
      <c r="Z46" s="213"/>
      <c r="AA46" s="213"/>
      <c r="AB46" s="213"/>
      <c r="AC46" s="213"/>
      <c r="AD46" s="213"/>
      <c r="AE46" s="213" t="s">
        <v>99</v>
      </c>
      <c r="AF46" s="213"/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6" t="str">
        <f>C46</f>
        <v>výpočet:</v>
      </c>
      <c r="BB46" s="213"/>
      <c r="BC46" s="213"/>
      <c r="BD46" s="213"/>
      <c r="BE46" s="213"/>
      <c r="BF46" s="213"/>
      <c r="BG46" s="213"/>
      <c r="BH46" s="213"/>
    </row>
    <row r="47" spans="1:60" outlineLevel="1" x14ac:dyDescent="0.25">
      <c r="A47" s="214"/>
      <c r="B47" s="221"/>
      <c r="C47" s="268" t="s">
        <v>132</v>
      </c>
      <c r="D47" s="225"/>
      <c r="E47" s="230"/>
      <c r="F47" s="235"/>
      <c r="G47" s="236"/>
      <c r="H47" s="234"/>
      <c r="I47" s="234"/>
      <c r="J47" s="234"/>
      <c r="K47" s="234"/>
      <c r="L47" s="234"/>
      <c r="M47" s="234"/>
      <c r="N47" s="223"/>
      <c r="O47" s="223"/>
      <c r="P47" s="223"/>
      <c r="Q47" s="223"/>
      <c r="R47" s="223"/>
      <c r="S47" s="223"/>
      <c r="T47" s="224"/>
      <c r="U47" s="223"/>
      <c r="V47" s="213"/>
      <c r="W47" s="213"/>
      <c r="X47" s="213"/>
      <c r="Y47" s="213"/>
      <c r="Z47" s="213"/>
      <c r="AA47" s="213"/>
      <c r="AB47" s="213"/>
      <c r="AC47" s="213"/>
      <c r="AD47" s="213"/>
      <c r="AE47" s="213" t="s">
        <v>99</v>
      </c>
      <c r="AF47" s="213"/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6" t="str">
        <f>C47</f>
        <v>(0,3*0,3*1 031)</v>
      </c>
      <c r="BB47" s="213"/>
      <c r="BC47" s="213"/>
      <c r="BD47" s="213"/>
      <c r="BE47" s="213"/>
      <c r="BF47" s="213"/>
      <c r="BG47" s="213"/>
      <c r="BH47" s="213"/>
    </row>
    <row r="48" spans="1:60" outlineLevel="1" x14ac:dyDescent="0.25">
      <c r="A48" s="214">
        <v>13</v>
      </c>
      <c r="B48" s="221" t="s">
        <v>119</v>
      </c>
      <c r="C48" s="267" t="s">
        <v>120</v>
      </c>
      <c r="D48" s="223" t="s">
        <v>121</v>
      </c>
      <c r="E48" s="229">
        <v>20.62</v>
      </c>
      <c r="F48" s="233">
        <f>H48+J48</f>
        <v>0</v>
      </c>
      <c r="G48" s="234">
        <f>ROUND(E48*F48,2)</f>
        <v>0</v>
      </c>
      <c r="H48" s="234"/>
      <c r="I48" s="234">
        <f>ROUND(E48*H48,2)</f>
        <v>0</v>
      </c>
      <c r="J48" s="234"/>
      <c r="K48" s="234">
        <f>ROUND(E48*J48,2)</f>
        <v>0</v>
      </c>
      <c r="L48" s="234">
        <v>0</v>
      </c>
      <c r="M48" s="234">
        <f>G48*(1+L48/100)</f>
        <v>0</v>
      </c>
      <c r="N48" s="223">
        <v>0</v>
      </c>
      <c r="O48" s="223">
        <f>ROUND(E48*N48,5)</f>
        <v>0</v>
      </c>
      <c r="P48" s="223">
        <v>0</v>
      </c>
      <c r="Q48" s="223">
        <f>ROUND(E48*P48,5)</f>
        <v>0</v>
      </c>
      <c r="R48" s="223"/>
      <c r="S48" s="223"/>
      <c r="T48" s="224">
        <v>2.0089999999999999</v>
      </c>
      <c r="U48" s="223">
        <f>ROUND(E48*T48,2)</f>
        <v>41.43</v>
      </c>
      <c r="V48" s="213"/>
      <c r="W48" s="213"/>
      <c r="X48" s="213"/>
      <c r="Y48" s="213"/>
      <c r="Z48" s="213"/>
      <c r="AA48" s="213"/>
      <c r="AB48" s="213"/>
      <c r="AC48" s="213"/>
      <c r="AD48" s="213"/>
      <c r="AE48" s="213" t="s">
        <v>98</v>
      </c>
      <c r="AF48" s="213"/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</row>
    <row r="49" spans="1:60" outlineLevel="1" x14ac:dyDescent="0.25">
      <c r="A49" s="214">
        <v>14</v>
      </c>
      <c r="B49" s="221" t="s">
        <v>122</v>
      </c>
      <c r="C49" s="267" t="s">
        <v>123</v>
      </c>
      <c r="D49" s="223" t="s">
        <v>121</v>
      </c>
      <c r="E49" s="229">
        <v>20.62</v>
      </c>
      <c r="F49" s="233">
        <f>H49+J49</f>
        <v>0</v>
      </c>
      <c r="G49" s="234">
        <f>ROUND(E49*F49,2)</f>
        <v>0</v>
      </c>
      <c r="H49" s="234"/>
      <c r="I49" s="234">
        <f>ROUND(E49*H49,2)</f>
        <v>0</v>
      </c>
      <c r="J49" s="234"/>
      <c r="K49" s="234">
        <f>ROUND(E49*J49,2)</f>
        <v>0</v>
      </c>
      <c r="L49" s="234">
        <v>0</v>
      </c>
      <c r="M49" s="234">
        <f>G49*(1+L49/100)</f>
        <v>0</v>
      </c>
      <c r="N49" s="223">
        <v>0</v>
      </c>
      <c r="O49" s="223">
        <f>ROUND(E49*N49,5)</f>
        <v>0</v>
      </c>
      <c r="P49" s="223">
        <v>0</v>
      </c>
      <c r="Q49" s="223">
        <f>ROUND(E49*P49,5)</f>
        <v>0</v>
      </c>
      <c r="R49" s="223"/>
      <c r="S49" s="223"/>
      <c r="T49" s="224">
        <v>0.94199999999999995</v>
      </c>
      <c r="U49" s="223">
        <f>ROUND(E49*T49,2)</f>
        <v>19.420000000000002</v>
      </c>
      <c r="V49" s="213"/>
      <c r="W49" s="213"/>
      <c r="X49" s="213"/>
      <c r="Y49" s="213"/>
      <c r="Z49" s="213"/>
      <c r="AA49" s="213"/>
      <c r="AB49" s="213"/>
      <c r="AC49" s="213"/>
      <c r="AD49" s="213"/>
      <c r="AE49" s="213" t="s">
        <v>98</v>
      </c>
      <c r="AF49" s="213"/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ht="20.399999999999999" outlineLevel="1" x14ac:dyDescent="0.25">
      <c r="A50" s="214">
        <v>15</v>
      </c>
      <c r="B50" s="221" t="s">
        <v>124</v>
      </c>
      <c r="C50" s="267" t="s">
        <v>125</v>
      </c>
      <c r="D50" s="223" t="s">
        <v>121</v>
      </c>
      <c r="E50" s="229">
        <v>20.62</v>
      </c>
      <c r="F50" s="233">
        <f>H50+J50</f>
        <v>0</v>
      </c>
      <c r="G50" s="234">
        <f>ROUND(E50*F50,2)</f>
        <v>0</v>
      </c>
      <c r="H50" s="234"/>
      <c r="I50" s="234">
        <f>ROUND(E50*H50,2)</f>
        <v>0</v>
      </c>
      <c r="J50" s="234"/>
      <c r="K50" s="234">
        <f>ROUND(E50*J50,2)</f>
        <v>0</v>
      </c>
      <c r="L50" s="234">
        <v>0</v>
      </c>
      <c r="M50" s="234">
        <f>G50*(1+L50/100)</f>
        <v>0</v>
      </c>
      <c r="N50" s="223">
        <v>0</v>
      </c>
      <c r="O50" s="223">
        <f>ROUND(E50*N50,5)</f>
        <v>0</v>
      </c>
      <c r="P50" s="223">
        <v>0</v>
      </c>
      <c r="Q50" s="223">
        <f>ROUND(E50*P50,5)</f>
        <v>0</v>
      </c>
      <c r="R50" s="223"/>
      <c r="S50" s="223"/>
      <c r="T50" s="224">
        <v>0.49</v>
      </c>
      <c r="U50" s="223">
        <f>ROUND(E50*T50,2)</f>
        <v>10.1</v>
      </c>
      <c r="V50" s="213"/>
      <c r="W50" s="213"/>
      <c r="X50" s="213"/>
      <c r="Y50" s="213"/>
      <c r="Z50" s="213"/>
      <c r="AA50" s="213"/>
      <c r="AB50" s="213"/>
      <c r="AC50" s="213"/>
      <c r="AD50" s="213"/>
      <c r="AE50" s="213" t="s">
        <v>98</v>
      </c>
      <c r="AF50" s="213"/>
      <c r="AG50" s="213"/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</row>
    <row r="51" spans="1:60" outlineLevel="1" x14ac:dyDescent="0.25">
      <c r="A51" s="214">
        <v>16</v>
      </c>
      <c r="B51" s="221" t="s">
        <v>126</v>
      </c>
      <c r="C51" s="267" t="s">
        <v>127</v>
      </c>
      <c r="D51" s="223" t="s">
        <v>121</v>
      </c>
      <c r="E51" s="229">
        <v>536.12</v>
      </c>
      <c r="F51" s="233">
        <f>H51+J51</f>
        <v>0</v>
      </c>
      <c r="G51" s="234">
        <f>ROUND(E51*F51,2)</f>
        <v>0</v>
      </c>
      <c r="H51" s="234"/>
      <c r="I51" s="234">
        <f>ROUND(E51*H51,2)</f>
        <v>0</v>
      </c>
      <c r="J51" s="234"/>
      <c r="K51" s="234">
        <f>ROUND(E51*J51,2)</f>
        <v>0</v>
      </c>
      <c r="L51" s="234">
        <v>0</v>
      </c>
      <c r="M51" s="234">
        <f>G51*(1+L51/100)</f>
        <v>0</v>
      </c>
      <c r="N51" s="223">
        <v>0</v>
      </c>
      <c r="O51" s="223">
        <f>ROUND(E51*N51,5)</f>
        <v>0</v>
      </c>
      <c r="P51" s="223">
        <v>0</v>
      </c>
      <c r="Q51" s="223">
        <f>ROUND(E51*P51,5)</f>
        <v>0</v>
      </c>
      <c r="R51" s="223"/>
      <c r="S51" s="223"/>
      <c r="T51" s="224">
        <v>0</v>
      </c>
      <c r="U51" s="223">
        <f>ROUND(E51*T51,2)</f>
        <v>0</v>
      </c>
      <c r="V51" s="213"/>
      <c r="W51" s="213"/>
      <c r="X51" s="213"/>
      <c r="Y51" s="213"/>
      <c r="Z51" s="213"/>
      <c r="AA51" s="213"/>
      <c r="AB51" s="213"/>
      <c r="AC51" s="213"/>
      <c r="AD51" s="213"/>
      <c r="AE51" s="213" t="s">
        <v>98</v>
      </c>
      <c r="AF51" s="213"/>
      <c r="AG51" s="213"/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</row>
    <row r="52" spans="1:60" x14ac:dyDescent="0.25">
      <c r="A52" s="215" t="s">
        <v>93</v>
      </c>
      <c r="B52" s="222" t="s">
        <v>64</v>
      </c>
      <c r="C52" s="270" t="s">
        <v>26</v>
      </c>
      <c r="D52" s="227"/>
      <c r="E52" s="232"/>
      <c r="F52" s="238"/>
      <c r="G52" s="238">
        <f>SUMIF(AE53:AE53,"&lt;&gt;NOR",G53:G53)</f>
        <v>0</v>
      </c>
      <c r="H52" s="238"/>
      <c r="I52" s="238">
        <f>SUM(I53:I53)</f>
        <v>0</v>
      </c>
      <c r="J52" s="238"/>
      <c r="K52" s="238">
        <f>SUM(K53:K53)</f>
        <v>0</v>
      </c>
      <c r="L52" s="238"/>
      <c r="M52" s="238">
        <f>SUM(M53:M53)</f>
        <v>0</v>
      </c>
      <c r="N52" s="227"/>
      <c r="O52" s="227">
        <f>SUM(O53:O53)</f>
        <v>0</v>
      </c>
      <c r="P52" s="227"/>
      <c r="Q52" s="227">
        <f>SUM(Q53:Q53)</f>
        <v>0</v>
      </c>
      <c r="R52" s="227"/>
      <c r="S52" s="227"/>
      <c r="T52" s="228"/>
      <c r="U52" s="227">
        <f>SUM(U53:U53)</f>
        <v>0</v>
      </c>
      <c r="AE52" t="s">
        <v>94</v>
      </c>
    </row>
    <row r="53" spans="1:60" ht="20.399999999999999" outlineLevel="1" x14ac:dyDescent="0.25">
      <c r="A53" s="214">
        <v>17</v>
      </c>
      <c r="B53" s="221" t="s">
        <v>133</v>
      </c>
      <c r="C53" s="267" t="s">
        <v>134</v>
      </c>
      <c r="D53" s="223" t="s">
        <v>135</v>
      </c>
      <c r="E53" s="229">
        <v>1</v>
      </c>
      <c r="F53" s="233">
        <f>H53+J53</f>
        <v>0</v>
      </c>
      <c r="G53" s="234">
        <f>ROUND(E53*F53,2)</f>
        <v>0</v>
      </c>
      <c r="H53" s="234"/>
      <c r="I53" s="234">
        <f>ROUND(E53*H53,2)</f>
        <v>0</v>
      </c>
      <c r="J53" s="234"/>
      <c r="K53" s="234">
        <f>ROUND(E53*J53,2)</f>
        <v>0</v>
      </c>
      <c r="L53" s="234">
        <v>0</v>
      </c>
      <c r="M53" s="234">
        <f>G53*(1+L53/100)</f>
        <v>0</v>
      </c>
      <c r="N53" s="223">
        <v>0</v>
      </c>
      <c r="O53" s="223">
        <f>ROUND(E53*N53,5)</f>
        <v>0</v>
      </c>
      <c r="P53" s="223">
        <v>0</v>
      </c>
      <c r="Q53" s="223">
        <f>ROUND(E53*P53,5)</f>
        <v>0</v>
      </c>
      <c r="R53" s="223"/>
      <c r="S53" s="223"/>
      <c r="T53" s="224">
        <v>0</v>
      </c>
      <c r="U53" s="223">
        <f>ROUND(E53*T53,2)</f>
        <v>0</v>
      </c>
      <c r="V53" s="213"/>
      <c r="W53" s="213"/>
      <c r="X53" s="213"/>
      <c r="Y53" s="213"/>
      <c r="Z53" s="213"/>
      <c r="AA53" s="213"/>
      <c r="AB53" s="213"/>
      <c r="AC53" s="213"/>
      <c r="AD53" s="213"/>
      <c r="AE53" s="213" t="s">
        <v>98</v>
      </c>
      <c r="AF53" s="213"/>
      <c r="AG53" s="213"/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</row>
    <row r="54" spans="1:60" x14ac:dyDescent="0.25">
      <c r="A54" s="215" t="s">
        <v>93</v>
      </c>
      <c r="B54" s="222" t="s">
        <v>65</v>
      </c>
      <c r="C54" s="270" t="s">
        <v>66</v>
      </c>
      <c r="D54" s="227"/>
      <c r="E54" s="232"/>
      <c r="F54" s="238"/>
      <c r="G54" s="238">
        <f>SUMIF(AE55:AE74,"&lt;&gt;NOR",G55:G74)</f>
        <v>0</v>
      </c>
      <c r="H54" s="238"/>
      <c r="I54" s="238">
        <f>SUM(I55:I74)</f>
        <v>0</v>
      </c>
      <c r="J54" s="238"/>
      <c r="K54" s="238">
        <f>SUM(K55:K74)</f>
        <v>0</v>
      </c>
      <c r="L54" s="238"/>
      <c r="M54" s="238">
        <f>SUM(M55:M74)</f>
        <v>0</v>
      </c>
      <c r="N54" s="227"/>
      <c r="O54" s="227">
        <f>SUM(O55:O74)</f>
        <v>7.8090000000000002</v>
      </c>
      <c r="P54" s="227"/>
      <c r="Q54" s="227">
        <f>SUM(Q55:Q74)</f>
        <v>7.8090000000000002</v>
      </c>
      <c r="R54" s="227"/>
      <c r="S54" s="227"/>
      <c r="T54" s="228"/>
      <c r="U54" s="227">
        <f>SUM(U55:U74)</f>
        <v>16.3</v>
      </c>
      <c r="AE54" t="s">
        <v>94</v>
      </c>
    </row>
    <row r="55" spans="1:60" ht="20.399999999999999" outlineLevel="1" x14ac:dyDescent="0.25">
      <c r="A55" s="214">
        <v>18</v>
      </c>
      <c r="B55" s="221" t="s">
        <v>136</v>
      </c>
      <c r="C55" s="267" t="s">
        <v>137</v>
      </c>
      <c r="D55" s="223" t="s">
        <v>138</v>
      </c>
      <c r="E55" s="229">
        <v>5206</v>
      </c>
      <c r="F55" s="233">
        <f>H55+J55</f>
        <v>0</v>
      </c>
      <c r="G55" s="234">
        <f>ROUND(E55*F55,2)</f>
        <v>0</v>
      </c>
      <c r="H55" s="234"/>
      <c r="I55" s="234">
        <f>ROUND(E55*H55,2)</f>
        <v>0</v>
      </c>
      <c r="J55" s="234"/>
      <c r="K55" s="234">
        <f>ROUND(E55*J55,2)</f>
        <v>0</v>
      </c>
      <c r="L55" s="234">
        <v>0</v>
      </c>
      <c r="M55" s="234">
        <f>G55*(1+L55/100)</f>
        <v>0</v>
      </c>
      <c r="N55" s="223">
        <v>1.5E-3</v>
      </c>
      <c r="O55" s="223">
        <f>ROUND(E55*N55,5)</f>
        <v>7.8090000000000002</v>
      </c>
      <c r="P55" s="223">
        <v>1.5E-3</v>
      </c>
      <c r="Q55" s="223">
        <f>ROUND(E55*P55,5)</f>
        <v>7.8090000000000002</v>
      </c>
      <c r="R55" s="223"/>
      <c r="S55" s="223"/>
      <c r="T55" s="224">
        <v>0</v>
      </c>
      <c r="U55" s="223">
        <f>ROUND(E55*T55,2)</f>
        <v>0</v>
      </c>
      <c r="V55" s="213"/>
      <c r="W55" s="213"/>
      <c r="X55" s="213"/>
      <c r="Y55" s="213"/>
      <c r="Z55" s="213"/>
      <c r="AA55" s="213"/>
      <c r="AB55" s="213"/>
      <c r="AC55" s="213"/>
      <c r="AD55" s="213"/>
      <c r="AE55" s="213" t="s">
        <v>98</v>
      </c>
      <c r="AF55" s="213"/>
      <c r="AG55" s="213"/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</row>
    <row r="56" spans="1:60" outlineLevel="1" x14ac:dyDescent="0.25">
      <c r="A56" s="214"/>
      <c r="B56" s="221"/>
      <c r="C56" s="268" t="s">
        <v>153</v>
      </c>
      <c r="D56" s="225"/>
      <c r="E56" s="230"/>
      <c r="F56" s="235"/>
      <c r="G56" s="236"/>
      <c r="H56" s="234"/>
      <c r="I56" s="234"/>
      <c r="J56" s="234"/>
      <c r="K56" s="234"/>
      <c r="L56" s="234"/>
      <c r="M56" s="234"/>
      <c r="N56" s="223"/>
      <c r="O56" s="223"/>
      <c r="P56" s="223"/>
      <c r="Q56" s="223"/>
      <c r="R56" s="223"/>
      <c r="S56" s="223"/>
      <c r="T56" s="224"/>
      <c r="U56" s="223"/>
      <c r="V56" s="213"/>
      <c r="W56" s="213"/>
      <c r="X56" s="213"/>
      <c r="Y56" s="213"/>
      <c r="Z56" s="213"/>
      <c r="AA56" s="213"/>
      <c r="AB56" s="213"/>
      <c r="AC56" s="213"/>
      <c r="AD56" s="213"/>
      <c r="AE56" s="213" t="s">
        <v>99</v>
      </c>
      <c r="AF56" s="213"/>
      <c r="AG56" s="213"/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6" t="str">
        <f>C56</f>
        <v>Demontáž původních sedadel na tribunách MFS Srbská.</v>
      </c>
      <c r="BB56" s="213"/>
      <c r="BC56" s="213"/>
      <c r="BD56" s="213"/>
      <c r="BE56" s="213"/>
      <c r="BF56" s="213"/>
      <c r="BG56" s="213"/>
      <c r="BH56" s="213"/>
    </row>
    <row r="57" spans="1:60" outlineLevel="1" x14ac:dyDescent="0.25">
      <c r="A57" s="214"/>
      <c r="B57" s="221"/>
      <c r="C57" s="269" t="s">
        <v>100</v>
      </c>
      <c r="D57" s="226"/>
      <c r="E57" s="231"/>
      <c r="F57" s="237"/>
      <c r="G57" s="237"/>
      <c r="H57" s="234"/>
      <c r="I57" s="234"/>
      <c r="J57" s="234"/>
      <c r="K57" s="234"/>
      <c r="L57" s="234"/>
      <c r="M57" s="234"/>
      <c r="N57" s="223"/>
      <c r="O57" s="223"/>
      <c r="P57" s="223"/>
      <c r="Q57" s="223"/>
      <c r="R57" s="223"/>
      <c r="S57" s="223"/>
      <c r="T57" s="224"/>
      <c r="U57" s="223"/>
      <c r="V57" s="213"/>
      <c r="W57" s="213"/>
      <c r="X57" s="213"/>
      <c r="Y57" s="213"/>
      <c r="Z57" s="213"/>
      <c r="AA57" s="213"/>
      <c r="AB57" s="213"/>
      <c r="AC57" s="213"/>
      <c r="AD57" s="213"/>
      <c r="AE57" s="213" t="s">
        <v>99</v>
      </c>
      <c r="AF57" s="213"/>
      <c r="AG57" s="213"/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3"/>
      <c r="BE57" s="213"/>
      <c r="BF57" s="213"/>
      <c r="BG57" s="213"/>
      <c r="BH57" s="213"/>
    </row>
    <row r="58" spans="1:60" outlineLevel="1" x14ac:dyDescent="0.25">
      <c r="A58" s="214"/>
      <c r="B58" s="221"/>
      <c r="C58" s="268" t="s">
        <v>154</v>
      </c>
      <c r="D58" s="225"/>
      <c r="E58" s="230"/>
      <c r="F58" s="235"/>
      <c r="G58" s="236"/>
      <c r="H58" s="234"/>
      <c r="I58" s="234"/>
      <c r="J58" s="234"/>
      <c r="K58" s="234"/>
      <c r="L58" s="234"/>
      <c r="M58" s="234"/>
      <c r="N58" s="223"/>
      <c r="O58" s="223"/>
      <c r="P58" s="223"/>
      <c r="Q58" s="223"/>
      <c r="R58" s="223"/>
      <c r="S58" s="223"/>
      <c r="T58" s="224"/>
      <c r="U58" s="223"/>
      <c r="V58" s="213"/>
      <c r="W58" s="213"/>
      <c r="X58" s="213"/>
      <c r="Y58" s="213"/>
      <c r="Z58" s="213"/>
      <c r="AA58" s="213"/>
      <c r="AB58" s="213"/>
      <c r="AC58" s="213"/>
      <c r="AD58" s="213"/>
      <c r="AE58" s="213" t="s">
        <v>99</v>
      </c>
      <c r="AF58" s="213"/>
      <c r="AG58" s="213"/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6" t="str">
        <f>C58</f>
        <v>Západní tribuna MFS Srbská, celkem 4 175 ks.</v>
      </c>
      <c r="BB58" s="213"/>
      <c r="BC58" s="213"/>
      <c r="BD58" s="213"/>
      <c r="BE58" s="213"/>
      <c r="BF58" s="213"/>
      <c r="BG58" s="213"/>
      <c r="BH58" s="213"/>
    </row>
    <row r="59" spans="1:60" ht="21" outlineLevel="1" x14ac:dyDescent="0.25">
      <c r="A59" s="214"/>
      <c r="B59" s="221"/>
      <c r="C59" s="268" t="s">
        <v>155</v>
      </c>
      <c r="D59" s="225"/>
      <c r="E59" s="230"/>
      <c r="F59" s="235"/>
      <c r="G59" s="236"/>
      <c r="H59" s="234"/>
      <c r="I59" s="234"/>
      <c r="J59" s="234"/>
      <c r="K59" s="234"/>
      <c r="L59" s="234"/>
      <c r="M59" s="234"/>
      <c r="N59" s="223"/>
      <c r="O59" s="223"/>
      <c r="P59" s="223"/>
      <c r="Q59" s="223"/>
      <c r="R59" s="223"/>
      <c r="S59" s="223"/>
      <c r="T59" s="224"/>
      <c r="U59" s="223"/>
      <c r="V59" s="213"/>
      <c r="W59" s="213"/>
      <c r="X59" s="213"/>
      <c r="Y59" s="213"/>
      <c r="Z59" s="213"/>
      <c r="AA59" s="213"/>
      <c r="AB59" s="213"/>
      <c r="AC59" s="213"/>
      <c r="AD59" s="213"/>
      <c r="AE59" s="213" t="s">
        <v>99</v>
      </c>
      <c r="AF59" s="213"/>
      <c r="AG59" s="213"/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6" t="str">
        <f>C59</f>
        <v>Dle požadavku objednatele budou demontované sedačky ze sektoru J,K,L,M, z řad 7-22 ponechány v areálu MFS Srbská.</v>
      </c>
      <c r="BB59" s="213"/>
      <c r="BC59" s="213"/>
      <c r="BD59" s="213"/>
      <c r="BE59" s="213"/>
      <c r="BF59" s="213"/>
      <c r="BG59" s="213"/>
      <c r="BH59" s="213"/>
    </row>
    <row r="60" spans="1:60" outlineLevel="1" x14ac:dyDescent="0.25">
      <c r="A60" s="214"/>
      <c r="B60" s="221"/>
      <c r="C60" s="269" t="s">
        <v>100</v>
      </c>
      <c r="D60" s="226"/>
      <c r="E60" s="231"/>
      <c r="F60" s="237"/>
      <c r="G60" s="237"/>
      <c r="H60" s="234"/>
      <c r="I60" s="234"/>
      <c r="J60" s="234"/>
      <c r="K60" s="234"/>
      <c r="L60" s="234"/>
      <c r="M60" s="234"/>
      <c r="N60" s="223"/>
      <c r="O60" s="223"/>
      <c r="P60" s="223"/>
      <c r="Q60" s="223"/>
      <c r="R60" s="223"/>
      <c r="S60" s="223"/>
      <c r="T60" s="224"/>
      <c r="U60" s="223"/>
      <c r="V60" s="213"/>
      <c r="W60" s="213"/>
      <c r="X60" s="213"/>
      <c r="Y60" s="213"/>
      <c r="Z60" s="213"/>
      <c r="AA60" s="213"/>
      <c r="AB60" s="213"/>
      <c r="AC60" s="213"/>
      <c r="AD60" s="213"/>
      <c r="AE60" s="213" t="s">
        <v>99</v>
      </c>
      <c r="AF60" s="213"/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</row>
    <row r="61" spans="1:60" outlineLevel="1" x14ac:dyDescent="0.25">
      <c r="A61" s="214"/>
      <c r="B61" s="221"/>
      <c r="C61" s="268" t="s">
        <v>156</v>
      </c>
      <c r="D61" s="225"/>
      <c r="E61" s="230"/>
      <c r="F61" s="235"/>
      <c r="G61" s="236"/>
      <c r="H61" s="234"/>
      <c r="I61" s="234"/>
      <c r="J61" s="234"/>
      <c r="K61" s="234"/>
      <c r="L61" s="234"/>
      <c r="M61" s="234"/>
      <c r="N61" s="223"/>
      <c r="O61" s="223"/>
      <c r="P61" s="223"/>
      <c r="Q61" s="223"/>
      <c r="R61" s="223"/>
      <c r="S61" s="223"/>
      <c r="T61" s="224"/>
      <c r="U61" s="223"/>
      <c r="V61" s="213"/>
      <c r="W61" s="213"/>
      <c r="X61" s="213"/>
      <c r="Y61" s="213"/>
      <c r="Z61" s="213"/>
      <c r="AA61" s="213"/>
      <c r="AB61" s="213"/>
      <c r="AC61" s="213"/>
      <c r="AD61" s="213"/>
      <c r="AE61" s="213" t="s">
        <v>99</v>
      </c>
      <c r="AF61" s="213"/>
      <c r="AG61" s="213"/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6" t="str">
        <f>C61</f>
        <v>Východní tribuna MFS Srbská, celkem 875 + 156 ks</v>
      </c>
      <c r="BB61" s="213"/>
      <c r="BC61" s="213"/>
      <c r="BD61" s="213"/>
      <c r="BE61" s="213"/>
      <c r="BF61" s="213"/>
      <c r="BG61" s="213"/>
      <c r="BH61" s="213"/>
    </row>
    <row r="62" spans="1:60" outlineLevel="1" x14ac:dyDescent="0.25">
      <c r="A62" s="214"/>
      <c r="B62" s="221"/>
      <c r="C62" s="269" t="s">
        <v>100</v>
      </c>
      <c r="D62" s="226"/>
      <c r="E62" s="231"/>
      <c r="F62" s="237"/>
      <c r="G62" s="237"/>
      <c r="H62" s="234"/>
      <c r="I62" s="234"/>
      <c r="J62" s="234"/>
      <c r="K62" s="234"/>
      <c r="L62" s="234"/>
      <c r="M62" s="234"/>
      <c r="N62" s="223"/>
      <c r="O62" s="223"/>
      <c r="P62" s="223"/>
      <c r="Q62" s="223"/>
      <c r="R62" s="223"/>
      <c r="S62" s="223"/>
      <c r="T62" s="224"/>
      <c r="U62" s="223"/>
      <c r="V62" s="213"/>
      <c r="W62" s="213"/>
      <c r="X62" s="213"/>
      <c r="Y62" s="213"/>
      <c r="Z62" s="213"/>
      <c r="AA62" s="213"/>
      <c r="AB62" s="213"/>
      <c r="AC62" s="213"/>
      <c r="AD62" s="213"/>
      <c r="AE62" s="213" t="s">
        <v>99</v>
      </c>
      <c r="AF62" s="213"/>
      <c r="AG62" s="213"/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</row>
    <row r="63" spans="1:60" outlineLevel="1" x14ac:dyDescent="0.25">
      <c r="A63" s="214"/>
      <c r="B63" s="221"/>
      <c r="C63" s="268" t="s">
        <v>149</v>
      </c>
      <c r="D63" s="225"/>
      <c r="E63" s="230"/>
      <c r="F63" s="235"/>
      <c r="G63" s="236"/>
      <c r="H63" s="234"/>
      <c r="I63" s="234"/>
      <c r="J63" s="234"/>
      <c r="K63" s="234"/>
      <c r="L63" s="234"/>
      <c r="M63" s="234"/>
      <c r="N63" s="223"/>
      <c r="O63" s="223"/>
      <c r="P63" s="223"/>
      <c r="Q63" s="223"/>
      <c r="R63" s="223"/>
      <c r="S63" s="223"/>
      <c r="T63" s="224"/>
      <c r="U63" s="223"/>
      <c r="V63" s="213"/>
      <c r="W63" s="213"/>
      <c r="X63" s="213"/>
      <c r="Y63" s="213"/>
      <c r="Z63" s="213"/>
      <c r="AA63" s="213"/>
      <c r="AB63" s="213"/>
      <c r="AC63" s="213"/>
      <c r="AD63" s="213"/>
      <c r="AE63" s="213" t="s">
        <v>99</v>
      </c>
      <c r="AF63" s="213"/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6" t="str">
        <f>C63</f>
        <v>výpočet:</v>
      </c>
      <c r="BB63" s="213"/>
      <c r="BC63" s="213"/>
      <c r="BD63" s="213"/>
      <c r="BE63" s="213"/>
      <c r="BF63" s="213"/>
      <c r="BG63" s="213"/>
      <c r="BH63" s="213"/>
    </row>
    <row r="64" spans="1:60" outlineLevel="1" x14ac:dyDescent="0.25">
      <c r="A64" s="214"/>
      <c r="B64" s="221"/>
      <c r="C64" s="268" t="s">
        <v>139</v>
      </c>
      <c r="D64" s="225"/>
      <c r="E64" s="230"/>
      <c r="F64" s="235"/>
      <c r="G64" s="236"/>
      <c r="H64" s="234"/>
      <c r="I64" s="234"/>
      <c r="J64" s="234"/>
      <c r="K64" s="234"/>
      <c r="L64" s="234"/>
      <c r="M64" s="234"/>
      <c r="N64" s="223"/>
      <c r="O64" s="223"/>
      <c r="P64" s="223"/>
      <c r="Q64" s="223"/>
      <c r="R64" s="223"/>
      <c r="S64" s="223"/>
      <c r="T64" s="224"/>
      <c r="U64" s="223"/>
      <c r="V64" s="213"/>
      <c r="W64" s="213"/>
      <c r="X64" s="213"/>
      <c r="Y64" s="213"/>
      <c r="Z64" s="213"/>
      <c r="AA64" s="213"/>
      <c r="AB64" s="213"/>
      <c r="AC64" s="213"/>
      <c r="AD64" s="213"/>
      <c r="AE64" s="213" t="s">
        <v>99</v>
      </c>
      <c r="AF64" s="213"/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6" t="str">
        <f>C64</f>
        <v>(4 175+875+156)</v>
      </c>
      <c r="BB64" s="213"/>
      <c r="BC64" s="213"/>
      <c r="BD64" s="213"/>
      <c r="BE64" s="213"/>
      <c r="BF64" s="213"/>
      <c r="BG64" s="213"/>
      <c r="BH64" s="213"/>
    </row>
    <row r="65" spans="1:60" ht="20.399999999999999" outlineLevel="1" x14ac:dyDescent="0.25">
      <c r="A65" s="214">
        <v>19</v>
      </c>
      <c r="B65" s="221" t="s">
        <v>140</v>
      </c>
      <c r="C65" s="267" t="s">
        <v>141</v>
      </c>
      <c r="D65" s="223" t="s">
        <v>121</v>
      </c>
      <c r="E65" s="229">
        <v>4.7370000000000001</v>
      </c>
      <c r="F65" s="233">
        <f>H65+J65</f>
        <v>0</v>
      </c>
      <c r="G65" s="234">
        <f>ROUND(E65*F65,2)</f>
        <v>0</v>
      </c>
      <c r="H65" s="234"/>
      <c r="I65" s="234">
        <f>ROUND(E65*H65,2)</f>
        <v>0</v>
      </c>
      <c r="J65" s="234"/>
      <c r="K65" s="234">
        <f>ROUND(E65*J65,2)</f>
        <v>0</v>
      </c>
      <c r="L65" s="234">
        <v>0</v>
      </c>
      <c r="M65" s="234">
        <f>G65*(1+L65/100)</f>
        <v>0</v>
      </c>
      <c r="N65" s="223">
        <v>0</v>
      </c>
      <c r="O65" s="223">
        <f>ROUND(E65*N65,5)</f>
        <v>0</v>
      </c>
      <c r="P65" s="223">
        <v>0</v>
      </c>
      <c r="Q65" s="223">
        <f>ROUND(E65*P65,5)</f>
        <v>0</v>
      </c>
      <c r="R65" s="223"/>
      <c r="S65" s="223"/>
      <c r="T65" s="224">
        <v>0</v>
      </c>
      <c r="U65" s="223">
        <f>ROUND(E65*T65,2)</f>
        <v>0</v>
      </c>
      <c r="V65" s="213"/>
      <c r="W65" s="213"/>
      <c r="X65" s="213"/>
      <c r="Y65" s="213"/>
      <c r="Z65" s="213"/>
      <c r="AA65" s="213"/>
      <c r="AB65" s="213"/>
      <c r="AC65" s="213"/>
      <c r="AD65" s="213"/>
      <c r="AE65" s="213" t="s">
        <v>98</v>
      </c>
      <c r="AF65" s="213"/>
      <c r="AG65" s="213"/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</row>
    <row r="66" spans="1:60" outlineLevel="1" x14ac:dyDescent="0.25">
      <c r="A66" s="214"/>
      <c r="B66" s="221"/>
      <c r="C66" s="268" t="s">
        <v>157</v>
      </c>
      <c r="D66" s="225"/>
      <c r="E66" s="230"/>
      <c r="F66" s="235"/>
      <c r="G66" s="236"/>
      <c r="H66" s="234"/>
      <c r="I66" s="234"/>
      <c r="J66" s="234"/>
      <c r="K66" s="234"/>
      <c r="L66" s="234"/>
      <c r="M66" s="234"/>
      <c r="N66" s="223"/>
      <c r="O66" s="223"/>
      <c r="P66" s="223"/>
      <c r="Q66" s="223"/>
      <c r="R66" s="223"/>
      <c r="S66" s="223"/>
      <c r="T66" s="224"/>
      <c r="U66" s="223"/>
      <c r="V66" s="213"/>
      <c r="W66" s="213"/>
      <c r="X66" s="213"/>
      <c r="Y66" s="213"/>
      <c r="Z66" s="213"/>
      <c r="AA66" s="213"/>
      <c r="AB66" s="213"/>
      <c r="AC66" s="213"/>
      <c r="AD66" s="213"/>
      <c r="AE66" s="213" t="s">
        <v>99</v>
      </c>
      <c r="AF66" s="213"/>
      <c r="AG66" s="213"/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6" t="str">
        <f>C66</f>
        <v>Zhotovitel učinní následnou likvidaci plastových sedaček MFS Srbská.</v>
      </c>
      <c r="BB66" s="213"/>
      <c r="BC66" s="213"/>
      <c r="BD66" s="213"/>
      <c r="BE66" s="213"/>
      <c r="BF66" s="213"/>
      <c r="BG66" s="213"/>
      <c r="BH66" s="213"/>
    </row>
    <row r="67" spans="1:60" ht="21" outlineLevel="1" x14ac:dyDescent="0.25">
      <c r="A67" s="214"/>
      <c r="B67" s="221"/>
      <c r="C67" s="268" t="s">
        <v>158</v>
      </c>
      <c r="D67" s="225"/>
      <c r="E67" s="230"/>
      <c r="F67" s="235"/>
      <c r="G67" s="236"/>
      <c r="H67" s="234"/>
      <c r="I67" s="234"/>
      <c r="J67" s="234"/>
      <c r="K67" s="234"/>
      <c r="L67" s="234"/>
      <c r="M67" s="234"/>
      <c r="N67" s="223"/>
      <c r="O67" s="223"/>
      <c r="P67" s="223"/>
      <c r="Q67" s="223"/>
      <c r="R67" s="223"/>
      <c r="S67" s="223"/>
      <c r="T67" s="224"/>
      <c r="U67" s="223"/>
      <c r="V67" s="213"/>
      <c r="W67" s="213"/>
      <c r="X67" s="213"/>
      <c r="Y67" s="213"/>
      <c r="Z67" s="213"/>
      <c r="AA67" s="213"/>
      <c r="AB67" s="213"/>
      <c r="AC67" s="213"/>
      <c r="AD67" s="213"/>
      <c r="AE67" s="213" t="s">
        <v>99</v>
      </c>
      <c r="AF67" s="213"/>
      <c r="AG67" s="213"/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6" t="str">
        <f>C67</f>
        <v>Dle požadavku objednatele budou demontované sedačky ze sektoru J,K,L,M z řad 7-22 ponechány v areálu MFS Srbská. Jedná se celkem o 2 048 ks sedaček.</v>
      </c>
      <c r="BB67" s="213"/>
      <c r="BC67" s="213"/>
      <c r="BD67" s="213"/>
      <c r="BE67" s="213"/>
      <c r="BF67" s="213"/>
      <c r="BG67" s="213"/>
      <c r="BH67" s="213"/>
    </row>
    <row r="68" spans="1:60" outlineLevel="1" x14ac:dyDescent="0.25">
      <c r="A68" s="214"/>
      <c r="B68" s="221"/>
      <c r="C68" s="269" t="s">
        <v>100</v>
      </c>
      <c r="D68" s="226"/>
      <c r="E68" s="231"/>
      <c r="F68" s="237"/>
      <c r="G68" s="237"/>
      <c r="H68" s="234"/>
      <c r="I68" s="234"/>
      <c r="J68" s="234"/>
      <c r="K68" s="234"/>
      <c r="L68" s="234"/>
      <c r="M68" s="234"/>
      <c r="N68" s="223"/>
      <c r="O68" s="223"/>
      <c r="P68" s="223"/>
      <c r="Q68" s="223"/>
      <c r="R68" s="223"/>
      <c r="S68" s="223"/>
      <c r="T68" s="224"/>
      <c r="U68" s="223"/>
      <c r="V68" s="213"/>
      <c r="W68" s="213"/>
      <c r="X68" s="213"/>
      <c r="Y68" s="213"/>
      <c r="Z68" s="213"/>
      <c r="AA68" s="213"/>
      <c r="AB68" s="213"/>
      <c r="AC68" s="213"/>
      <c r="AD68" s="213"/>
      <c r="AE68" s="213" t="s">
        <v>99</v>
      </c>
      <c r="AF68" s="213"/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</row>
    <row r="69" spans="1:60" outlineLevel="1" x14ac:dyDescent="0.25">
      <c r="A69" s="214"/>
      <c r="B69" s="221"/>
      <c r="C69" s="268" t="s">
        <v>159</v>
      </c>
      <c r="D69" s="225"/>
      <c r="E69" s="230"/>
      <c r="F69" s="235"/>
      <c r="G69" s="236"/>
      <c r="H69" s="234"/>
      <c r="I69" s="234"/>
      <c r="J69" s="234"/>
      <c r="K69" s="234"/>
      <c r="L69" s="234"/>
      <c r="M69" s="234"/>
      <c r="N69" s="223"/>
      <c r="O69" s="223"/>
      <c r="P69" s="223"/>
      <c r="Q69" s="223"/>
      <c r="R69" s="223"/>
      <c r="S69" s="223"/>
      <c r="T69" s="224"/>
      <c r="U69" s="223"/>
      <c r="V69" s="213"/>
      <c r="W69" s="213"/>
      <c r="X69" s="213"/>
      <c r="Y69" s="213"/>
      <c r="Z69" s="213"/>
      <c r="AA69" s="213"/>
      <c r="AB69" s="213"/>
      <c r="AC69" s="213"/>
      <c r="AD69" s="213"/>
      <c r="AE69" s="213" t="s">
        <v>99</v>
      </c>
      <c r="AF69" s="213"/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6" t="str">
        <f>C69</f>
        <v>Demontované sedačky celkem 5 206 ks.</v>
      </c>
      <c r="BB69" s="213"/>
      <c r="BC69" s="213"/>
      <c r="BD69" s="213"/>
      <c r="BE69" s="213"/>
      <c r="BF69" s="213"/>
      <c r="BG69" s="213"/>
      <c r="BH69" s="213"/>
    </row>
    <row r="70" spans="1:60" outlineLevel="1" x14ac:dyDescent="0.25">
      <c r="A70" s="214"/>
      <c r="B70" s="221"/>
      <c r="C70" s="268" t="s">
        <v>142</v>
      </c>
      <c r="D70" s="225"/>
      <c r="E70" s="230"/>
      <c r="F70" s="235"/>
      <c r="G70" s="236"/>
      <c r="H70" s="234"/>
      <c r="I70" s="234"/>
      <c r="J70" s="234"/>
      <c r="K70" s="234"/>
      <c r="L70" s="234"/>
      <c r="M70" s="234"/>
      <c r="N70" s="223"/>
      <c r="O70" s="223"/>
      <c r="P70" s="223"/>
      <c r="Q70" s="223"/>
      <c r="R70" s="223"/>
      <c r="S70" s="223"/>
      <c r="T70" s="224"/>
      <c r="U70" s="223"/>
      <c r="V70" s="213"/>
      <c r="W70" s="213"/>
      <c r="X70" s="213"/>
      <c r="Y70" s="213"/>
      <c r="Z70" s="213"/>
      <c r="AA70" s="213"/>
      <c r="AB70" s="213"/>
      <c r="AC70" s="213"/>
      <c r="AD70" s="213"/>
      <c r="AE70" s="213" t="s">
        <v>99</v>
      </c>
      <c r="AF70" s="213"/>
      <c r="AG70" s="213"/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6" t="str">
        <f>C70</f>
        <v>Následná likvidace (5 206-2 048)</v>
      </c>
      <c r="BB70" s="213"/>
      <c r="BC70" s="213"/>
      <c r="BD70" s="213"/>
      <c r="BE70" s="213"/>
      <c r="BF70" s="213"/>
      <c r="BG70" s="213"/>
      <c r="BH70" s="213"/>
    </row>
    <row r="71" spans="1:60" outlineLevel="1" x14ac:dyDescent="0.25">
      <c r="A71" s="214">
        <v>20</v>
      </c>
      <c r="B71" s="221" t="s">
        <v>119</v>
      </c>
      <c r="C71" s="267" t="s">
        <v>120</v>
      </c>
      <c r="D71" s="223" t="s">
        <v>121</v>
      </c>
      <c r="E71" s="229">
        <v>4.7370000000000001</v>
      </c>
      <c r="F71" s="233">
        <f>H71+J71</f>
        <v>0</v>
      </c>
      <c r="G71" s="234">
        <f>ROUND(E71*F71,2)</f>
        <v>0</v>
      </c>
      <c r="H71" s="234"/>
      <c r="I71" s="234">
        <f>ROUND(E71*H71,2)</f>
        <v>0</v>
      </c>
      <c r="J71" s="234"/>
      <c r="K71" s="234">
        <f>ROUND(E71*J71,2)</f>
        <v>0</v>
      </c>
      <c r="L71" s="234">
        <v>0</v>
      </c>
      <c r="M71" s="234">
        <f>G71*(1+L71/100)</f>
        <v>0</v>
      </c>
      <c r="N71" s="223">
        <v>0</v>
      </c>
      <c r="O71" s="223">
        <f>ROUND(E71*N71,5)</f>
        <v>0</v>
      </c>
      <c r="P71" s="223">
        <v>0</v>
      </c>
      <c r="Q71" s="223">
        <f>ROUND(E71*P71,5)</f>
        <v>0</v>
      </c>
      <c r="R71" s="223"/>
      <c r="S71" s="223"/>
      <c r="T71" s="224">
        <v>2.0089999999999999</v>
      </c>
      <c r="U71" s="223">
        <f>ROUND(E71*T71,2)</f>
        <v>9.52</v>
      </c>
      <c r="V71" s="213"/>
      <c r="W71" s="213"/>
      <c r="X71" s="213"/>
      <c r="Y71" s="213"/>
      <c r="Z71" s="213"/>
      <c r="AA71" s="213"/>
      <c r="AB71" s="213"/>
      <c r="AC71" s="213"/>
      <c r="AD71" s="213"/>
      <c r="AE71" s="213" t="s">
        <v>98</v>
      </c>
      <c r="AF71" s="213"/>
      <c r="AG71" s="213"/>
      <c r="AH71" s="213"/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  <c r="BG71" s="213"/>
      <c r="BH71" s="213"/>
    </row>
    <row r="72" spans="1:60" outlineLevel="1" x14ac:dyDescent="0.25">
      <c r="A72" s="214">
        <v>21</v>
      </c>
      <c r="B72" s="221" t="s">
        <v>122</v>
      </c>
      <c r="C72" s="267" t="s">
        <v>143</v>
      </c>
      <c r="D72" s="223" t="s">
        <v>121</v>
      </c>
      <c r="E72" s="229">
        <v>4.7370000000000001</v>
      </c>
      <c r="F72" s="233">
        <f>H72+J72</f>
        <v>0</v>
      </c>
      <c r="G72" s="234">
        <f>ROUND(E72*F72,2)</f>
        <v>0</v>
      </c>
      <c r="H72" s="234"/>
      <c r="I72" s="234">
        <f>ROUND(E72*H72,2)</f>
        <v>0</v>
      </c>
      <c r="J72" s="234"/>
      <c r="K72" s="234">
        <f>ROUND(E72*J72,2)</f>
        <v>0</v>
      </c>
      <c r="L72" s="234">
        <v>0</v>
      </c>
      <c r="M72" s="234">
        <f>G72*(1+L72/100)</f>
        <v>0</v>
      </c>
      <c r="N72" s="223">
        <v>0</v>
      </c>
      <c r="O72" s="223">
        <f>ROUND(E72*N72,5)</f>
        <v>0</v>
      </c>
      <c r="P72" s="223">
        <v>0</v>
      </c>
      <c r="Q72" s="223">
        <f>ROUND(E72*P72,5)</f>
        <v>0</v>
      </c>
      <c r="R72" s="223"/>
      <c r="S72" s="223"/>
      <c r="T72" s="224">
        <v>0.94199999999999995</v>
      </c>
      <c r="U72" s="223">
        <f>ROUND(E72*T72,2)</f>
        <v>4.46</v>
      </c>
      <c r="V72" s="213"/>
      <c r="W72" s="213"/>
      <c r="X72" s="213"/>
      <c r="Y72" s="213"/>
      <c r="Z72" s="213"/>
      <c r="AA72" s="213"/>
      <c r="AB72" s="213"/>
      <c r="AC72" s="213"/>
      <c r="AD72" s="213"/>
      <c r="AE72" s="213" t="s">
        <v>98</v>
      </c>
      <c r="AF72" s="213"/>
      <c r="AG72" s="213"/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</row>
    <row r="73" spans="1:60" ht="20.399999999999999" outlineLevel="1" x14ac:dyDescent="0.25">
      <c r="A73" s="214">
        <v>22</v>
      </c>
      <c r="B73" s="221" t="s">
        <v>124</v>
      </c>
      <c r="C73" s="267" t="s">
        <v>125</v>
      </c>
      <c r="D73" s="223" t="s">
        <v>121</v>
      </c>
      <c r="E73" s="229">
        <v>4.7370000000000001</v>
      </c>
      <c r="F73" s="233">
        <f>H73+J73</f>
        <v>0</v>
      </c>
      <c r="G73" s="234">
        <f>ROUND(E73*F73,2)</f>
        <v>0</v>
      </c>
      <c r="H73" s="234"/>
      <c r="I73" s="234">
        <f>ROUND(E73*H73,2)</f>
        <v>0</v>
      </c>
      <c r="J73" s="234"/>
      <c r="K73" s="234">
        <f>ROUND(E73*J73,2)</f>
        <v>0</v>
      </c>
      <c r="L73" s="234">
        <v>0</v>
      </c>
      <c r="M73" s="234">
        <f>G73*(1+L73/100)</f>
        <v>0</v>
      </c>
      <c r="N73" s="223">
        <v>0</v>
      </c>
      <c r="O73" s="223">
        <f>ROUND(E73*N73,5)</f>
        <v>0</v>
      </c>
      <c r="P73" s="223">
        <v>0</v>
      </c>
      <c r="Q73" s="223">
        <f>ROUND(E73*P73,5)</f>
        <v>0</v>
      </c>
      <c r="R73" s="223"/>
      <c r="S73" s="223"/>
      <c r="T73" s="224">
        <v>0.49</v>
      </c>
      <c r="U73" s="223">
        <f>ROUND(E73*T73,2)</f>
        <v>2.3199999999999998</v>
      </c>
      <c r="V73" s="213"/>
      <c r="W73" s="213"/>
      <c r="X73" s="213"/>
      <c r="Y73" s="213"/>
      <c r="Z73" s="213"/>
      <c r="AA73" s="213"/>
      <c r="AB73" s="213"/>
      <c r="AC73" s="213"/>
      <c r="AD73" s="213"/>
      <c r="AE73" s="213" t="s">
        <v>98</v>
      </c>
      <c r="AF73" s="213"/>
      <c r="AG73" s="213"/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</row>
    <row r="74" spans="1:60" outlineLevel="1" x14ac:dyDescent="0.25">
      <c r="A74" s="246">
        <v>23</v>
      </c>
      <c r="B74" s="247" t="s">
        <v>126</v>
      </c>
      <c r="C74" s="271" t="s">
        <v>127</v>
      </c>
      <c r="D74" s="248" t="s">
        <v>121</v>
      </c>
      <c r="E74" s="249">
        <v>123.16200000000001</v>
      </c>
      <c r="F74" s="250">
        <f>H74+J74</f>
        <v>0</v>
      </c>
      <c r="G74" s="251">
        <f>ROUND(E74*F74,2)</f>
        <v>0</v>
      </c>
      <c r="H74" s="251"/>
      <c r="I74" s="251">
        <f>ROUND(E74*H74,2)</f>
        <v>0</v>
      </c>
      <c r="J74" s="251"/>
      <c r="K74" s="251">
        <f>ROUND(E74*J74,2)</f>
        <v>0</v>
      </c>
      <c r="L74" s="251">
        <v>0</v>
      </c>
      <c r="M74" s="251">
        <f>G74*(1+L74/100)</f>
        <v>0</v>
      </c>
      <c r="N74" s="248">
        <v>0</v>
      </c>
      <c r="O74" s="248">
        <f>ROUND(E74*N74,5)</f>
        <v>0</v>
      </c>
      <c r="P74" s="248">
        <v>0</v>
      </c>
      <c r="Q74" s="248">
        <f>ROUND(E74*P74,5)</f>
        <v>0</v>
      </c>
      <c r="R74" s="248"/>
      <c r="S74" s="248"/>
      <c r="T74" s="252">
        <v>0</v>
      </c>
      <c r="U74" s="248">
        <f>ROUND(E74*T74,2)</f>
        <v>0</v>
      </c>
      <c r="V74" s="213"/>
      <c r="W74" s="213"/>
      <c r="X74" s="213"/>
      <c r="Y74" s="213"/>
      <c r="Z74" s="213"/>
      <c r="AA74" s="213"/>
      <c r="AB74" s="213"/>
      <c r="AC74" s="213"/>
      <c r="AD74" s="213"/>
      <c r="AE74" s="213" t="s">
        <v>98</v>
      </c>
      <c r="AF74" s="213"/>
      <c r="AG74" s="213"/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</row>
    <row r="75" spans="1:60" x14ac:dyDescent="0.25">
      <c r="A75" s="6"/>
      <c r="B75" s="7" t="s">
        <v>100</v>
      </c>
      <c r="C75" s="272" t="s">
        <v>100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AC75">
        <v>12</v>
      </c>
      <c r="AD75">
        <v>21</v>
      </c>
    </row>
    <row r="76" spans="1:60" x14ac:dyDescent="0.25">
      <c r="A76" s="253"/>
      <c r="B76" s="254" t="s">
        <v>28</v>
      </c>
      <c r="C76" s="273" t="s">
        <v>100</v>
      </c>
      <c r="D76" s="255"/>
      <c r="E76" s="255"/>
      <c r="F76" s="255"/>
      <c r="G76" s="266">
        <f>G8+G25+G42+G52+G54</f>
        <v>0</v>
      </c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AC76">
        <f>SUMIF(L7:L74,AC75,G7:G74)</f>
        <v>0</v>
      </c>
      <c r="AD76">
        <f>SUMIF(L7:L74,AD75,G7:G74)</f>
        <v>0</v>
      </c>
      <c r="AE76" t="s">
        <v>160</v>
      </c>
    </row>
    <row r="77" spans="1:60" x14ac:dyDescent="0.25">
      <c r="A77" s="6"/>
      <c r="B77" s="7" t="s">
        <v>100</v>
      </c>
      <c r="C77" s="272" t="s">
        <v>100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spans="1:60" x14ac:dyDescent="0.25">
      <c r="A78" s="6"/>
      <c r="B78" s="7" t="s">
        <v>100</v>
      </c>
      <c r="C78" s="272" t="s">
        <v>100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1:60" x14ac:dyDescent="0.25">
      <c r="A79" s="256" t="s">
        <v>161</v>
      </c>
      <c r="B79" s="256"/>
      <c r="C79" s="274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1:60" x14ac:dyDescent="0.25">
      <c r="A80" s="257"/>
      <c r="B80" s="258"/>
      <c r="C80" s="275"/>
      <c r="D80" s="258"/>
      <c r="E80" s="258"/>
      <c r="F80" s="258"/>
      <c r="G80" s="259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AE80" t="s">
        <v>162</v>
      </c>
    </row>
    <row r="81" spans="1:31" x14ac:dyDescent="0.25">
      <c r="A81" s="260"/>
      <c r="B81" s="261"/>
      <c r="C81" s="276"/>
      <c r="D81" s="261"/>
      <c r="E81" s="261"/>
      <c r="F81" s="261"/>
      <c r="G81" s="262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 spans="1:31" x14ac:dyDescent="0.25">
      <c r="A82" s="260"/>
      <c r="B82" s="261"/>
      <c r="C82" s="276"/>
      <c r="D82" s="261"/>
      <c r="E82" s="261"/>
      <c r="F82" s="261"/>
      <c r="G82" s="262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spans="1:31" x14ac:dyDescent="0.25">
      <c r="A83" s="260"/>
      <c r="B83" s="261"/>
      <c r="C83" s="276"/>
      <c r="D83" s="261"/>
      <c r="E83" s="261"/>
      <c r="F83" s="261"/>
      <c r="G83" s="262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</row>
    <row r="84" spans="1:31" x14ac:dyDescent="0.25">
      <c r="A84" s="263"/>
      <c r="B84" s="264"/>
      <c r="C84" s="277"/>
      <c r="D84" s="264"/>
      <c r="E84" s="264"/>
      <c r="F84" s="264"/>
      <c r="G84" s="265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</row>
    <row r="85" spans="1:31" x14ac:dyDescent="0.25">
      <c r="A85" s="6"/>
      <c r="B85" s="7" t="s">
        <v>100</v>
      </c>
      <c r="C85" s="272" t="s">
        <v>100</v>
      </c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 spans="1:31" x14ac:dyDescent="0.25">
      <c r="C86" s="278"/>
      <c r="AE86" t="s">
        <v>163</v>
      </c>
    </row>
  </sheetData>
  <mergeCells count="34">
    <mergeCell ref="C69:G69"/>
    <mergeCell ref="C70:G70"/>
    <mergeCell ref="A79:C79"/>
    <mergeCell ref="A80:G84"/>
    <mergeCell ref="C59:G59"/>
    <mergeCell ref="C61:G61"/>
    <mergeCell ref="C63:G63"/>
    <mergeCell ref="C64:G64"/>
    <mergeCell ref="C66:G66"/>
    <mergeCell ref="C67:G67"/>
    <mergeCell ref="C36:G36"/>
    <mergeCell ref="C44:G44"/>
    <mergeCell ref="C46:G46"/>
    <mergeCell ref="C47:G47"/>
    <mergeCell ref="C56:G56"/>
    <mergeCell ref="C58:G58"/>
    <mergeCell ref="C27:G27"/>
    <mergeCell ref="C29:G29"/>
    <mergeCell ref="C30:G30"/>
    <mergeCell ref="C32:G32"/>
    <mergeCell ref="C33:G33"/>
    <mergeCell ref="C35:G35"/>
    <mergeCell ref="C14:G14"/>
    <mergeCell ref="C16:G16"/>
    <mergeCell ref="C18:G18"/>
    <mergeCell ref="C20:G20"/>
    <mergeCell ref="C22:G22"/>
    <mergeCell ref="C24:G24"/>
    <mergeCell ref="A1:G1"/>
    <mergeCell ref="C2:G2"/>
    <mergeCell ref="C3:G3"/>
    <mergeCell ref="C4:G4"/>
    <mergeCell ref="C10:G10"/>
    <mergeCell ref="C12:G12"/>
  </mergeCells>
  <pageMargins left="0.39370078740157499" right="0.19685039370078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A091C236A13C54884B6E2998DA00409" ma:contentTypeVersion="0" ma:contentTypeDescription="Vytvoří nový dokument" ma:contentTypeScope="" ma:versionID="7dcceb99cd3de54d9a86954022e206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2e859ab3f162ac39b5a50c9082783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A66E39-4072-4A2A-9585-61E28AE991FC}"/>
</file>

<file path=customXml/itemProps2.xml><?xml version="1.0" encoding="utf-8"?>
<ds:datastoreItem xmlns:ds="http://schemas.openxmlformats.org/officeDocument/2006/customXml" ds:itemID="{F8890632-FA6F-4C5A-BDB1-A52FAB7A094A}"/>
</file>

<file path=customXml/itemProps3.xml><?xml version="1.0" encoding="utf-8"?>
<ds:datastoreItem xmlns:ds="http://schemas.openxmlformats.org/officeDocument/2006/customXml" ds:itemID="{2C29C117-B517-426A-B32C-2DF6759E44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Kouřil</dc:creator>
  <cp:lastModifiedBy>Tomáš Kouřil</cp:lastModifiedBy>
  <cp:lastPrinted>2014-02-28T09:52:57Z</cp:lastPrinted>
  <dcterms:created xsi:type="dcterms:W3CDTF">2009-04-08T07:15:50Z</dcterms:created>
  <dcterms:modified xsi:type="dcterms:W3CDTF">2025-09-15T07:12:47Z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0x0101003A091C236A13C54884B6E2998DA00409</vt:lpwstr>
  </property>
</Properties>
</file>