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okumenty\Kluziště za Lužánkami\Vybudování zázemí\sprchy\"/>
    </mc:Choice>
  </mc:AlternateContent>
  <xr:revisionPtr revIDLastSave="0" documentId="13_ncr:1_{9F8FCAFF-EA6F-4009-BEF0-746E3471503F}" xr6:coauthVersionLast="36" xr6:coauthVersionMax="47" xr10:uidLastSave="{00000000-0000-0000-0000-000000000000}"/>
  <bookViews>
    <workbookView xWindow="-105" yWindow="-105" windowWidth="23250" windowHeight="12450" activeTab="1" xr2:uid="{E23BA49B-7C67-4850-9F12-1024D875A90A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Pol'!$A$1:$U$198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88" i="12" l="1"/>
  <c r="F39" i="1" s="1"/>
  <c r="F40" i="1" s="1"/>
  <c r="AD188" i="12"/>
  <c r="G39" i="1" s="1"/>
  <c r="G40" i="1" s="1"/>
  <c r="G25" i="1" s="1"/>
  <c r="BA182" i="12"/>
  <c r="BA178" i="12"/>
  <c r="BA176" i="12"/>
  <c r="BA175" i="12"/>
  <c r="BA174" i="12"/>
  <c r="BA173" i="12"/>
  <c r="BA172" i="12"/>
  <c r="BA168" i="12"/>
  <c r="BA164" i="12"/>
  <c r="BA163" i="12"/>
  <c r="BA162" i="12"/>
  <c r="BA161" i="12"/>
  <c r="BA157" i="12"/>
  <c r="BA154" i="12"/>
  <c r="BA153" i="12"/>
  <c r="BA146" i="12"/>
  <c r="BA142" i="12"/>
  <c r="BA133" i="12"/>
  <c r="BA118" i="12"/>
  <c r="BA116" i="12"/>
  <c r="BA115" i="12"/>
  <c r="BA113" i="12"/>
  <c r="BA104" i="12"/>
  <c r="BA103" i="12"/>
  <c r="BA102" i="12"/>
  <c r="BA100" i="12"/>
  <c r="BA98" i="12"/>
  <c r="BA96" i="12"/>
  <c r="BA95" i="12"/>
  <c r="BA94" i="12"/>
  <c r="BA93" i="12"/>
  <c r="BA91" i="12"/>
  <c r="BA89" i="12"/>
  <c r="BA87" i="12"/>
  <c r="BA86" i="12"/>
  <c r="BA85" i="12"/>
  <c r="BA83" i="12"/>
  <c r="BA81" i="12"/>
  <c r="BA79" i="12"/>
  <c r="BA75" i="12"/>
  <c r="BA73" i="12"/>
  <c r="BA72" i="12"/>
  <c r="BA71" i="12"/>
  <c r="BA70" i="12"/>
  <c r="BA68" i="12"/>
  <c r="BA66" i="12"/>
  <c r="BA65" i="12"/>
  <c r="BA63" i="12"/>
  <c r="BA62" i="12"/>
  <c r="BA59" i="12"/>
  <c r="BA58" i="12"/>
  <c r="BA57" i="12"/>
  <c r="BA56" i="12"/>
  <c r="BA55" i="12"/>
  <c r="BA54" i="12"/>
  <c r="BA42" i="12"/>
  <c r="BA41" i="12"/>
  <c r="BA37" i="12"/>
  <c r="BA35" i="12"/>
  <c r="BA34" i="12"/>
  <c r="BA33" i="12"/>
  <c r="BA32" i="12"/>
  <c r="BA31" i="12"/>
  <c r="BA28" i="12"/>
  <c r="BA26" i="12"/>
  <c r="BA25" i="12"/>
  <c r="BA24" i="12"/>
  <c r="BA23" i="12"/>
  <c r="BA22" i="12"/>
  <c r="BA19" i="12"/>
  <c r="BA13" i="12"/>
  <c r="BA12" i="12"/>
  <c r="BA11" i="12"/>
  <c r="BA10" i="12"/>
  <c r="F9" i="12"/>
  <c r="G9" i="12" s="1"/>
  <c r="G8" i="12" s="1"/>
  <c r="I9" i="12"/>
  <c r="K9" i="12"/>
  <c r="O9" i="12"/>
  <c r="Q9" i="12"/>
  <c r="U9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/>
  <c r="M18" i="12" s="1"/>
  <c r="M17" i="12" s="1"/>
  <c r="I18" i="12"/>
  <c r="I17" i="12" s="1"/>
  <c r="K18" i="12"/>
  <c r="K17" i="12" s="1"/>
  <c r="O18" i="12"/>
  <c r="O17" i="12" s="1"/>
  <c r="Q18" i="12"/>
  <c r="Q17" i="12" s="1"/>
  <c r="U18" i="12"/>
  <c r="U17" i="12" s="1"/>
  <c r="F21" i="12"/>
  <c r="G21" i="12" s="1"/>
  <c r="I21" i="12"/>
  <c r="K21" i="12"/>
  <c r="O21" i="12"/>
  <c r="Q21" i="12"/>
  <c r="U21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K20" i="12" s="1"/>
  <c r="O30" i="12"/>
  <c r="Q30" i="12"/>
  <c r="U30" i="12"/>
  <c r="F39" i="12"/>
  <c r="G39" i="12"/>
  <c r="M39" i="12" s="1"/>
  <c r="I39" i="12"/>
  <c r="K39" i="12"/>
  <c r="O39" i="12"/>
  <c r="O38" i="12" s="1"/>
  <c r="Q39" i="12"/>
  <c r="Q38" i="12" s="1"/>
  <c r="U39" i="12"/>
  <c r="F40" i="12"/>
  <c r="G40" i="12"/>
  <c r="M40" i="12" s="1"/>
  <c r="I40" i="12"/>
  <c r="K40" i="12"/>
  <c r="O40" i="12"/>
  <c r="Q40" i="12"/>
  <c r="U40" i="12"/>
  <c r="F43" i="12"/>
  <c r="G43" i="12"/>
  <c r="M43" i="12" s="1"/>
  <c r="I43" i="12"/>
  <c r="K43" i="12"/>
  <c r="O43" i="12"/>
  <c r="Q43" i="12"/>
  <c r="U43" i="12"/>
  <c r="F45" i="12"/>
  <c r="G45" i="12" s="1"/>
  <c r="I45" i="12"/>
  <c r="K45" i="12"/>
  <c r="O45" i="12"/>
  <c r="Q45" i="12"/>
  <c r="U45" i="12"/>
  <c r="U44" i="12" s="1"/>
  <c r="F46" i="12"/>
  <c r="G46" i="12" s="1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3" i="12"/>
  <c r="G53" i="12"/>
  <c r="M53" i="12" s="1"/>
  <c r="M52" i="12" s="1"/>
  <c r="I53" i="12"/>
  <c r="I52" i="12" s="1"/>
  <c r="K53" i="12"/>
  <c r="K52" i="12" s="1"/>
  <c r="O53" i="12"/>
  <c r="O52" i="12" s="1"/>
  <c r="Q53" i="12"/>
  <c r="Q52" i="12" s="1"/>
  <c r="U53" i="12"/>
  <c r="U52" i="12" s="1"/>
  <c r="F61" i="12"/>
  <c r="G61" i="12" s="1"/>
  <c r="I61" i="12"/>
  <c r="K61" i="12"/>
  <c r="O61" i="12"/>
  <c r="Q61" i="12"/>
  <c r="U61" i="12"/>
  <c r="F67" i="12"/>
  <c r="G67" i="12" s="1"/>
  <c r="M67" i="12" s="1"/>
  <c r="I67" i="12"/>
  <c r="K67" i="12"/>
  <c r="O67" i="12"/>
  <c r="Q67" i="12"/>
  <c r="U67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 s="1"/>
  <c r="M78" i="12" s="1"/>
  <c r="I78" i="12"/>
  <c r="K78" i="12"/>
  <c r="O78" i="12"/>
  <c r="Q78" i="12"/>
  <c r="U78" i="12"/>
  <c r="F82" i="12"/>
  <c r="G82" i="12" s="1"/>
  <c r="M82" i="12" s="1"/>
  <c r="I82" i="12"/>
  <c r="K82" i="12"/>
  <c r="O82" i="12"/>
  <c r="Q82" i="12"/>
  <c r="U82" i="12"/>
  <c r="F88" i="12"/>
  <c r="G88" i="12" s="1"/>
  <c r="M88" i="12" s="1"/>
  <c r="I88" i="12"/>
  <c r="K88" i="12"/>
  <c r="O88" i="12"/>
  <c r="Q88" i="12"/>
  <c r="U88" i="12"/>
  <c r="F90" i="12"/>
  <c r="G90" i="12" s="1"/>
  <c r="M90" i="12" s="1"/>
  <c r="I90" i="12"/>
  <c r="K90" i="12"/>
  <c r="O90" i="12"/>
  <c r="Q90" i="12"/>
  <c r="U90" i="12"/>
  <c r="F99" i="12"/>
  <c r="G99" i="12" s="1"/>
  <c r="M99" i="12" s="1"/>
  <c r="I99" i="12"/>
  <c r="K99" i="12"/>
  <c r="O99" i="12"/>
  <c r="Q99" i="12"/>
  <c r="U99" i="12"/>
  <c r="F101" i="12"/>
  <c r="G101" i="12" s="1"/>
  <c r="M101" i="12" s="1"/>
  <c r="I101" i="12"/>
  <c r="K101" i="12"/>
  <c r="O101" i="12"/>
  <c r="Q101" i="12"/>
  <c r="U101" i="12"/>
  <c r="F105" i="12"/>
  <c r="G105" i="12" s="1"/>
  <c r="M105" i="12" s="1"/>
  <c r="I105" i="12"/>
  <c r="K105" i="12"/>
  <c r="O105" i="12"/>
  <c r="Q105" i="12"/>
  <c r="U105" i="12"/>
  <c r="F106" i="12"/>
  <c r="G106" i="12" s="1"/>
  <c r="M106" i="12" s="1"/>
  <c r="I106" i="12"/>
  <c r="K106" i="12"/>
  <c r="O106" i="12"/>
  <c r="Q106" i="12"/>
  <c r="U106" i="12"/>
  <c r="F107" i="12"/>
  <c r="G107" i="12" s="1"/>
  <c r="M107" i="12" s="1"/>
  <c r="I107" i="12"/>
  <c r="K107" i="12"/>
  <c r="O107" i="12"/>
  <c r="Q107" i="12"/>
  <c r="U107" i="12"/>
  <c r="F108" i="12"/>
  <c r="G108" i="12" s="1"/>
  <c r="M108" i="12" s="1"/>
  <c r="I108" i="12"/>
  <c r="K108" i="12"/>
  <c r="O108" i="12"/>
  <c r="Q108" i="12"/>
  <c r="U108" i="12"/>
  <c r="F110" i="12"/>
  <c r="G110" i="12"/>
  <c r="M110" i="12" s="1"/>
  <c r="M109" i="12" s="1"/>
  <c r="I110" i="12"/>
  <c r="I109" i="12" s="1"/>
  <c r="K110" i="12"/>
  <c r="K109" i="12" s="1"/>
  <c r="O110" i="12"/>
  <c r="O109" i="12" s="1"/>
  <c r="Q110" i="12"/>
  <c r="Q109" i="12" s="1"/>
  <c r="U110" i="12"/>
  <c r="U109" i="12" s="1"/>
  <c r="F112" i="12"/>
  <c r="G112" i="12"/>
  <c r="M112" i="12" s="1"/>
  <c r="I112" i="12"/>
  <c r="K112" i="12"/>
  <c r="O112" i="12"/>
  <c r="Q112" i="12"/>
  <c r="U112" i="12"/>
  <c r="F119" i="12"/>
  <c r="G119" i="12"/>
  <c r="M119" i="12" s="1"/>
  <c r="I119" i="12"/>
  <c r="K119" i="12"/>
  <c r="O119" i="12"/>
  <c r="Q119" i="12"/>
  <c r="U119" i="12"/>
  <c r="F120" i="12"/>
  <c r="G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3" i="12"/>
  <c r="G123" i="12"/>
  <c r="M123" i="12" s="1"/>
  <c r="I123" i="12"/>
  <c r="K123" i="12"/>
  <c r="O123" i="12"/>
  <c r="O122" i="12" s="1"/>
  <c r="Q123" i="12"/>
  <c r="U123" i="12"/>
  <c r="F124" i="12"/>
  <c r="G124" i="12" s="1"/>
  <c r="M124" i="12" s="1"/>
  <c r="I124" i="12"/>
  <c r="K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M127" i="12" s="1"/>
  <c r="I127" i="12"/>
  <c r="K127" i="12"/>
  <c r="O127" i="12"/>
  <c r="Q127" i="12"/>
  <c r="U127" i="12"/>
  <c r="F128" i="12"/>
  <c r="G128" i="12"/>
  <c r="M128" i="12" s="1"/>
  <c r="I128" i="12"/>
  <c r="K128" i="12"/>
  <c r="O128" i="12"/>
  <c r="Q128" i="12"/>
  <c r="U128" i="12"/>
  <c r="F129" i="12"/>
  <c r="G129" i="12"/>
  <c r="M129" i="12" s="1"/>
  <c r="I129" i="12"/>
  <c r="K129" i="12"/>
  <c r="O129" i="12"/>
  <c r="Q129" i="12"/>
  <c r="U129" i="12"/>
  <c r="F130" i="12"/>
  <c r="G130" i="12" s="1"/>
  <c r="M130" i="12" s="1"/>
  <c r="I130" i="12"/>
  <c r="K130" i="12"/>
  <c r="O130" i="12"/>
  <c r="Q130" i="12"/>
  <c r="U130" i="12"/>
  <c r="F132" i="12"/>
  <c r="G132" i="12" s="1"/>
  <c r="I132" i="12"/>
  <c r="K132" i="12"/>
  <c r="O132" i="12"/>
  <c r="Q132" i="12"/>
  <c r="U132" i="12"/>
  <c r="F134" i="12"/>
  <c r="G134" i="12" s="1"/>
  <c r="M134" i="12" s="1"/>
  <c r="I134" i="12"/>
  <c r="K134" i="12"/>
  <c r="O134" i="12"/>
  <c r="Q134" i="12"/>
  <c r="U134" i="12"/>
  <c r="F135" i="12"/>
  <c r="G135" i="12" s="1"/>
  <c r="M135" i="12" s="1"/>
  <c r="I135" i="12"/>
  <c r="K135" i="12"/>
  <c r="O135" i="12"/>
  <c r="Q135" i="12"/>
  <c r="U135" i="12"/>
  <c r="F136" i="12"/>
  <c r="G136" i="12" s="1"/>
  <c r="M136" i="12" s="1"/>
  <c r="I136" i="12"/>
  <c r="K136" i="12"/>
  <c r="O136" i="12"/>
  <c r="Q136" i="12"/>
  <c r="U136" i="12"/>
  <c r="F137" i="12"/>
  <c r="G137" i="12" s="1"/>
  <c r="M137" i="12" s="1"/>
  <c r="I137" i="12"/>
  <c r="K137" i="12"/>
  <c r="O137" i="12"/>
  <c r="Q137" i="12"/>
  <c r="U137" i="12"/>
  <c r="F139" i="12"/>
  <c r="G139" i="12" s="1"/>
  <c r="I139" i="12"/>
  <c r="K139" i="12"/>
  <c r="O139" i="12"/>
  <c r="Q139" i="12"/>
  <c r="Q138" i="12" s="1"/>
  <c r="U139" i="12"/>
  <c r="F140" i="12"/>
  <c r="G140" i="12"/>
  <c r="M140" i="12" s="1"/>
  <c r="I140" i="12"/>
  <c r="K140" i="12"/>
  <c r="O140" i="12"/>
  <c r="Q140" i="12"/>
  <c r="U140" i="12"/>
  <c r="F141" i="12"/>
  <c r="G141" i="12"/>
  <c r="M141" i="12" s="1"/>
  <c r="I141" i="12"/>
  <c r="K141" i="12"/>
  <c r="O141" i="12"/>
  <c r="Q141" i="12"/>
  <c r="U141" i="12"/>
  <c r="F143" i="12"/>
  <c r="G143" i="12" s="1"/>
  <c r="M143" i="12" s="1"/>
  <c r="I143" i="12"/>
  <c r="K143" i="12"/>
  <c r="O143" i="12"/>
  <c r="Q143" i="12"/>
  <c r="U143" i="12"/>
  <c r="F144" i="12"/>
  <c r="G144" i="12"/>
  <c r="M144" i="12" s="1"/>
  <c r="I144" i="12"/>
  <c r="K144" i="12"/>
  <c r="O144" i="12"/>
  <c r="Q144" i="12"/>
  <c r="U144" i="12"/>
  <c r="F145" i="12"/>
  <c r="G145" i="12"/>
  <c r="M145" i="12" s="1"/>
  <c r="I145" i="12"/>
  <c r="K145" i="12"/>
  <c r="O145" i="12"/>
  <c r="Q145" i="12"/>
  <c r="U145" i="12"/>
  <c r="F147" i="12"/>
  <c r="G147" i="12" s="1"/>
  <c r="M147" i="12" s="1"/>
  <c r="I147" i="12"/>
  <c r="K147" i="12"/>
  <c r="O147" i="12"/>
  <c r="Q147" i="12"/>
  <c r="U147" i="12"/>
  <c r="F148" i="12"/>
  <c r="G148" i="12" s="1"/>
  <c r="M148" i="12" s="1"/>
  <c r="I148" i="12"/>
  <c r="K148" i="12"/>
  <c r="O148" i="12"/>
  <c r="Q148" i="12"/>
  <c r="U148" i="12"/>
  <c r="F149" i="12"/>
  <c r="G149" i="12"/>
  <c r="M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F152" i="12"/>
  <c r="G152" i="12"/>
  <c r="M152" i="12" s="1"/>
  <c r="I152" i="12"/>
  <c r="I151" i="12" s="1"/>
  <c r="K152" i="12"/>
  <c r="O152" i="12"/>
  <c r="Q152" i="12"/>
  <c r="U152" i="12"/>
  <c r="U151" i="12" s="1"/>
  <c r="F155" i="12"/>
  <c r="G155" i="12" s="1"/>
  <c r="I155" i="12"/>
  <c r="K155" i="12"/>
  <c r="O155" i="12"/>
  <c r="Q155" i="12"/>
  <c r="U155" i="12"/>
  <c r="F156" i="12"/>
  <c r="G156" i="12" s="1"/>
  <c r="M156" i="12" s="1"/>
  <c r="I156" i="12"/>
  <c r="K156" i="12"/>
  <c r="O156" i="12"/>
  <c r="Q156" i="12"/>
  <c r="U156" i="12"/>
  <c r="F158" i="12"/>
  <c r="G158" i="12"/>
  <c r="M158" i="12" s="1"/>
  <c r="I158" i="12"/>
  <c r="K158" i="12"/>
  <c r="O158" i="12"/>
  <c r="Q158" i="12"/>
  <c r="U158" i="12"/>
  <c r="F160" i="12"/>
  <c r="G160" i="12" s="1"/>
  <c r="M160" i="12" s="1"/>
  <c r="I160" i="12"/>
  <c r="I159" i="12" s="1"/>
  <c r="K160" i="12"/>
  <c r="O160" i="12"/>
  <c r="Q160" i="12"/>
  <c r="U160" i="12"/>
  <c r="F165" i="12"/>
  <c r="G165" i="12"/>
  <c r="M165" i="12" s="1"/>
  <c r="I165" i="12"/>
  <c r="K165" i="12"/>
  <c r="O165" i="12"/>
  <c r="Q165" i="12"/>
  <c r="U165" i="12"/>
  <c r="F166" i="12"/>
  <c r="G166" i="12" s="1"/>
  <c r="M166" i="12" s="1"/>
  <c r="I166" i="12"/>
  <c r="K166" i="12"/>
  <c r="O166" i="12"/>
  <c r="Q166" i="12"/>
  <c r="U166" i="12"/>
  <c r="F167" i="12"/>
  <c r="G167" i="12" s="1"/>
  <c r="M167" i="12" s="1"/>
  <c r="I167" i="12"/>
  <c r="K167" i="12"/>
  <c r="O167" i="12"/>
  <c r="Q167" i="12"/>
  <c r="U167" i="12"/>
  <c r="F169" i="12"/>
  <c r="G169" i="12"/>
  <c r="M169" i="12" s="1"/>
  <c r="I169" i="12"/>
  <c r="K169" i="12"/>
  <c r="O169" i="12"/>
  <c r="Q169" i="12"/>
  <c r="U169" i="12"/>
  <c r="F171" i="12"/>
  <c r="G171" i="12" s="1"/>
  <c r="I171" i="12"/>
  <c r="I170" i="12" s="1"/>
  <c r="K171" i="12"/>
  <c r="M171" i="12"/>
  <c r="O171" i="12"/>
  <c r="Q171" i="12"/>
  <c r="U171" i="12"/>
  <c r="U170" i="12" s="1"/>
  <c r="F179" i="12"/>
  <c r="G179" i="12" s="1"/>
  <c r="M179" i="12" s="1"/>
  <c r="I179" i="12"/>
  <c r="K179" i="12"/>
  <c r="O179" i="12"/>
  <c r="Q179" i="12"/>
  <c r="U179" i="12"/>
  <c r="G180" i="12"/>
  <c r="I62" i="1" s="1"/>
  <c r="I18" i="1" s="1"/>
  <c r="F181" i="12"/>
  <c r="G181" i="12"/>
  <c r="M181" i="12" s="1"/>
  <c r="I181" i="12"/>
  <c r="K181" i="12"/>
  <c r="K180" i="12" s="1"/>
  <c r="O181" i="12"/>
  <c r="Q181" i="12"/>
  <c r="U181" i="12"/>
  <c r="F183" i="12"/>
  <c r="G183" i="12"/>
  <c r="M183" i="12" s="1"/>
  <c r="I183" i="12"/>
  <c r="K183" i="12"/>
  <c r="O183" i="12"/>
  <c r="O180" i="12" s="1"/>
  <c r="Q183" i="12"/>
  <c r="U183" i="12"/>
  <c r="G184" i="12"/>
  <c r="I63" i="1" s="1"/>
  <c r="I19" i="1" s="1"/>
  <c r="F185" i="12"/>
  <c r="G185" i="12"/>
  <c r="M185" i="12" s="1"/>
  <c r="I185" i="12"/>
  <c r="K185" i="12"/>
  <c r="O185" i="12"/>
  <c r="Q185" i="12"/>
  <c r="Q184" i="12" s="1"/>
  <c r="U185" i="12"/>
  <c r="U184" i="12" s="1"/>
  <c r="F186" i="12"/>
  <c r="G186" i="12"/>
  <c r="M186" i="12" s="1"/>
  <c r="I186" i="12"/>
  <c r="K186" i="12"/>
  <c r="O186" i="12"/>
  <c r="Q186" i="12"/>
  <c r="U186" i="12"/>
  <c r="I20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M139" i="12" l="1"/>
  <c r="G138" i="12"/>
  <c r="I58" i="1" s="1"/>
  <c r="I47" i="1"/>
  <c r="M120" i="12"/>
  <c r="G111" i="12"/>
  <c r="I55" i="1" s="1"/>
  <c r="M155" i="12"/>
  <c r="G151" i="12"/>
  <c r="I59" i="1" s="1"/>
  <c r="M45" i="12"/>
  <c r="M44" i="12" s="1"/>
  <c r="G44" i="12"/>
  <c r="I51" i="1" s="1"/>
  <c r="O151" i="12"/>
  <c r="K138" i="12"/>
  <c r="K151" i="12"/>
  <c r="I138" i="12"/>
  <c r="U122" i="12"/>
  <c r="U38" i="12"/>
  <c r="Q122" i="12"/>
  <c r="I122" i="12"/>
  <c r="U111" i="12"/>
  <c r="O44" i="12"/>
  <c r="I38" i="12"/>
  <c r="I184" i="12"/>
  <c r="Q180" i="12"/>
  <c r="U131" i="12"/>
  <c r="Q111" i="12"/>
  <c r="K44" i="12"/>
  <c r="U8" i="12"/>
  <c r="M184" i="12"/>
  <c r="Q159" i="12"/>
  <c r="Q131" i="12"/>
  <c r="O111" i="12"/>
  <c r="I44" i="12"/>
  <c r="Q8" i="12"/>
  <c r="I131" i="12"/>
  <c r="O60" i="12"/>
  <c r="M151" i="12"/>
  <c r="O184" i="12"/>
  <c r="K122" i="12"/>
  <c r="Q44" i="12"/>
  <c r="K38" i="12"/>
  <c r="K184" i="12"/>
  <c r="U180" i="12"/>
  <c r="Q170" i="12"/>
  <c r="O159" i="12"/>
  <c r="O131" i="12"/>
  <c r="K111" i="12"/>
  <c r="U60" i="12"/>
  <c r="U20" i="12"/>
  <c r="O8" i="12"/>
  <c r="I180" i="12"/>
  <c r="O170" i="12"/>
  <c r="U159" i="12"/>
  <c r="K159" i="12"/>
  <c r="U138" i="12"/>
  <c r="K131" i="12"/>
  <c r="I111" i="12"/>
  <c r="Q60" i="12"/>
  <c r="Q20" i="12"/>
  <c r="K8" i="12"/>
  <c r="O20" i="12"/>
  <c r="I8" i="12"/>
  <c r="K170" i="12"/>
  <c r="Q151" i="12"/>
  <c r="O138" i="12"/>
  <c r="K60" i="12"/>
  <c r="I60" i="12"/>
  <c r="I20" i="12"/>
  <c r="G28" i="1"/>
  <c r="I39" i="1"/>
  <c r="I40" i="1" s="1"/>
  <c r="J39" i="1" s="1"/>
  <c r="J40" i="1" s="1"/>
  <c r="G23" i="1"/>
  <c r="G29" i="1" s="1"/>
  <c r="M170" i="12"/>
  <c r="M180" i="12"/>
  <c r="M159" i="12"/>
  <c r="M61" i="12"/>
  <c r="M60" i="12" s="1"/>
  <c r="G60" i="12"/>
  <c r="I53" i="1" s="1"/>
  <c r="M21" i="12"/>
  <c r="M20" i="12" s="1"/>
  <c r="G20" i="12"/>
  <c r="I49" i="1" s="1"/>
  <c r="M138" i="12"/>
  <c r="G170" i="12"/>
  <c r="I61" i="1" s="1"/>
  <c r="M122" i="12"/>
  <c r="M111" i="12"/>
  <c r="M38" i="12"/>
  <c r="G131" i="12"/>
  <c r="I57" i="1" s="1"/>
  <c r="M132" i="12"/>
  <c r="M131" i="12" s="1"/>
  <c r="G159" i="12"/>
  <c r="I60" i="1" s="1"/>
  <c r="G122" i="12"/>
  <c r="I56" i="1" s="1"/>
  <c r="G52" i="12"/>
  <c r="I52" i="1" s="1"/>
  <c r="G17" i="12"/>
  <c r="I48" i="1" s="1"/>
  <c r="M9" i="12"/>
  <c r="M8" i="12" s="1"/>
  <c r="G109" i="12"/>
  <c r="I54" i="1" s="1"/>
  <c r="G38" i="12"/>
  <c r="I50" i="1" s="1"/>
  <c r="I17" i="1" l="1"/>
  <c r="G188" i="12"/>
  <c r="I16" i="1"/>
  <c r="I21" i="1" s="1"/>
  <c r="I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F5ABBC5-9FDF-4D28-BC3A-CD44B35DAC9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1FA00AFD-3999-4269-99C3-6514E4F1CA4F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2E6E14F-A23B-4AE4-9CA9-F887307181FF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4B1F42B-56CF-4527-B9A5-0357EEA92EA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19D0AE7E-5078-4F66-89A6-06099A52245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6AD850C-2DA1-4C1D-8837-3EAC80BFA54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<sst xmlns="http://schemas.openxmlformats.org/spreadsheetml/2006/main" count="720" uniqueCount="349">
  <si>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</si>
  <si>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</si>
  <si>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</si>
  <si>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</si>
  <si>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</si>
  <si>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</si>
  <si>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</si>
  <si>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</si>
  <si>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</si>
  <si>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</si>
  <si>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</si>
  <si>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</si>
  <si>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</si>
  <si>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</si>
  <si>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</si>
  <si>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</si>
  <si>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</si>
  <si>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</si>
  <si>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</si>
  <si>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</si>
  <si>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</si>
  <si>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</si>
  <si>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</si>
  <si>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</si>
  <si>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</si>
  <si>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</si>
  <si>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</si>
  <si>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</si>
  <si>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</si>
  <si>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</si>
  <si>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</si>
  <si>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</si>
  <si>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</si>
  <si>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</si>
  <si>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</si>
  <si>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</si>
  <si>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</si>
  <si>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</si>
  <si>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</si>
  <si>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</si>
  <si>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</si>
  <si>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</si>
  <si>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</si>
  <si>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 xml:space="preserve">Sportovní 347/2, 602 00 Brno - Královo Pole </t>
  </si>
  <si>
    <t>Rozpočet:</t>
  </si>
  <si>
    <t>Misto</t>
  </si>
  <si>
    <t xml:space="preserve">Tomáš Kouřil </t>
  </si>
  <si>
    <t xml:space="preserve">Oprava sprch a sociálního zázemí </t>
  </si>
  <si>
    <t>STAREZ - SPORT, a.s.</t>
  </si>
  <si>
    <t>Křídlovická 911/34</t>
  </si>
  <si>
    <t>Brno - Staré Brno</t>
  </si>
  <si>
    <t>60300</t>
  </si>
  <si>
    <t>26932211</t>
  </si>
  <si>
    <t>CZ26932211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</si>
  <si>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</si>
  <si>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</si>
  <si>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</si>
  <si>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</si>
  <si>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</si>
  <si>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</si>
  <si>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</si>
  <si>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</si>
  <si>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</si>
  <si>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</si>
  <si>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</si>
  <si>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</si>
  <si>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</si>
  <si>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</si>
  <si>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</si>
  <si>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</si>
  <si>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</si>
  <si>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</si>
  <si>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</si>
  <si>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</si>
  <si>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</si>
  <si>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</si>
  <si>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</si>
  <si>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</si>
  <si>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</si>
  <si>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</si>
  <si>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</si>
  <si>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</si>
  <si>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</si>
  <si>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</si>
  <si>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</si>
  <si>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</si>
  <si>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</si>
  <si>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</si>
  <si>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</si>
  <si>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</si>
  <si>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</si>
  <si>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</si>
  <si>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</si>
  <si>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</si>
  <si>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</si>
  <si>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</si>
  <si>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</si>
  <si>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</si>
  <si>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</si>
  <si>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</si>
  <si>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</si>
  <si>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</si>
  <si>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</si>
  <si>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</si>
  <si>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</si>
  <si>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</si>
  <si>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</si>
  <si>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</si>
  <si>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</si>
  <si>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</si>
  <si>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</si>
  <si>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</si>
  <si>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</si>
  <si>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</si>
  <si>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</si>
  <si>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</si>
  <si>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</si>
  <si>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</si>
  <si>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</si>
  <si>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</si>
  <si>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342255024T00</t>
  </si>
  <si>
    <t>Zdění příčky z tvárnic pórobetonových, tloušťky 100 mm</t>
  </si>
  <si>
    <t>m2</t>
  </si>
  <si>
    <t>POL1_0</t>
  </si>
  <si>
    <t>POP</t>
  </si>
  <si>
    <t>(1,1*3,3) + (1,2*3,3) - 1,89 wc</t>
  </si>
  <si>
    <t>(0,88*3,3) úklid</t>
  </si>
  <si>
    <t>595310554R</t>
  </si>
  <si>
    <t>Příčkovka Klasik 100 hladká P2-500, 599 x 100 x 249 mm, Pórobetonové tvárnice, prořez 10%</t>
  </si>
  <si>
    <t>POL3_0</t>
  </si>
  <si>
    <t>59321898R</t>
  </si>
  <si>
    <t>Překlad pórobetonový 100-1250 nenosný, 1250 x 100 x 249 mm</t>
  </si>
  <si>
    <t>kus</t>
  </si>
  <si>
    <t>342941111R00</t>
  </si>
  <si>
    <t>Připojení příček ke stáv.konstr. kotvou na hmožd.</t>
  </si>
  <si>
    <t>m</t>
  </si>
  <si>
    <t>416021121R00</t>
  </si>
  <si>
    <t>Podhledy SDK, kovová.kce CD , 1x deska RBI H2 12,5 mm</t>
  </si>
  <si>
    <t>soubor</t>
  </si>
  <si>
    <t>Následná oprava SDK podhledu po vybourání a nálsedném posunu pórobetonových příček. Následné montáži a přesunu nového stropního osvětlení. Doplnění SDK konstrukce, přetmelení.</t>
  </si>
  <si>
    <t>602011141RU3</t>
  </si>
  <si>
    <t>Omítka na stěnách štuková vápenná vnitřní, ručně, 2x nanášený, celková tloušťka vrstvy 4 mm</t>
  </si>
  <si>
    <t>výpočet:</t>
  </si>
  <si>
    <t>(2,9*1,1*2) + (4*1,1*2) sprchy</t>
  </si>
  <si>
    <t>(1,1*1,1*4) wc</t>
  </si>
  <si>
    <t>(0,9*1,1*2) + (0,88*1,1*2) úklid</t>
  </si>
  <si>
    <t/>
  </si>
  <si>
    <t>- 17,2836 odpočet</t>
  </si>
  <si>
    <t>602011191R00</t>
  </si>
  <si>
    <t xml:space="preserve">Podkladní nátěr na stěnách pod tenkovrstvé omítky </t>
  </si>
  <si>
    <t>612481211RT2</t>
  </si>
  <si>
    <t>Montáž výztužné sítě (perlinky) do stěrky - vnitřní stěny, včetně výztužné sítě a stěrkového tmelu Baumit</t>
  </si>
  <si>
    <t>(2,9*3,3*2) + (4*3,3*2) sprchy</t>
  </si>
  <si>
    <t>(1,1*3,3*4) wc</t>
  </si>
  <si>
    <t>(0,9*3,3*2) + (0,88*3,3*2 ) úklid</t>
  </si>
  <si>
    <t>632411904R00</t>
  </si>
  <si>
    <t xml:space="preserve">Penetrace savých podkladů </t>
  </si>
  <si>
    <t>632411105RT1</t>
  </si>
  <si>
    <t xml:space="preserve">Samonivelační stěrka, ruční zpracování tl. 5 mm, samonivelační polymercementová stěrka </t>
  </si>
  <si>
    <t>(2,9*4) + (1,1*1,1) + (0,88*0,9) + (0,85*0,98) + (3,05*1,7) + (1,85*1,3)</t>
  </si>
  <si>
    <t>632441491R00</t>
  </si>
  <si>
    <t>Broušení anhydritových potěrů - odstranění šlemu</t>
  </si>
  <si>
    <t>642942111RT3</t>
  </si>
  <si>
    <t>Osazení zárubní dveřních ocelových, pl. do 2,5 m2, včetně dodávky zárubně 700 x 1970 x 100 mm</t>
  </si>
  <si>
    <t>642942111RT5</t>
  </si>
  <si>
    <t>Osazení zárubní dveřních ocelových, pl. do 2,5 m2, včetně dodávky zárubně 900 x 1970 x 100 mm</t>
  </si>
  <si>
    <t>642942111RT4</t>
  </si>
  <si>
    <t>Osazení zárubní dveřních ocelových, pl. do 2,5 m2, včetně dodávky zárubně 800 x 1970 x 100 mm</t>
  </si>
  <si>
    <t>64-902</t>
  </si>
  <si>
    <t>D+M dveří 800*1970 mm včetně kování, HPL plné, barva bílá</t>
  </si>
  <si>
    <t>64-901</t>
  </si>
  <si>
    <t xml:space="preserve">D+M dveří 700*1970 mm včetně kování , HPL plné, barva bílá </t>
  </si>
  <si>
    <t xml:space="preserve">kus </t>
  </si>
  <si>
    <t xml:space="preserve">D+M dveří 900*1970 mm včetně kování , HPL plné, barva bílá </t>
  </si>
  <si>
    <t>998766201R00</t>
  </si>
  <si>
    <t>Přesun hmot pro truhlářské konstr., výšky do 6 m</t>
  </si>
  <si>
    <t>941955004R00</t>
  </si>
  <si>
    <t>Lešení lehké pomocné, výška podlahy do 3,5 m</t>
  </si>
  <si>
    <t>22,96</t>
  </si>
  <si>
    <t>20,46*0,3</t>
  </si>
  <si>
    <t>54,3144*0,3</t>
  </si>
  <si>
    <t>962032551R00</t>
  </si>
  <si>
    <t>Bourání zdiva z pórobetonových tvárnic, tl. 200 mm</t>
  </si>
  <si>
    <t>m3</t>
  </si>
  <si>
    <t>(2,9*3,3*0,2) - 0,3546</t>
  </si>
  <si>
    <t>965081713R00</t>
  </si>
  <si>
    <t>Bourání dlažeb keramických tl.10 mm, nad 1 m2</t>
  </si>
  <si>
    <t>(2,9*5,05) sprchy</t>
  </si>
  <si>
    <t>(0,88*1,82) úklid</t>
  </si>
  <si>
    <t>965081702R00</t>
  </si>
  <si>
    <t xml:space="preserve">Bourání soklíků z dlažeb keramických </t>
  </si>
  <si>
    <t>Bourání soklíků v místnostech chodby. Dále bude provedeno vybourání soklíku v místnostech sprchy. Sokl je vyhotoven z pórobetonových tvárnic tl. 100 mm.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</si>
  <si>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</si>
  <si>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</si>
  <si>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</si>
  <si>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</si>
  <si>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ks</t>
  </si>
  <si>
    <t>965048150R00</t>
  </si>
  <si>
    <t>Dočištění povrchu po vybourání dlažeb a obkladů</t>
  </si>
  <si>
    <t>(21,7066+38,5618)</t>
  </si>
  <si>
    <t>978059531R00</t>
  </si>
  <si>
    <t>Odsekání vnitřních obkladů stěn nad 2 m2</t>
  </si>
  <si>
    <t>(1,066*2,3) + (0,88*2,3) + (1,82*2,3) úklid</t>
  </si>
  <si>
    <t>(5,05*2,3*2) + (2,9*2,3) sprchy</t>
  </si>
  <si>
    <t>965043431R00</t>
  </si>
  <si>
    <t>Bourání podkladů bet., potěr tl. 15 cm, pl. 4 m2</t>
  </si>
  <si>
    <t>Bourání podkladů z důvodu napojení odpadního potrubí odtokového kanálku, nové napojení WC včetně výlevky.</t>
  </si>
  <si>
    <t>784402801R00</t>
  </si>
  <si>
    <t>Odstranění malby oškrábáním v místnosti H do 3,8 m</t>
  </si>
  <si>
    <t>(1,066*1) + (0,88*1) + (1,82*1) + (0,88*1) úklid</t>
  </si>
  <si>
    <t>odpočet ploch dveří a oken celkem 9,6066 m2.</t>
  </si>
  <si>
    <t>971033531R00</t>
  </si>
  <si>
    <t>Vybourání otv. zeď cihel. pl.1 m2, tl.10 cm, MVC</t>
  </si>
  <si>
    <t>Vybourání otvoru z důvodu instalace nových ocelových zárubní šířky 850 mm, v místnosti úklidu.</t>
  </si>
  <si>
    <t>974031157R00</t>
  </si>
  <si>
    <t>Vysekání rýh ve zdi cihelné 15 x 30 cm</t>
  </si>
  <si>
    <t>Přesun sprchové baterie podomítkové včetně vysekání rýh, které budou sloužit k uložení vodovodního potrubí.</t>
  </si>
  <si>
    <t>979081111R00</t>
  </si>
  <si>
    <t>Odvoz suti a vybour. hmot na skládku do 1 km</t>
  </si>
  <si>
    <t>t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</si>
  <si>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</si>
  <si>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</si>
  <si>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</si>
  <si>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</si>
  <si>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</si>
  <si>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>Poplatek za uložení suti - směs betonu, cihel, dřeva, skupina odpadu 170904</t>
  </si>
  <si>
    <t>999281145R00</t>
  </si>
  <si>
    <t>Přesun hmot pro opravy a údržbu do v. 6 m, nošením</t>
  </si>
  <si>
    <t>711212005RT1</t>
  </si>
  <si>
    <t>Hydroizolace podlah a stěn včetně penetrace, tl. 3 mm</t>
  </si>
  <si>
    <t>- 5,67 odpočet</t>
  </si>
  <si>
    <t>711212601R00</t>
  </si>
  <si>
    <t>Utěsnění detailů při stěrkových hydroizolacích, těsnicí pás do spoje podlaha - stěna</t>
  </si>
  <si>
    <t>711212602R00</t>
  </si>
  <si>
    <t>Utěsnění detailů při stěrkových hydroizolacích, těsnicí roh vnější, vnitřní do spoje podlaha-stěna</t>
  </si>
  <si>
    <t>998711201R00</t>
  </si>
  <si>
    <t>Přesun hmot pro izolace proti vodě, výšky do 6 m</t>
  </si>
  <si>
    <t>721176105R00</t>
  </si>
  <si>
    <t>Potrubí HT připojovací, D 110 x 2,7 mm, včetně tvarovek</t>
  </si>
  <si>
    <t>721175309T00</t>
  </si>
  <si>
    <t>Montáž potrubí kanalizace připojovací do D 110 mm</t>
  </si>
  <si>
    <t>721176103R00</t>
  </si>
  <si>
    <t xml:space="preserve">Potrubí HT připojovací, D 50 x 1,8 mm, včetně tvarovek </t>
  </si>
  <si>
    <t>721175305T00</t>
  </si>
  <si>
    <t>Montáž potrubí kanalizace připojovací do D 50 mm</t>
  </si>
  <si>
    <t>721290111T00</t>
  </si>
  <si>
    <t>Zkouška těsnosti kanalizace vodou do DN 125 mm</t>
  </si>
  <si>
    <t>998721101R00</t>
  </si>
  <si>
    <t>Přesun hmot pro vnitřní kanalizaci, výšky do 6 m</t>
  </si>
  <si>
    <t>721213041RT3</t>
  </si>
  <si>
    <t>Montáž sprchového odtokového žlabu, s betonáží prostoru, s dodávkou betonové směsi, standardní výška odtoku</t>
  </si>
  <si>
    <t>721-901</t>
  </si>
  <si>
    <t xml:space="preserve">Sprchový žlab nerez, lesk, min. 48l/min, šířka 700 mm </t>
  </si>
  <si>
    <t>722171215R00</t>
  </si>
  <si>
    <t>Potrubí plastové PE-HD vodovodní, D 50 x 4,6 mm</t>
  </si>
  <si>
    <t>Úprava vodovodního řádu sprchové baterie 2x. Rozvody vodovodního řádu WC místnosti.</t>
  </si>
  <si>
    <t>722176116R00</t>
  </si>
  <si>
    <t>Montáž plastového vodovodního potrubí, polyfuzně svařovaného, D 50 mm</t>
  </si>
  <si>
    <t>722181116R00</t>
  </si>
  <si>
    <t xml:space="preserve">Ochrana potrubí plstěnými pásy DN 65 mm, D+M </t>
  </si>
  <si>
    <t>998722101R00</t>
  </si>
  <si>
    <t>Přesun hmot pro vnitřní vodovod, výšky do 6 m</t>
  </si>
  <si>
    <t>722280108R00</t>
  </si>
  <si>
    <t>Tlaková zkouška vodovodního potrubí DN 50 mm</t>
  </si>
  <si>
    <t>725840850R00</t>
  </si>
  <si>
    <t>Demontáž baterie sprchové podomítkové , ventil sprchový tlačný, hlavice</t>
  </si>
  <si>
    <t>725820801R00</t>
  </si>
  <si>
    <t xml:space="preserve">Demontáž baterie nástěnné </t>
  </si>
  <si>
    <t>72599001</t>
  </si>
  <si>
    <t xml:space="preserve">Demontáž zařizovacích předmětů , ostatní </t>
  </si>
  <si>
    <t>Demontáž zařizovacích předmětů - sprchové držáky, atd...</t>
  </si>
  <si>
    <t>725100001RA0</t>
  </si>
  <si>
    <t>Umyvadlo, baterie, zápachová uzávěrka</t>
  </si>
  <si>
    <t>725330820R00</t>
  </si>
  <si>
    <t xml:space="preserve">Demontáž výlevky </t>
  </si>
  <si>
    <t>722190901R00</t>
  </si>
  <si>
    <t xml:space="preserve">Uzavření vodovodního potrubí při opravě, zátka montážní, záslepka </t>
  </si>
  <si>
    <t>Při opravě bude provedeno zaslepení sprchové baterie 2x.</t>
  </si>
  <si>
    <t>725119110R00</t>
  </si>
  <si>
    <t>Montáž splachovací nádrže Kombifix pro WC</t>
  </si>
  <si>
    <t>998725201R00</t>
  </si>
  <si>
    <t>Přesun hmot pro zařizovací předměty, výšky do 6 m</t>
  </si>
  <si>
    <t>28696750R</t>
  </si>
  <si>
    <t>Modul-WC Kombifix Eco UP320 ovládání zepředu, h 1080 mm</t>
  </si>
  <si>
    <t>725-901</t>
  </si>
  <si>
    <t>Zpětná montáž zařizovacích předmětů, baterie, výlevka, sprchové sety</t>
  </si>
  <si>
    <t>771101210R00</t>
  </si>
  <si>
    <t>Penetrace podkladu pod dlažby</t>
  </si>
  <si>
    <t>771575118RT2</t>
  </si>
  <si>
    <t>Montáž podlah keram.,hladké, tmel, 600x600 mm, (lep), (sp)</t>
  </si>
  <si>
    <t>59761005R</t>
  </si>
  <si>
    <t xml:space="preserve">Dlaždice 600 x 600 x 10 mm , přípočet 15% prořez </t>
  </si>
  <si>
    <t>Dlažba s protiskluzovou úpravou, min. R10, barva světle šedá , otěruvzdornost PEI 4, jakost 1.</t>
  </si>
  <si>
    <t>998771201R00</t>
  </si>
  <si>
    <t>Přesun hmot pro podlahy z dlaždic, výšky do 6 m</t>
  </si>
  <si>
    <t>781101210RT4</t>
  </si>
  <si>
    <t xml:space="preserve">Penetrace podkladu pod obklady, penetrační nátěr </t>
  </si>
  <si>
    <t>(1,1*2,3*4) - 1,89 wc</t>
  </si>
  <si>
    <t>(0,9*2,3*2) + (0,88*2,3*2) - 1,68 úklid</t>
  </si>
  <si>
    <t>781475120RT2</t>
  </si>
  <si>
    <t>Obklad vnitřní stěn keramický, do tmele, do 300 x 600 mm, (lep), (sp)</t>
  </si>
  <si>
    <t>781491001RT1</t>
  </si>
  <si>
    <t>Montáž lišt k obkladům, rohových, koutových i dilatačních</t>
  </si>
  <si>
    <t>597813740R</t>
  </si>
  <si>
    <t xml:space="preserve">Obkládačka 300 x 600 mm , přípočet 15% prořez </t>
  </si>
  <si>
    <t>Obklad barva bílošedá , jakost 1.</t>
  </si>
  <si>
    <t>998781201R00</t>
  </si>
  <si>
    <t>Přesun hmot pro obklady keramické, výšky do 6 m</t>
  </si>
  <si>
    <t>784191101R00</t>
  </si>
  <si>
    <t>(2,9*1,1*2) + (4*1,1*2) + (2,9*4) sprchy</t>
  </si>
  <si>
    <t>(1,1*1,1*4) + (1,1*1,1) wc</t>
  </si>
  <si>
    <t>(0,9*0,88*4) + (0,9*0,88) úklid</t>
  </si>
  <si>
    <t>- 22,9536 odpočet</t>
  </si>
  <si>
    <t>784195112R00</t>
  </si>
  <si>
    <t>M21-901</t>
  </si>
  <si>
    <t>Úprava elektroinstalace , D+M</t>
  </si>
  <si>
    <t>Úprava rozvodů elektroinstalace místností, kde bude provedeno posunutí a změna pozic vypínačů. Dále bude provedena D+M nových vypínačů včetně zřízení nových tras elektroinstalace. Montáž nových stropních svítidel, které budou instalovány v prostorech sprch, wc, úklid, chodby.</t>
  </si>
  <si>
    <t>210901</t>
  </si>
  <si>
    <t>Svítidlo LED technické stropní přisazené</t>
  </si>
  <si>
    <t>005121010R</t>
  </si>
  <si>
    <t>Vybudování zařízení staveniště</t>
  </si>
  <si>
    <t>Soubor</t>
  </si>
  <si>
    <t>005121030R</t>
  </si>
  <si>
    <t>Odstranění zařízení staveniště</t>
  </si>
  <si>
    <t>(2,9*3,3) - 2,1 sprchy</t>
  </si>
  <si>
    <t>(3,05*3,3) + (1,7*3,3) + (1,2*3,3) + (1,2*3,3) + (1,0*3,3) + (0,98*3,3) + (0,85*3,3) + (3,98*3,3) chodba</t>
  </si>
  <si>
    <t>omítky na stropech</t>
  </si>
  <si>
    <t>zdění příček</t>
  </si>
  <si>
    <t>omítky</t>
  </si>
  <si>
    <t>Bourání zdiva z pórobetonových tvárnic Ytong tl. 200 mm.</t>
  </si>
  <si>
    <t>Nejedná se o nosnou část konstrukce zázemí kluziště Lužánky.</t>
  </si>
  <si>
    <t>Bourání dlažeb v místnostech sprchy, chodba, úklid.</t>
  </si>
  <si>
    <t>(3*1,82) chodba</t>
  </si>
  <si>
    <t>Bourání obkladů v místnostech sprchy, úklid.</t>
  </si>
  <si>
    <t>Odstranění původní malby v místnostech sprchy, chodba, úklid.</t>
  </si>
  <si>
    <t>(1,82*3,2) + (3,29*3,2) + (1,066*3,2)  chodba</t>
  </si>
  <si>
    <t>(5,05*1*2) + (2,9*1) sprchy</t>
  </si>
  <si>
    <t>Vysekání rýh ve zdivu, které bude sloužit k uložení odpadního potrubí.</t>
  </si>
  <si>
    <t>Propojení WC s výlevkou a napojení na stávající trasu odpadu.</t>
  </si>
  <si>
    <t>(2,9*4) + (1,1*1,1) + (0,88*0,9) + (1,7*3,05) + (1,3*1,85) + (0,98*0,85) podlahy</t>
  </si>
  <si>
    <t>(4*2,3*2) + (2,9*2,3*2) + (1,1*2,3*4) + (0,9*2,3*2) + (0,88*2,3*2) stěny</t>
  </si>
  <si>
    <t>(2,9*2,3*2) + (4*2,3*2) - 2,1 sprchy</t>
  </si>
  <si>
    <t>(3,05*3,3) + (1,7*3,3) + (1,2*3,3) + (1,3*3,3) + (1,0*3,3) + (0,98*3,3) + (0,85*3,3) + (3,88*3,3) + (3,05*1,7) + (1,85*1,3) + (0,85*0,98) chodba</t>
  </si>
  <si>
    <t>SUM</t>
  </si>
  <si>
    <t>Poznámky uchazeče k zadání</t>
  </si>
  <si>
    <t>POPUZIV</t>
  </si>
  <si>
    <t>END</t>
  </si>
  <si>
    <t>Penetrace podkladu univerzální 1x</t>
  </si>
  <si>
    <t>Malba, bílá, 2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</si>
</sst>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4" xfId="0" applyFont="1" applyBorder="1" applyAlignment="1">
      <alignment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164" fontId="18" fillId="0" borderId="34" xfId="0" applyNumberFormat="1" applyFont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18" fillId="0" borderId="34" xfId="0" applyNumberFormat="1" applyFont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8" fillId="0" borderId="34" xfId="0" applyNumberFormat="1" applyFont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8" xfId="0" applyNumberFormat="1" applyFont="1" applyFill="1" applyBorder="1" applyAlignment="1"/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5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764E9E51-93BB-46FA-9CCD-66A970322C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4034-8387-44D8-A248-4CC6F572E2EF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49E2-0652-4BE4-9285-3B725647CC68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28" t="s">
        <v>42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">
      <c r="A2" s="4"/>
      <c r="B2" s="79" t="s">
        <v>40</v>
      </c>
      <c r="C2" s="80"/>
      <c r="D2" s="245" t="s">
        <v>47</v>
      </c>
      <c r="E2" s="246"/>
      <c r="F2" s="246"/>
      <c r="G2" s="246"/>
      <c r="H2" s="246"/>
      <c r="I2" s="246"/>
      <c r="J2" s="247"/>
      <c r="O2" s="2"/>
    </row>
    <row r="3" spans="1:15" ht="23.25" customHeight="1" x14ac:dyDescent="0.2">
      <c r="A3" s="4"/>
      <c r="B3" s="81" t="s">
        <v>45</v>
      </c>
      <c r="C3" s="82"/>
      <c r="D3" s="209" t="s">
        <v>43</v>
      </c>
      <c r="E3" s="210"/>
      <c r="F3" s="210"/>
      <c r="G3" s="210"/>
      <c r="H3" s="210"/>
      <c r="I3" s="210"/>
      <c r="J3" s="211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48</v>
      </c>
      <c r="E5" s="25"/>
      <c r="F5" s="25"/>
      <c r="G5" s="25"/>
      <c r="H5" s="27" t="s">
        <v>33</v>
      </c>
      <c r="I5" s="89" t="s">
        <v>52</v>
      </c>
      <c r="J5" s="11"/>
    </row>
    <row r="6" spans="1:15" ht="15.75" customHeight="1" x14ac:dyDescent="0.2">
      <c r="A6" s="4"/>
      <c r="B6" s="39"/>
      <c r="C6" s="25"/>
      <c r="D6" s="89" t="s">
        <v>49</v>
      </c>
      <c r="E6" s="25"/>
      <c r="F6" s="25"/>
      <c r="G6" s="25"/>
      <c r="H6" s="27" t="s">
        <v>34</v>
      </c>
      <c r="I6" s="89" t="s">
        <v>53</v>
      </c>
      <c r="J6" s="11"/>
    </row>
    <row r="7" spans="1:15" ht="15.75" customHeight="1" x14ac:dyDescent="0.2">
      <c r="A7" s="4"/>
      <c r="B7" s="40"/>
      <c r="C7" s="90" t="s">
        <v>51</v>
      </c>
      <c r="D7" s="78" t="s">
        <v>50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40"/>
      <c r="E11" s="240"/>
      <c r="F11" s="240"/>
      <c r="G11" s="240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5"/>
      <c r="E12" s="225"/>
      <c r="F12" s="225"/>
      <c r="G12" s="225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6"/>
      <c r="E13" s="226"/>
      <c r="F13" s="226"/>
      <c r="G13" s="226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48"/>
      <c r="F15" s="248"/>
      <c r="G15" s="221"/>
      <c r="H15" s="221"/>
      <c r="I15" s="221" t="s">
        <v>28</v>
      </c>
      <c r="J15" s="222"/>
    </row>
    <row r="16" spans="1:15" ht="23.25" customHeight="1" x14ac:dyDescent="0.2">
      <c r="A16" s="142" t="s">
        <v>23</v>
      </c>
      <c r="B16" s="143" t="s">
        <v>23</v>
      </c>
      <c r="C16" s="56"/>
      <c r="D16" s="57"/>
      <c r="E16" s="223"/>
      <c r="F16" s="224"/>
      <c r="G16" s="223"/>
      <c r="H16" s="224"/>
      <c r="I16" s="223">
        <f>SUMIF(F47:F63,A16,I47:I63)+SUMIF(F47:F63,"PSU",I47:I63)</f>
        <v>0</v>
      </c>
      <c r="J16" s="237"/>
    </row>
    <row r="17" spans="1:10" ht="23.25" customHeight="1" x14ac:dyDescent="0.2">
      <c r="A17" s="142" t="s">
        <v>24</v>
      </c>
      <c r="B17" s="143" t="s">
        <v>24</v>
      </c>
      <c r="C17" s="56"/>
      <c r="D17" s="57"/>
      <c r="E17" s="223"/>
      <c r="F17" s="224"/>
      <c r="G17" s="223"/>
      <c r="H17" s="224"/>
      <c r="I17" s="223">
        <f>SUMIF(F47:F63,A17,I47:I63)</f>
        <v>0</v>
      </c>
      <c r="J17" s="237"/>
    </row>
    <row r="18" spans="1:10" ht="23.25" customHeight="1" x14ac:dyDescent="0.2">
      <c r="A18" s="142" t="s">
        <v>25</v>
      </c>
      <c r="B18" s="143" t="s">
        <v>25</v>
      </c>
      <c r="C18" s="56"/>
      <c r="D18" s="57"/>
      <c r="E18" s="223"/>
      <c r="F18" s="224"/>
      <c r="G18" s="223"/>
      <c r="H18" s="224"/>
      <c r="I18" s="223">
        <f>SUMIF(F47:F63,A18,I47:I63)</f>
        <v>0</v>
      </c>
      <c r="J18" s="237"/>
    </row>
    <row r="19" spans="1:10" ht="23.25" customHeight="1" x14ac:dyDescent="0.2">
      <c r="A19" s="142" t="s">
        <v>91</v>
      </c>
      <c r="B19" s="143" t="s">
        <v>26</v>
      </c>
      <c r="C19" s="56"/>
      <c r="D19" s="57"/>
      <c r="E19" s="223"/>
      <c r="F19" s="224"/>
      <c r="G19" s="223"/>
      <c r="H19" s="224"/>
      <c r="I19" s="223">
        <f>SUMIF(F47:F63,A19,I47:I63)</f>
        <v>0</v>
      </c>
      <c r="J19" s="237"/>
    </row>
    <row r="20" spans="1:10" ht="23.25" customHeight="1" x14ac:dyDescent="0.2">
      <c r="A20" s="142" t="s">
        <v>92</v>
      </c>
      <c r="B20" s="143" t="s">
        <v>27</v>
      </c>
      <c r="C20" s="56"/>
      <c r="D20" s="57"/>
      <c r="E20" s="223"/>
      <c r="F20" s="224"/>
      <c r="G20" s="223"/>
      <c r="H20" s="224"/>
      <c r="I20" s="223">
        <f>SUMIF(F47:F63,A20,I47:I63)</f>
        <v>0</v>
      </c>
      <c r="J20" s="237"/>
    </row>
    <row r="21" spans="1:10" ht="23.25" customHeight="1" x14ac:dyDescent="0.2">
      <c r="A21" s="4"/>
      <c r="B21" s="72" t="s">
        <v>28</v>
      </c>
      <c r="C21" s="73"/>
      <c r="D21" s="74"/>
      <c r="E21" s="238"/>
      <c r="F21" s="239"/>
      <c r="G21" s="238"/>
      <c r="H21" s="239"/>
      <c r="I21" s="238">
        <f>SUM(I16:J20)</f>
        <v>0</v>
      </c>
      <c r="J21" s="244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5">
        <f>ZakladDPHSniVypocet</f>
        <v>0</v>
      </c>
      <c r="H23" s="236"/>
      <c r="I23" s="236"/>
      <c r="J23" s="60" t="str">
        <f t="shared" ref="J23:J28" si="0">Mena</f>
        <v>CZK</v>
      </c>
    </row>
    <row r="24" spans="1:10" ht="23.25" hidden="1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2">
        <f>I23*E23/100</f>
        <v>0</v>
      </c>
      <c r="H24" s="243"/>
      <c r="I24" s="243"/>
      <c r="J24" s="60" t="str">
        <f t="shared" si="0"/>
        <v>CZK</v>
      </c>
    </row>
    <row r="25" spans="1:10" ht="23.25" customHeight="1" thickBo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235">
        <f>ZakladDPHZaklVypocet</f>
        <v>0</v>
      </c>
      <c r="H25" s="236"/>
      <c r="I25" s="236"/>
      <c r="J25" s="60" t="str">
        <f t="shared" si="0"/>
        <v>CZK</v>
      </c>
    </row>
    <row r="26" spans="1:10" ht="23.25" hidden="1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1">
        <f>I25*E25/100</f>
        <v>0</v>
      </c>
      <c r="H26" s="232"/>
      <c r="I26" s="232"/>
      <c r="J26" s="54" t="str">
        <f t="shared" si="0"/>
        <v>CZK</v>
      </c>
    </row>
    <row r="27" spans="1:10" ht="23.25" hidden="1" customHeight="1" thickBot="1" x14ac:dyDescent="0.25">
      <c r="A27" s="4"/>
      <c r="B27" s="46" t="s">
        <v>4</v>
      </c>
      <c r="C27" s="20"/>
      <c r="D27" s="23"/>
      <c r="E27" s="20"/>
      <c r="F27" s="21"/>
      <c r="G27" s="233">
        <f>0</f>
        <v>0</v>
      </c>
      <c r="H27" s="233"/>
      <c r="I27" s="233"/>
      <c r="J27" s="61" t="str">
        <f t="shared" si="0"/>
        <v>CZK</v>
      </c>
    </row>
    <row r="28" spans="1:10" ht="27.75" customHeight="1" thickBot="1" x14ac:dyDescent="0.25">
      <c r="A28" s="4"/>
      <c r="B28" s="114" t="s">
        <v>22</v>
      </c>
      <c r="C28" s="115"/>
      <c r="D28" s="115"/>
      <c r="E28" s="116"/>
      <c r="F28" s="117"/>
      <c r="G28" s="220">
        <f>ZakladDPHSniVypocet+ZakladDPHZaklVypocet</f>
        <v>0</v>
      </c>
      <c r="H28" s="220"/>
      <c r="I28" s="220"/>
      <c r="J28" s="118" t="str">
        <f t="shared" si="0"/>
        <v>CZK</v>
      </c>
    </row>
    <row r="29" spans="1:10" ht="27.75" hidden="1" customHeight="1" thickBot="1" x14ac:dyDescent="0.25">
      <c r="A29" s="4"/>
      <c r="B29" s="114" t="s">
        <v>35</v>
      </c>
      <c r="C29" s="119"/>
      <c r="D29" s="119"/>
      <c r="E29" s="119"/>
      <c r="F29" s="119"/>
      <c r="G29" s="234">
        <f>ZakladDPHSni+DPHSni+ZakladDPHZakl+DPHZakl+Zaokrouhleni</f>
        <v>0</v>
      </c>
      <c r="H29" s="234"/>
      <c r="I29" s="234"/>
      <c r="J29" s="120" t="s">
        <v>56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45874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27"/>
      <c r="E34" s="227"/>
      <c r="F34" s="30"/>
      <c r="G34" s="227"/>
      <c r="H34" s="227"/>
      <c r="I34" s="227"/>
      <c r="J34" s="36"/>
    </row>
    <row r="35" spans="1:10" ht="12.75" customHeight="1" x14ac:dyDescent="0.2">
      <c r="A35" s="4"/>
      <c r="B35" s="4"/>
      <c r="C35" s="5"/>
      <c r="D35" s="241" t="s">
        <v>2</v>
      </c>
      <c r="E35" s="241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6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54</v>
      </c>
      <c r="C39" s="212" t="s">
        <v>47</v>
      </c>
      <c r="D39" s="213"/>
      <c r="E39" s="213"/>
      <c r="F39" s="107">
        <f>'Rozpočet Pol'!AC188</f>
        <v>0</v>
      </c>
      <c r="G39" s="108">
        <f>'Rozpočet Pol'!AD188</f>
        <v>0</v>
      </c>
      <c r="H39" s="109"/>
      <c r="I39" s="110">
        <f>F39+G39+H39</f>
        <v>0</v>
      </c>
      <c r="J39" s="102" t="e">
        <f ca="1">IF(_xlfn.SINGLE(CenaCelkemVypocet)=0,"",I39/_xlfn.SINGLE(CenaCelkemVypocet)*100)</f>
        <v>#NAME?</v>
      </c>
    </row>
    <row r="40" spans="1:10" ht="25.5" hidden="1" customHeight="1" x14ac:dyDescent="0.2">
      <c r="A40" s="95"/>
      <c r="B40" s="214" t="s">
        <v>55</v>
      </c>
      <c r="C40" s="215"/>
      <c r="D40" s="215"/>
      <c r="E40" s="215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3">
        <f>SUMIF(A39:A39,"=1",I39:I39)</f>
        <v>0</v>
      </c>
      <c r="J40" s="96" t="e">
        <f ca="1">SUMIF(A39:A39,"=1",J39:J39)</f>
        <v>#NAME?</v>
      </c>
    </row>
    <row r="44" spans="1:10" ht="15.75" x14ac:dyDescent="0.25">
      <c r="B44" s="121" t="s">
        <v>57</v>
      </c>
    </row>
    <row r="46" spans="1:10" ht="25.5" customHeight="1" x14ac:dyDescent="0.2">
      <c r="A46" s="122"/>
      <c r="B46" s="126" t="s">
        <v>16</v>
      </c>
      <c r="C46" s="126" t="s">
        <v>5</v>
      </c>
      <c r="D46" s="127"/>
      <c r="E46" s="127"/>
      <c r="F46" s="130" t="s">
        <v>58</v>
      </c>
      <c r="G46" s="130"/>
      <c r="H46" s="130"/>
      <c r="I46" s="216" t="s">
        <v>28</v>
      </c>
      <c r="J46" s="216"/>
    </row>
    <row r="47" spans="1:10" ht="25.5" customHeight="1" x14ac:dyDescent="0.2">
      <c r="A47" s="123"/>
      <c r="B47" s="131" t="s">
        <v>59</v>
      </c>
      <c r="C47" s="218" t="s">
        <v>60</v>
      </c>
      <c r="D47" s="219"/>
      <c r="E47" s="219"/>
      <c r="F47" s="133" t="s">
        <v>23</v>
      </c>
      <c r="G47" s="134"/>
      <c r="H47" s="134"/>
      <c r="I47" s="217">
        <f>'Rozpočet Pol'!G8</f>
        <v>0</v>
      </c>
      <c r="J47" s="217"/>
    </row>
    <row r="48" spans="1:10" ht="25.5" customHeight="1" x14ac:dyDescent="0.2">
      <c r="A48" s="123"/>
      <c r="B48" s="125" t="s">
        <v>61</v>
      </c>
      <c r="C48" s="207" t="s">
        <v>62</v>
      </c>
      <c r="D48" s="208"/>
      <c r="E48" s="208"/>
      <c r="F48" s="135" t="s">
        <v>23</v>
      </c>
      <c r="G48" s="136"/>
      <c r="H48" s="136"/>
      <c r="I48" s="206">
        <f>'Rozpočet Pol'!G17</f>
        <v>0</v>
      </c>
      <c r="J48" s="206"/>
    </row>
    <row r="49" spans="1:10" ht="25.5" customHeight="1" x14ac:dyDescent="0.2">
      <c r="A49" s="123"/>
      <c r="B49" s="125" t="s">
        <v>63</v>
      </c>
      <c r="C49" s="207" t="s">
        <v>64</v>
      </c>
      <c r="D49" s="208"/>
      <c r="E49" s="208"/>
      <c r="F49" s="135" t="s">
        <v>23</v>
      </c>
      <c r="G49" s="136"/>
      <c r="H49" s="136"/>
      <c r="I49" s="206">
        <f>'Rozpočet Pol'!G20</f>
        <v>0</v>
      </c>
      <c r="J49" s="206"/>
    </row>
    <row r="50" spans="1:10" ht="25.5" customHeight="1" x14ac:dyDescent="0.2">
      <c r="A50" s="123"/>
      <c r="B50" s="125" t="s">
        <v>65</v>
      </c>
      <c r="C50" s="207" t="s">
        <v>66</v>
      </c>
      <c r="D50" s="208"/>
      <c r="E50" s="208"/>
      <c r="F50" s="135" t="s">
        <v>23</v>
      </c>
      <c r="G50" s="136"/>
      <c r="H50" s="136"/>
      <c r="I50" s="206">
        <f>'Rozpočet Pol'!G38</f>
        <v>0</v>
      </c>
      <c r="J50" s="206"/>
    </row>
    <row r="51" spans="1:10" ht="25.5" customHeight="1" x14ac:dyDescent="0.2">
      <c r="A51" s="123"/>
      <c r="B51" s="125" t="s">
        <v>67</v>
      </c>
      <c r="C51" s="207" t="s">
        <v>68</v>
      </c>
      <c r="D51" s="208"/>
      <c r="E51" s="208"/>
      <c r="F51" s="135" t="s">
        <v>23</v>
      </c>
      <c r="G51" s="136"/>
      <c r="H51" s="136"/>
      <c r="I51" s="206">
        <f>'Rozpočet Pol'!G44</f>
        <v>0</v>
      </c>
      <c r="J51" s="206"/>
    </row>
    <row r="52" spans="1:10" ht="25.5" customHeight="1" x14ac:dyDescent="0.2">
      <c r="A52" s="123"/>
      <c r="B52" s="125" t="s">
        <v>69</v>
      </c>
      <c r="C52" s="207" t="s">
        <v>70</v>
      </c>
      <c r="D52" s="208"/>
      <c r="E52" s="208"/>
      <c r="F52" s="135" t="s">
        <v>23</v>
      </c>
      <c r="G52" s="136"/>
      <c r="H52" s="136"/>
      <c r="I52" s="206">
        <f>'Rozpočet Pol'!G52</f>
        <v>0</v>
      </c>
      <c r="J52" s="206"/>
    </row>
    <row r="53" spans="1:10" ht="25.5" customHeight="1" x14ac:dyDescent="0.2">
      <c r="A53" s="123"/>
      <c r="B53" s="125" t="s">
        <v>71</v>
      </c>
      <c r="C53" s="207" t="s">
        <v>72</v>
      </c>
      <c r="D53" s="208"/>
      <c r="E53" s="208"/>
      <c r="F53" s="135" t="s">
        <v>23</v>
      </c>
      <c r="G53" s="136"/>
      <c r="H53" s="136"/>
      <c r="I53" s="206">
        <f>'Rozpočet Pol'!G60</f>
        <v>0</v>
      </c>
      <c r="J53" s="206"/>
    </row>
    <row r="54" spans="1:10" ht="25.5" customHeight="1" x14ac:dyDescent="0.2">
      <c r="A54" s="123"/>
      <c r="B54" s="125" t="s">
        <v>73</v>
      </c>
      <c r="C54" s="207" t="s">
        <v>74</v>
      </c>
      <c r="D54" s="208"/>
      <c r="E54" s="208"/>
      <c r="F54" s="135" t="s">
        <v>23</v>
      </c>
      <c r="G54" s="136"/>
      <c r="H54" s="136"/>
      <c r="I54" s="206">
        <f>'Rozpočet Pol'!G109</f>
        <v>0</v>
      </c>
      <c r="J54" s="206"/>
    </row>
    <row r="55" spans="1:10" ht="25.5" customHeight="1" x14ac:dyDescent="0.2">
      <c r="A55" s="123"/>
      <c r="B55" s="125" t="s">
        <v>75</v>
      </c>
      <c r="C55" s="207" t="s">
        <v>76</v>
      </c>
      <c r="D55" s="208"/>
      <c r="E55" s="208"/>
      <c r="F55" s="135" t="s">
        <v>24</v>
      </c>
      <c r="G55" s="136"/>
      <c r="H55" s="136"/>
      <c r="I55" s="206">
        <f>'Rozpočet Pol'!G111</f>
        <v>0</v>
      </c>
      <c r="J55" s="206"/>
    </row>
    <row r="56" spans="1:10" ht="25.5" customHeight="1" x14ac:dyDescent="0.2">
      <c r="A56" s="123"/>
      <c r="B56" s="125" t="s">
        <v>77</v>
      </c>
      <c r="C56" s="207" t="s">
        <v>78</v>
      </c>
      <c r="D56" s="208"/>
      <c r="E56" s="208"/>
      <c r="F56" s="135" t="s">
        <v>24</v>
      </c>
      <c r="G56" s="136"/>
      <c r="H56" s="136"/>
      <c r="I56" s="206">
        <f>'Rozpočet Pol'!G122</f>
        <v>0</v>
      </c>
      <c r="J56" s="206"/>
    </row>
    <row r="57" spans="1:10" ht="25.5" customHeight="1" x14ac:dyDescent="0.2">
      <c r="A57" s="123"/>
      <c r="B57" s="125" t="s">
        <v>79</v>
      </c>
      <c r="C57" s="207" t="s">
        <v>80</v>
      </c>
      <c r="D57" s="208"/>
      <c r="E57" s="208"/>
      <c r="F57" s="135" t="s">
        <v>24</v>
      </c>
      <c r="G57" s="136"/>
      <c r="H57" s="136"/>
      <c r="I57" s="206">
        <f>'Rozpočet Pol'!G131</f>
        <v>0</v>
      </c>
      <c r="J57" s="206"/>
    </row>
    <row r="58" spans="1:10" ht="25.5" customHeight="1" x14ac:dyDescent="0.2">
      <c r="A58" s="123"/>
      <c r="B58" s="125" t="s">
        <v>81</v>
      </c>
      <c r="C58" s="207" t="s">
        <v>82</v>
      </c>
      <c r="D58" s="208"/>
      <c r="E58" s="208"/>
      <c r="F58" s="135" t="s">
        <v>24</v>
      </c>
      <c r="G58" s="136"/>
      <c r="H58" s="136"/>
      <c r="I58" s="206">
        <f>'Rozpočet Pol'!G138</f>
        <v>0</v>
      </c>
      <c r="J58" s="206"/>
    </row>
    <row r="59" spans="1:10" ht="25.5" customHeight="1" x14ac:dyDescent="0.2">
      <c r="A59" s="123"/>
      <c r="B59" s="125" t="s">
        <v>83</v>
      </c>
      <c r="C59" s="207" t="s">
        <v>84</v>
      </c>
      <c r="D59" s="208"/>
      <c r="E59" s="208"/>
      <c r="F59" s="135" t="s">
        <v>24</v>
      </c>
      <c r="G59" s="136"/>
      <c r="H59" s="136"/>
      <c r="I59" s="206">
        <f>'Rozpočet Pol'!G151</f>
        <v>0</v>
      </c>
      <c r="J59" s="206"/>
    </row>
    <row r="60" spans="1:10" ht="25.5" customHeight="1" x14ac:dyDescent="0.2">
      <c r="A60" s="123"/>
      <c r="B60" s="125" t="s">
        <v>85</v>
      </c>
      <c r="C60" s="207" t="s">
        <v>86</v>
      </c>
      <c r="D60" s="208"/>
      <c r="E60" s="208"/>
      <c r="F60" s="135" t="s">
        <v>24</v>
      </c>
      <c r="G60" s="136"/>
      <c r="H60" s="136"/>
      <c r="I60" s="206">
        <f>'Rozpočet Pol'!G159</f>
        <v>0</v>
      </c>
      <c r="J60" s="206"/>
    </row>
    <row r="61" spans="1:10" ht="25.5" customHeight="1" x14ac:dyDescent="0.2">
      <c r="A61" s="123"/>
      <c r="B61" s="125" t="s">
        <v>87</v>
      </c>
      <c r="C61" s="207" t="s">
        <v>88</v>
      </c>
      <c r="D61" s="208"/>
      <c r="E61" s="208"/>
      <c r="F61" s="135" t="s">
        <v>24</v>
      </c>
      <c r="G61" s="136"/>
      <c r="H61" s="136"/>
      <c r="I61" s="206">
        <f>'Rozpočet Pol'!G170</f>
        <v>0</v>
      </c>
      <c r="J61" s="206"/>
    </row>
    <row r="62" spans="1:10" ht="25.5" customHeight="1" x14ac:dyDescent="0.2">
      <c r="A62" s="123"/>
      <c r="B62" s="125" t="s">
        <v>89</v>
      </c>
      <c r="C62" s="207" t="s">
        <v>90</v>
      </c>
      <c r="D62" s="208"/>
      <c r="E62" s="208"/>
      <c r="F62" s="135" t="s">
        <v>25</v>
      </c>
      <c r="G62" s="136"/>
      <c r="H62" s="136"/>
      <c r="I62" s="206">
        <f>'Rozpočet Pol'!G180</f>
        <v>0</v>
      </c>
      <c r="J62" s="206"/>
    </row>
    <row r="63" spans="1:10" ht="25.5" customHeight="1" x14ac:dyDescent="0.2">
      <c r="A63" s="123"/>
      <c r="B63" s="132" t="s">
        <v>91</v>
      </c>
      <c r="C63" s="203" t="s">
        <v>26</v>
      </c>
      <c r="D63" s="204"/>
      <c r="E63" s="204"/>
      <c r="F63" s="137" t="s">
        <v>91</v>
      </c>
      <c r="G63" s="138"/>
      <c r="H63" s="138"/>
      <c r="I63" s="202">
        <f>'Rozpočet Pol'!G184</f>
        <v>0</v>
      </c>
      <c r="J63" s="202"/>
    </row>
    <row r="64" spans="1:10" ht="25.5" customHeight="1" x14ac:dyDescent="0.2">
      <c r="A64" s="124"/>
      <c r="B64" s="128" t="s">
        <v>1</v>
      </c>
      <c r="C64" s="128"/>
      <c r="D64" s="129"/>
      <c r="E64" s="129"/>
      <c r="F64" s="139"/>
      <c r="G64" s="140"/>
      <c r="H64" s="140"/>
      <c r="I64" s="205">
        <f>SUM(I47:I63)</f>
        <v>0</v>
      </c>
      <c r="J64" s="205"/>
    </row>
    <row r="65" spans="6:10" x14ac:dyDescent="0.2">
      <c r="F65" s="141"/>
      <c r="G65" s="94"/>
      <c r="H65" s="141"/>
      <c r="I65" s="94"/>
      <c r="J65" s="94"/>
    </row>
    <row r="66" spans="6:10" x14ac:dyDescent="0.2">
      <c r="F66" s="141"/>
      <c r="G66" s="94"/>
      <c r="H66" s="141"/>
      <c r="I66" s="94"/>
      <c r="J66" s="94"/>
    </row>
    <row r="67" spans="6:10" x14ac:dyDescent="0.2">
      <c r="F67" s="141"/>
      <c r="G67" s="94"/>
      <c r="H67" s="141"/>
      <c r="I67" s="94"/>
      <c r="J67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5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3:J63"/>
    <mergeCell ref="C63:E63"/>
    <mergeCell ref="I64:J64"/>
    <mergeCell ref="I60:J60"/>
    <mergeCell ref="C60:E60"/>
    <mergeCell ref="I61:J61"/>
    <mergeCell ref="C61:E61"/>
    <mergeCell ref="I62:J62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DA46-4E67-4157-B1A3-590A045DC2A4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77" t="s">
        <v>41</v>
      </c>
      <c r="B2" s="76"/>
      <c r="C2" s="251"/>
      <c r="D2" s="251"/>
      <c r="E2" s="251"/>
      <c r="F2" s="251"/>
      <c r="G2" s="252"/>
    </row>
    <row r="3" spans="1:7" ht="24.95" hidden="1" customHeight="1" x14ac:dyDescent="0.2">
      <c r="A3" s="77" t="s">
        <v>7</v>
      </c>
      <c r="B3" s="76"/>
      <c r="C3" s="251"/>
      <c r="D3" s="251"/>
      <c r="E3" s="251"/>
      <c r="F3" s="251"/>
      <c r="G3" s="252"/>
    </row>
    <row r="4" spans="1:7" ht="24.95" hidden="1" customHeight="1" x14ac:dyDescent="0.2">
      <c r="A4" s="77" t="s">
        <v>8</v>
      </c>
      <c r="B4" s="76"/>
      <c r="C4" s="251"/>
      <c r="D4" s="251"/>
      <c r="E4" s="251"/>
      <c r="F4" s="251"/>
      <c r="G4" s="25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C8FE-90A8-47A4-A6A6-2D4118183548}">
  <sheetPr>
    <outlinePr summaryBelow="0"/>
  </sheetPr>
  <dimension ref="A1:BH198"/>
  <sheetViews>
    <sheetView topLeftCell="A39" workbookViewId="0">
      <selection activeCell="X185" sqref="X185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2" t="s">
        <v>6</v>
      </c>
      <c r="B1" s="272"/>
      <c r="C1" s="272"/>
      <c r="D1" s="272"/>
      <c r="E1" s="272"/>
      <c r="F1" s="272"/>
      <c r="G1" s="272"/>
      <c r="AE1" t="s">
        <v>94</v>
      </c>
    </row>
    <row r="2" spans="1:60" ht="25.15" customHeight="1" x14ac:dyDescent="0.2">
      <c r="A2" s="146" t="s">
        <v>93</v>
      </c>
      <c r="B2" s="144"/>
      <c r="C2" s="273" t="s">
        <v>47</v>
      </c>
      <c r="D2" s="274"/>
      <c r="E2" s="274"/>
      <c r="F2" s="274"/>
      <c r="G2" s="275"/>
      <c r="AE2" t="s">
        <v>95</v>
      </c>
    </row>
    <row r="3" spans="1:60" ht="25.15" customHeight="1" x14ac:dyDescent="0.2">
      <c r="A3" s="147" t="s">
        <v>7</v>
      </c>
      <c r="B3" s="145"/>
      <c r="C3" s="276" t="s">
        <v>43</v>
      </c>
      <c r="D3" s="277"/>
      <c r="E3" s="277"/>
      <c r="F3" s="277"/>
      <c r="G3" s="278"/>
      <c r="AE3" t="s">
        <v>96</v>
      </c>
    </row>
    <row r="4" spans="1:60" ht="25.15" hidden="1" customHeight="1" x14ac:dyDescent="0.2">
      <c r="A4" s="147" t="s">
        <v>8</v>
      </c>
      <c r="B4" s="145"/>
      <c r="C4" s="276"/>
      <c r="D4" s="277"/>
      <c r="E4" s="277"/>
      <c r="F4" s="277"/>
      <c r="G4" s="278"/>
      <c r="AE4" t="s">
        <v>97</v>
      </c>
    </row>
    <row r="5" spans="1:60" hidden="1" x14ac:dyDescent="0.2">
      <c r="A5" s="148" t="s">
        <v>98</v>
      </c>
      <c r="B5" s="149"/>
      <c r="C5" s="150"/>
      <c r="D5" s="151"/>
      <c r="E5" s="151"/>
      <c r="F5" s="151"/>
      <c r="G5" s="152"/>
      <c r="AE5" t="s">
        <v>99</v>
      </c>
    </row>
    <row r="7" spans="1:60" ht="38.25" x14ac:dyDescent="0.2">
      <c r="A7" s="158" t="s">
        <v>100</v>
      </c>
      <c r="B7" s="159" t="s">
        <v>101</v>
      </c>
      <c r="C7" s="159" t="s">
        <v>102</v>
      </c>
      <c r="D7" s="158" t="s">
        <v>103</v>
      </c>
      <c r="E7" s="158" t="s">
        <v>104</v>
      </c>
      <c r="F7" s="153" t="s">
        <v>105</v>
      </c>
      <c r="G7" s="176" t="s">
        <v>28</v>
      </c>
      <c r="H7" s="177" t="s">
        <v>29</v>
      </c>
      <c r="I7" s="177" t="s">
        <v>106</v>
      </c>
      <c r="J7" s="177" t="s">
        <v>30</v>
      </c>
      <c r="K7" s="177" t="s">
        <v>107</v>
      </c>
      <c r="L7" s="177" t="s">
        <v>108</v>
      </c>
      <c r="M7" s="177" t="s">
        <v>109</v>
      </c>
      <c r="N7" s="177" t="s">
        <v>110</v>
      </c>
      <c r="O7" s="177" t="s">
        <v>111</v>
      </c>
      <c r="P7" s="177" t="s">
        <v>112</v>
      </c>
      <c r="Q7" s="177" t="s">
        <v>113</v>
      </c>
      <c r="R7" s="177" t="s">
        <v>114</v>
      </c>
      <c r="S7" s="177" t="s">
        <v>115</v>
      </c>
      <c r="T7" s="177" t="s">
        <v>116</v>
      </c>
      <c r="U7" s="161" t="s">
        <v>117</v>
      </c>
    </row>
    <row r="8" spans="1:60" x14ac:dyDescent="0.2">
      <c r="A8" s="178" t="s">
        <v>118</v>
      </c>
      <c r="B8" s="179" t="s">
        <v>59</v>
      </c>
      <c r="C8" s="180" t="s">
        <v>60</v>
      </c>
      <c r="D8" s="160"/>
      <c r="E8" s="181"/>
      <c r="F8" s="182"/>
      <c r="G8" s="182">
        <f>SUMIF(AE9:AE16,"&lt;&gt;NOR",G9:G16)</f>
        <v>0</v>
      </c>
      <c r="H8" s="182"/>
      <c r="I8" s="182">
        <f>SUM(I9:I16)</f>
        <v>0</v>
      </c>
      <c r="J8" s="182"/>
      <c r="K8" s="182">
        <f>SUM(K9:K16)</f>
        <v>0</v>
      </c>
      <c r="L8" s="182"/>
      <c r="M8" s="182">
        <f>SUM(M9:M16)</f>
        <v>0</v>
      </c>
      <c r="N8" s="160"/>
      <c r="O8" s="160">
        <f>SUM(O9:O16)</f>
        <v>1.3680400000000001</v>
      </c>
      <c r="P8" s="160"/>
      <c r="Q8" s="160">
        <f>SUM(Q9:Q16)</f>
        <v>0</v>
      </c>
      <c r="R8" s="160"/>
      <c r="S8" s="160"/>
      <c r="T8" s="178"/>
      <c r="U8" s="160">
        <f>SUM(U9:U16)</f>
        <v>11.780000000000001</v>
      </c>
      <c r="AE8" t="s">
        <v>119</v>
      </c>
    </row>
    <row r="9" spans="1:60" ht="22.5" outlineLevel="1" x14ac:dyDescent="0.2">
      <c r="A9" s="155">
        <v>1</v>
      </c>
      <c r="B9" s="162" t="s">
        <v>120</v>
      </c>
      <c r="C9" s="194" t="s">
        <v>121</v>
      </c>
      <c r="D9" s="164" t="s">
        <v>122</v>
      </c>
      <c r="E9" s="169">
        <v>16.074000000000002</v>
      </c>
      <c r="F9" s="172">
        <f>H9+J9</f>
        <v>0</v>
      </c>
      <c r="G9" s="173">
        <f>ROUND(E9*F9,2)</f>
        <v>0</v>
      </c>
      <c r="H9" s="173"/>
      <c r="I9" s="173">
        <f>ROUND(E9*H9,2)</f>
        <v>0</v>
      </c>
      <c r="J9" s="173"/>
      <c r="K9" s="173">
        <f>ROUND(E9*J9,2)</f>
        <v>0</v>
      </c>
      <c r="L9" s="173">
        <v>0</v>
      </c>
      <c r="M9" s="173">
        <f>G9*(1+L9/100)</f>
        <v>0</v>
      </c>
      <c r="N9" s="164">
        <v>1.47E-3</v>
      </c>
      <c r="O9" s="164">
        <f>ROUND(E9*N9,5)</f>
        <v>2.3630000000000002E-2</v>
      </c>
      <c r="P9" s="164">
        <v>0</v>
      </c>
      <c r="Q9" s="164">
        <f>ROUND(E9*P9,5)</f>
        <v>0</v>
      </c>
      <c r="R9" s="164"/>
      <c r="S9" s="164"/>
      <c r="T9" s="165">
        <v>0.45815</v>
      </c>
      <c r="U9" s="164">
        <f>ROUND(E9*T9,2)</f>
        <v>7.36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123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/>
      <c r="B10" s="162"/>
      <c r="C10" s="267" t="s">
        <v>142</v>
      </c>
      <c r="D10" s="268"/>
      <c r="E10" s="269"/>
      <c r="F10" s="270"/>
      <c r="G10" s="271"/>
      <c r="H10" s="173"/>
      <c r="I10" s="173"/>
      <c r="J10" s="173"/>
      <c r="K10" s="173"/>
      <c r="L10" s="173"/>
      <c r="M10" s="173"/>
      <c r="N10" s="164"/>
      <c r="O10" s="164"/>
      <c r="P10" s="164"/>
      <c r="Q10" s="164"/>
      <c r="R10" s="164"/>
      <c r="S10" s="164"/>
      <c r="T10" s="165"/>
      <c r="U10" s="164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124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7" t="str">
        <f>C10</f>
        <v>výpočet:</v>
      </c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55"/>
      <c r="B11" s="162"/>
      <c r="C11" s="267" t="s">
        <v>324</v>
      </c>
      <c r="D11" s="268"/>
      <c r="E11" s="269"/>
      <c r="F11" s="270"/>
      <c r="G11" s="271"/>
      <c r="H11" s="173"/>
      <c r="I11" s="173"/>
      <c r="J11" s="173"/>
      <c r="K11" s="173"/>
      <c r="L11" s="173"/>
      <c r="M11" s="173"/>
      <c r="N11" s="164"/>
      <c r="O11" s="164"/>
      <c r="P11" s="164"/>
      <c r="Q11" s="164"/>
      <c r="R11" s="164"/>
      <c r="S11" s="164"/>
      <c r="T11" s="165"/>
      <c r="U11" s="164"/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124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7" t="str">
        <f>C11</f>
        <v>(2,9*3,3) - 2,1 sprchy</v>
      </c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/>
      <c r="B12" s="162"/>
      <c r="C12" s="267" t="s">
        <v>125</v>
      </c>
      <c r="D12" s="268"/>
      <c r="E12" s="269"/>
      <c r="F12" s="270"/>
      <c r="G12" s="271"/>
      <c r="H12" s="173"/>
      <c r="I12" s="173"/>
      <c r="J12" s="173"/>
      <c r="K12" s="173"/>
      <c r="L12" s="173"/>
      <c r="M12" s="173"/>
      <c r="N12" s="164"/>
      <c r="O12" s="164"/>
      <c r="P12" s="164"/>
      <c r="Q12" s="164"/>
      <c r="R12" s="164"/>
      <c r="S12" s="164"/>
      <c r="T12" s="165"/>
      <c r="U12" s="164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124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7" t="str">
        <f>C12</f>
        <v>(1,1*3,3) + (1,2*3,3) - 1,89 wc</v>
      </c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/>
      <c r="B13" s="162"/>
      <c r="C13" s="267" t="s">
        <v>126</v>
      </c>
      <c r="D13" s="268"/>
      <c r="E13" s="269"/>
      <c r="F13" s="270"/>
      <c r="G13" s="271"/>
      <c r="H13" s="173"/>
      <c r="I13" s="173"/>
      <c r="J13" s="173"/>
      <c r="K13" s="173"/>
      <c r="L13" s="173"/>
      <c r="M13" s="173"/>
      <c r="N13" s="164"/>
      <c r="O13" s="164"/>
      <c r="P13" s="164"/>
      <c r="Q13" s="164"/>
      <c r="R13" s="164"/>
      <c r="S13" s="164"/>
      <c r="T13" s="165"/>
      <c r="U13" s="164"/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124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7" t="str">
        <f>C13</f>
        <v>(0,88*3,3) úklid</v>
      </c>
      <c r="BB13" s="154"/>
      <c r="BC13" s="154"/>
      <c r="BD13" s="154"/>
      <c r="BE13" s="154"/>
      <c r="BF13" s="154"/>
      <c r="BG13" s="154"/>
      <c r="BH13" s="154"/>
    </row>
    <row r="14" spans="1:60" ht="22.5" outlineLevel="1" x14ac:dyDescent="0.2">
      <c r="A14" s="155">
        <v>2</v>
      </c>
      <c r="B14" s="162" t="s">
        <v>127</v>
      </c>
      <c r="C14" s="194" t="s">
        <v>128</v>
      </c>
      <c r="D14" s="164" t="s">
        <v>122</v>
      </c>
      <c r="E14" s="169">
        <v>17.6814</v>
      </c>
      <c r="F14" s="172">
        <f>H14+J14</f>
        <v>0</v>
      </c>
      <c r="G14" s="173">
        <f>ROUND(E14*F14,2)</f>
        <v>0</v>
      </c>
      <c r="H14" s="173"/>
      <c r="I14" s="173">
        <f>ROUND(E14*H14,2)</f>
        <v>0</v>
      </c>
      <c r="J14" s="173"/>
      <c r="K14" s="173">
        <f>ROUND(E14*J14,2)</f>
        <v>0</v>
      </c>
      <c r="L14" s="173">
        <v>0</v>
      </c>
      <c r="M14" s="173">
        <f>G14*(1+L14/100)</f>
        <v>0</v>
      </c>
      <c r="N14" s="164">
        <v>6.9000000000000006E-2</v>
      </c>
      <c r="O14" s="164">
        <f>ROUND(E14*N14,5)</f>
        <v>1.2200200000000001</v>
      </c>
      <c r="P14" s="164">
        <v>0</v>
      </c>
      <c r="Q14" s="164">
        <f>ROUND(E14*P14,5)</f>
        <v>0</v>
      </c>
      <c r="R14" s="164"/>
      <c r="S14" s="164"/>
      <c r="T14" s="165">
        <v>0</v>
      </c>
      <c r="U14" s="164">
        <f>ROUND(E14*T14,2)</f>
        <v>0</v>
      </c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129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ht="22.5" outlineLevel="1" x14ac:dyDescent="0.2">
      <c r="A15" s="155">
        <v>3</v>
      </c>
      <c r="B15" s="162" t="s">
        <v>130</v>
      </c>
      <c r="C15" s="194" t="s">
        <v>131</v>
      </c>
      <c r="D15" s="164" t="s">
        <v>132</v>
      </c>
      <c r="E15" s="169">
        <v>4</v>
      </c>
      <c r="F15" s="172">
        <f>H15+J15</f>
        <v>0</v>
      </c>
      <c r="G15" s="173">
        <f>ROUND(E15*F15,2)</f>
        <v>0</v>
      </c>
      <c r="H15" s="173"/>
      <c r="I15" s="173">
        <f>ROUND(E15*H15,2)</f>
        <v>0</v>
      </c>
      <c r="J15" s="173"/>
      <c r="K15" s="173">
        <f>ROUND(E15*J15,2)</f>
        <v>0</v>
      </c>
      <c r="L15" s="173">
        <v>0</v>
      </c>
      <c r="M15" s="173">
        <f>G15*(1+L15/100)</f>
        <v>0</v>
      </c>
      <c r="N15" s="164">
        <v>2.5999999999999999E-2</v>
      </c>
      <c r="O15" s="164">
        <f>ROUND(E15*N15,5)</f>
        <v>0.104</v>
      </c>
      <c r="P15" s="164">
        <v>0</v>
      </c>
      <c r="Q15" s="164">
        <f>ROUND(E15*P15,5)</f>
        <v>0</v>
      </c>
      <c r="R15" s="164"/>
      <c r="S15" s="164"/>
      <c r="T15" s="165">
        <v>0</v>
      </c>
      <c r="U15" s="164">
        <f>ROUND(E15*T15,2)</f>
        <v>0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129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>
        <v>4</v>
      </c>
      <c r="B16" s="162" t="s">
        <v>133</v>
      </c>
      <c r="C16" s="194" t="s">
        <v>134</v>
      </c>
      <c r="D16" s="164" t="s">
        <v>135</v>
      </c>
      <c r="E16" s="169">
        <v>19.8</v>
      </c>
      <c r="F16" s="172">
        <f>H16+J16</f>
        <v>0</v>
      </c>
      <c r="G16" s="173">
        <f>ROUND(E16*F16,2)</f>
        <v>0</v>
      </c>
      <c r="H16" s="173"/>
      <c r="I16" s="173">
        <f>ROUND(E16*H16,2)</f>
        <v>0</v>
      </c>
      <c r="J16" s="173"/>
      <c r="K16" s="173">
        <f>ROUND(E16*J16,2)</f>
        <v>0</v>
      </c>
      <c r="L16" s="173">
        <v>0</v>
      </c>
      <c r="M16" s="173">
        <f>G16*(1+L16/100)</f>
        <v>0</v>
      </c>
      <c r="N16" s="164">
        <v>1.0300000000000001E-3</v>
      </c>
      <c r="O16" s="164">
        <f>ROUND(E16*N16,5)</f>
        <v>2.0389999999999998E-2</v>
      </c>
      <c r="P16" s="164">
        <v>0</v>
      </c>
      <c r="Q16" s="164">
        <f>ROUND(E16*P16,5)</f>
        <v>0</v>
      </c>
      <c r="R16" s="164"/>
      <c r="S16" s="164"/>
      <c r="T16" s="165">
        <v>0.223</v>
      </c>
      <c r="U16" s="164">
        <f>ROUND(E16*T16,2)</f>
        <v>4.42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123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x14ac:dyDescent="0.2">
      <c r="A17" s="156" t="s">
        <v>118</v>
      </c>
      <c r="B17" s="163" t="s">
        <v>61</v>
      </c>
      <c r="C17" s="195" t="s">
        <v>62</v>
      </c>
      <c r="D17" s="166"/>
      <c r="E17" s="170"/>
      <c r="F17" s="174"/>
      <c r="G17" s="174">
        <f>SUMIF(AE18:AE19,"&lt;&gt;NOR",G18:G19)</f>
        <v>0</v>
      </c>
      <c r="H17" s="174"/>
      <c r="I17" s="174">
        <f>SUM(I18:I19)</f>
        <v>0</v>
      </c>
      <c r="J17" s="174"/>
      <c r="K17" s="174">
        <f>SUM(K18:K19)</f>
        <v>0</v>
      </c>
      <c r="L17" s="174"/>
      <c r="M17" s="174">
        <f>SUM(M18:M19)</f>
        <v>0</v>
      </c>
      <c r="N17" s="166"/>
      <c r="O17" s="166">
        <f>SUM(O18:O19)</f>
        <v>1.1690000000000001E-2</v>
      </c>
      <c r="P17" s="166"/>
      <c r="Q17" s="166">
        <f>SUM(Q18:Q19)</f>
        <v>0</v>
      </c>
      <c r="R17" s="166"/>
      <c r="S17" s="166"/>
      <c r="T17" s="167"/>
      <c r="U17" s="166">
        <f>SUM(U18:U19)</f>
        <v>0.95</v>
      </c>
      <c r="AE17" t="s">
        <v>119</v>
      </c>
    </row>
    <row r="18" spans="1:60" ht="22.5" outlineLevel="1" x14ac:dyDescent="0.2">
      <c r="A18" s="155">
        <v>5</v>
      </c>
      <c r="B18" s="162" t="s">
        <v>136</v>
      </c>
      <c r="C18" s="194" t="s">
        <v>137</v>
      </c>
      <c r="D18" s="164" t="s">
        <v>138</v>
      </c>
      <c r="E18" s="169">
        <v>1</v>
      </c>
      <c r="F18" s="172">
        <f>H18+J18</f>
        <v>0</v>
      </c>
      <c r="G18" s="173">
        <f>ROUND(E18*F18,2)</f>
        <v>0</v>
      </c>
      <c r="H18" s="173"/>
      <c r="I18" s="173">
        <f>ROUND(E18*H18,2)</f>
        <v>0</v>
      </c>
      <c r="J18" s="173"/>
      <c r="K18" s="173">
        <f>ROUND(E18*J18,2)</f>
        <v>0</v>
      </c>
      <c r="L18" s="173">
        <v>0</v>
      </c>
      <c r="M18" s="173">
        <f>G18*(1+L18/100)</f>
        <v>0</v>
      </c>
      <c r="N18" s="164">
        <v>1.1690000000000001E-2</v>
      </c>
      <c r="O18" s="164">
        <f>ROUND(E18*N18,5)</f>
        <v>1.1690000000000001E-2</v>
      </c>
      <c r="P18" s="164">
        <v>0</v>
      </c>
      <c r="Q18" s="164">
        <f>ROUND(E18*P18,5)</f>
        <v>0</v>
      </c>
      <c r="R18" s="164"/>
      <c r="S18" s="164"/>
      <c r="T18" s="165">
        <v>0.95</v>
      </c>
      <c r="U18" s="164">
        <f>ROUND(E18*T18,2)</f>
        <v>0.95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123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ht="22.5" outlineLevel="1" x14ac:dyDescent="0.2">
      <c r="A19" s="155"/>
      <c r="B19" s="162"/>
      <c r="C19" s="267" t="s">
        <v>139</v>
      </c>
      <c r="D19" s="268"/>
      <c r="E19" s="269"/>
      <c r="F19" s="270"/>
      <c r="G19" s="271"/>
      <c r="H19" s="173"/>
      <c r="I19" s="173"/>
      <c r="J19" s="173"/>
      <c r="K19" s="173"/>
      <c r="L19" s="173"/>
      <c r="M19" s="173"/>
      <c r="N19" s="164"/>
      <c r="O19" s="164"/>
      <c r="P19" s="164"/>
      <c r="Q19" s="164"/>
      <c r="R19" s="164"/>
      <c r="S19" s="164"/>
      <c r="T19" s="165"/>
      <c r="U19" s="164"/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124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7" t="str">
        <f>C19</f>
        <v>Následná oprava SDK podhledu po vybourání a nálsedném posunu pórobetonových příček. Následné montáži a přesunu nového stropního osvětlení. Doplnění SDK konstrukce, přetmelení.</v>
      </c>
      <c r="BB19" s="154"/>
      <c r="BC19" s="154"/>
      <c r="BD19" s="154"/>
      <c r="BE19" s="154"/>
      <c r="BF19" s="154"/>
      <c r="BG19" s="154"/>
      <c r="BH19" s="154"/>
    </row>
    <row r="20" spans="1:60" x14ac:dyDescent="0.2">
      <c r="A20" s="156" t="s">
        <v>118</v>
      </c>
      <c r="B20" s="163" t="s">
        <v>63</v>
      </c>
      <c r="C20" s="195" t="s">
        <v>64</v>
      </c>
      <c r="D20" s="166"/>
      <c r="E20" s="170"/>
      <c r="F20" s="174"/>
      <c r="G20" s="174">
        <f>SUMIF(AE21:AE37,"&lt;&gt;NOR",G21:G37)</f>
        <v>0</v>
      </c>
      <c r="H20" s="174"/>
      <c r="I20" s="174">
        <f>SUM(I21:I37)</f>
        <v>0</v>
      </c>
      <c r="J20" s="174"/>
      <c r="K20" s="174">
        <f>SUM(K21:K37)</f>
        <v>0</v>
      </c>
      <c r="L20" s="174"/>
      <c r="M20" s="174">
        <f>SUM(M21:M37)</f>
        <v>0</v>
      </c>
      <c r="N20" s="166"/>
      <c r="O20" s="166">
        <f>SUM(O21:O37)</f>
        <v>0.76543000000000005</v>
      </c>
      <c r="P20" s="166"/>
      <c r="Q20" s="166">
        <f>SUM(Q21:Q37)</f>
        <v>0</v>
      </c>
      <c r="R20" s="166"/>
      <c r="S20" s="166"/>
      <c r="T20" s="167"/>
      <c r="U20" s="166">
        <f>SUM(U21:U37)</f>
        <v>63.849999999999994</v>
      </c>
      <c r="AE20" t="s">
        <v>119</v>
      </c>
    </row>
    <row r="21" spans="1:60" ht="22.5" outlineLevel="1" x14ac:dyDescent="0.2">
      <c r="A21" s="155">
        <v>6</v>
      </c>
      <c r="B21" s="162" t="s">
        <v>140</v>
      </c>
      <c r="C21" s="194" t="s">
        <v>141</v>
      </c>
      <c r="D21" s="164" t="s">
        <v>122</v>
      </c>
      <c r="E21" s="169">
        <v>54.656399999999998</v>
      </c>
      <c r="F21" s="172">
        <f>H21+J21</f>
        <v>0</v>
      </c>
      <c r="G21" s="173">
        <f>ROUND(E21*F21,2)</f>
        <v>0</v>
      </c>
      <c r="H21" s="173"/>
      <c r="I21" s="173">
        <f>ROUND(E21*H21,2)</f>
        <v>0</v>
      </c>
      <c r="J21" s="173"/>
      <c r="K21" s="173">
        <f>ROUND(E21*J21,2)</f>
        <v>0</v>
      </c>
      <c r="L21" s="173">
        <v>0</v>
      </c>
      <c r="M21" s="173">
        <f>G21*(1+L21/100)</f>
        <v>0</v>
      </c>
      <c r="N21" s="164">
        <v>6.8999999999999999E-3</v>
      </c>
      <c r="O21" s="164">
        <f>ROUND(E21*N21,5)</f>
        <v>0.37713000000000002</v>
      </c>
      <c r="P21" s="164">
        <v>0</v>
      </c>
      <c r="Q21" s="164">
        <f>ROUND(E21*P21,5)</f>
        <v>0</v>
      </c>
      <c r="R21" s="164"/>
      <c r="S21" s="164"/>
      <c r="T21" s="165">
        <v>0.432</v>
      </c>
      <c r="U21" s="164">
        <f>ROUND(E21*T21,2)</f>
        <v>23.61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123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/>
      <c r="B22" s="162"/>
      <c r="C22" s="267" t="s">
        <v>142</v>
      </c>
      <c r="D22" s="268"/>
      <c r="E22" s="269"/>
      <c r="F22" s="270"/>
      <c r="G22" s="271"/>
      <c r="H22" s="173"/>
      <c r="I22" s="173"/>
      <c r="J22" s="173"/>
      <c r="K22" s="173"/>
      <c r="L22" s="173"/>
      <c r="M22" s="173"/>
      <c r="N22" s="164"/>
      <c r="O22" s="164"/>
      <c r="P22" s="164"/>
      <c r="Q22" s="164"/>
      <c r="R22" s="164"/>
      <c r="S22" s="164"/>
      <c r="T22" s="165"/>
      <c r="U22" s="164"/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124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7" t="str">
        <f>C22</f>
        <v>výpočet:</v>
      </c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/>
      <c r="B23" s="162"/>
      <c r="C23" s="267" t="s">
        <v>143</v>
      </c>
      <c r="D23" s="268"/>
      <c r="E23" s="269"/>
      <c r="F23" s="270"/>
      <c r="G23" s="271"/>
      <c r="H23" s="173"/>
      <c r="I23" s="173"/>
      <c r="J23" s="173"/>
      <c r="K23" s="173"/>
      <c r="L23" s="173"/>
      <c r="M23" s="173"/>
      <c r="N23" s="164"/>
      <c r="O23" s="164"/>
      <c r="P23" s="164"/>
      <c r="Q23" s="164"/>
      <c r="R23" s="164"/>
      <c r="S23" s="164"/>
      <c r="T23" s="165"/>
      <c r="U23" s="164"/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124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7" t="str">
        <f>C23</f>
        <v>(2,9*1,1*2) + (4*1,1*2) sprchy</v>
      </c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/>
      <c r="B24" s="162"/>
      <c r="C24" s="267" t="s">
        <v>144</v>
      </c>
      <c r="D24" s="268"/>
      <c r="E24" s="269"/>
      <c r="F24" s="270"/>
      <c r="G24" s="271"/>
      <c r="H24" s="173"/>
      <c r="I24" s="173"/>
      <c r="J24" s="173"/>
      <c r="K24" s="173"/>
      <c r="L24" s="173"/>
      <c r="M24" s="173"/>
      <c r="N24" s="164"/>
      <c r="O24" s="164"/>
      <c r="P24" s="164"/>
      <c r="Q24" s="164"/>
      <c r="R24" s="164"/>
      <c r="S24" s="164"/>
      <c r="T24" s="165"/>
      <c r="U24" s="164"/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124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7" t="str">
        <f>C24</f>
        <v>(1,1*1,1*4) wc</v>
      </c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/>
      <c r="B25" s="162"/>
      <c r="C25" s="267" t="s">
        <v>145</v>
      </c>
      <c r="D25" s="268"/>
      <c r="E25" s="269"/>
      <c r="F25" s="270"/>
      <c r="G25" s="271"/>
      <c r="H25" s="173"/>
      <c r="I25" s="173"/>
      <c r="J25" s="173"/>
      <c r="K25" s="173"/>
      <c r="L25" s="173"/>
      <c r="M25" s="173"/>
      <c r="N25" s="164"/>
      <c r="O25" s="164"/>
      <c r="P25" s="164"/>
      <c r="Q25" s="164"/>
      <c r="R25" s="164"/>
      <c r="S25" s="164"/>
      <c r="T25" s="165"/>
      <c r="U25" s="164"/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124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7" t="str">
        <f>C25</f>
        <v>(0,9*1,1*2) + (0,88*1,1*2) úklid</v>
      </c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/>
      <c r="B26" s="162"/>
      <c r="C26" s="267" t="s">
        <v>325</v>
      </c>
      <c r="D26" s="268"/>
      <c r="E26" s="269"/>
      <c r="F26" s="270"/>
      <c r="G26" s="271"/>
      <c r="H26" s="173"/>
      <c r="I26" s="173"/>
      <c r="J26" s="173"/>
      <c r="K26" s="173"/>
      <c r="L26" s="173"/>
      <c r="M26" s="173"/>
      <c r="N26" s="164"/>
      <c r="O26" s="164"/>
      <c r="P26" s="164"/>
      <c r="Q26" s="164"/>
      <c r="R26" s="164"/>
      <c r="S26" s="164"/>
      <c r="T26" s="165"/>
      <c r="U26" s="164"/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124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7" t="str">
        <f>C26</f>
        <v>(3,05*3,3) + (1,7*3,3) + (1,2*3,3) + (1,2*3,3) + (1,0*3,3) + (0,98*3,3) + (0,85*3,3) + (3,98*3,3) chodba</v>
      </c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/>
      <c r="B27" s="162"/>
      <c r="C27" s="196" t="s">
        <v>146</v>
      </c>
      <c r="D27" s="168"/>
      <c r="E27" s="171"/>
      <c r="F27" s="175"/>
      <c r="G27" s="175"/>
      <c r="H27" s="173"/>
      <c r="I27" s="173"/>
      <c r="J27" s="173"/>
      <c r="K27" s="173"/>
      <c r="L27" s="173"/>
      <c r="M27" s="173"/>
      <c r="N27" s="164"/>
      <c r="O27" s="164"/>
      <c r="P27" s="164"/>
      <c r="Q27" s="164"/>
      <c r="R27" s="164"/>
      <c r="S27" s="164"/>
      <c r="T27" s="165"/>
      <c r="U27" s="164"/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124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/>
      <c r="B28" s="162"/>
      <c r="C28" s="267" t="s">
        <v>147</v>
      </c>
      <c r="D28" s="268"/>
      <c r="E28" s="269"/>
      <c r="F28" s="270"/>
      <c r="G28" s="271"/>
      <c r="H28" s="173"/>
      <c r="I28" s="173"/>
      <c r="J28" s="173"/>
      <c r="K28" s="173"/>
      <c r="L28" s="173"/>
      <c r="M28" s="173"/>
      <c r="N28" s="164"/>
      <c r="O28" s="164"/>
      <c r="P28" s="164"/>
      <c r="Q28" s="164"/>
      <c r="R28" s="164"/>
      <c r="S28" s="164"/>
      <c r="T28" s="165"/>
      <c r="U28" s="164"/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124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7" t="str">
        <f>C28</f>
        <v>- 17,2836 odpočet</v>
      </c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55">
        <v>7</v>
      </c>
      <c r="B29" s="162" t="s">
        <v>148</v>
      </c>
      <c r="C29" s="194" t="s">
        <v>149</v>
      </c>
      <c r="D29" s="164" t="s">
        <v>122</v>
      </c>
      <c r="E29" s="169">
        <v>54.656399999999998</v>
      </c>
      <c r="F29" s="172">
        <f>H29+J29</f>
        <v>0</v>
      </c>
      <c r="G29" s="173">
        <f>ROUND(E29*F29,2)</f>
        <v>0</v>
      </c>
      <c r="H29" s="173"/>
      <c r="I29" s="173">
        <f>ROUND(E29*H29,2)</f>
        <v>0</v>
      </c>
      <c r="J29" s="173"/>
      <c r="K29" s="173">
        <f>ROUND(E29*J29,2)</f>
        <v>0</v>
      </c>
      <c r="L29" s="173">
        <v>0</v>
      </c>
      <c r="M29" s="173">
        <f>G29*(1+L29/100)</f>
        <v>0</v>
      </c>
      <c r="N29" s="164">
        <v>3.5E-4</v>
      </c>
      <c r="O29" s="164">
        <f>ROUND(E29*N29,5)</f>
        <v>1.9130000000000001E-2</v>
      </c>
      <c r="P29" s="164">
        <v>0</v>
      </c>
      <c r="Q29" s="164">
        <f>ROUND(E29*P29,5)</f>
        <v>0</v>
      </c>
      <c r="R29" s="164"/>
      <c r="S29" s="164"/>
      <c r="T29" s="165">
        <v>7.0000000000000007E-2</v>
      </c>
      <c r="U29" s="164">
        <f>ROUND(E29*T29,2)</f>
        <v>3.83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123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ht="33.75" outlineLevel="1" x14ac:dyDescent="0.2">
      <c r="A30" s="155">
        <v>8</v>
      </c>
      <c r="B30" s="162" t="s">
        <v>150</v>
      </c>
      <c r="C30" s="194" t="s">
        <v>151</v>
      </c>
      <c r="D30" s="164" t="s">
        <v>122</v>
      </c>
      <c r="E30" s="169">
        <v>100.5924</v>
      </c>
      <c r="F30" s="172">
        <f>H30+J30</f>
        <v>0</v>
      </c>
      <c r="G30" s="173">
        <f>ROUND(E30*F30,2)</f>
        <v>0</v>
      </c>
      <c r="H30" s="173"/>
      <c r="I30" s="173">
        <f>ROUND(E30*H30,2)</f>
        <v>0</v>
      </c>
      <c r="J30" s="173"/>
      <c r="K30" s="173">
        <f>ROUND(E30*J30,2)</f>
        <v>0</v>
      </c>
      <c r="L30" s="173">
        <v>0</v>
      </c>
      <c r="M30" s="173">
        <f>G30*(1+L30/100)</f>
        <v>0</v>
      </c>
      <c r="N30" s="164">
        <v>3.6700000000000001E-3</v>
      </c>
      <c r="O30" s="164">
        <f>ROUND(E30*N30,5)</f>
        <v>0.36917</v>
      </c>
      <c r="P30" s="164">
        <v>0</v>
      </c>
      <c r="Q30" s="164">
        <f>ROUND(E30*P30,5)</f>
        <v>0</v>
      </c>
      <c r="R30" s="164"/>
      <c r="S30" s="164"/>
      <c r="T30" s="165">
        <v>0.36199999999999999</v>
      </c>
      <c r="U30" s="164">
        <f>ROUND(E30*T30,2)</f>
        <v>36.409999999999997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123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/>
      <c r="B31" s="162"/>
      <c r="C31" s="267" t="s">
        <v>142</v>
      </c>
      <c r="D31" s="268"/>
      <c r="E31" s="269"/>
      <c r="F31" s="270"/>
      <c r="G31" s="271"/>
      <c r="H31" s="173"/>
      <c r="I31" s="173"/>
      <c r="J31" s="173"/>
      <c r="K31" s="173"/>
      <c r="L31" s="173"/>
      <c r="M31" s="173"/>
      <c r="N31" s="164"/>
      <c r="O31" s="164"/>
      <c r="P31" s="164"/>
      <c r="Q31" s="164"/>
      <c r="R31" s="164"/>
      <c r="S31" s="164"/>
      <c r="T31" s="165"/>
      <c r="U31" s="164"/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124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7" t="str">
        <f>C31</f>
        <v>výpočet:</v>
      </c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/>
      <c r="B32" s="162"/>
      <c r="C32" s="267" t="s">
        <v>152</v>
      </c>
      <c r="D32" s="268"/>
      <c r="E32" s="269"/>
      <c r="F32" s="270"/>
      <c r="G32" s="271"/>
      <c r="H32" s="173"/>
      <c r="I32" s="173"/>
      <c r="J32" s="173"/>
      <c r="K32" s="173"/>
      <c r="L32" s="173"/>
      <c r="M32" s="173"/>
      <c r="N32" s="164"/>
      <c r="O32" s="164"/>
      <c r="P32" s="164"/>
      <c r="Q32" s="164"/>
      <c r="R32" s="164"/>
      <c r="S32" s="164"/>
      <c r="T32" s="165"/>
      <c r="U32" s="164"/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124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7" t="str">
        <f>C32</f>
        <v>(2,9*3,3*2) + (4*3,3*2) sprchy</v>
      </c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/>
      <c r="B33" s="162"/>
      <c r="C33" s="267" t="s">
        <v>153</v>
      </c>
      <c r="D33" s="268"/>
      <c r="E33" s="269"/>
      <c r="F33" s="270"/>
      <c r="G33" s="271"/>
      <c r="H33" s="173"/>
      <c r="I33" s="173"/>
      <c r="J33" s="173"/>
      <c r="K33" s="173"/>
      <c r="L33" s="173"/>
      <c r="M33" s="173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124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7" t="str">
        <f>C33</f>
        <v>(1,1*3,3*4) wc</v>
      </c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/>
      <c r="B34" s="162"/>
      <c r="C34" s="267" t="s">
        <v>154</v>
      </c>
      <c r="D34" s="268"/>
      <c r="E34" s="269"/>
      <c r="F34" s="270"/>
      <c r="G34" s="271"/>
      <c r="H34" s="173"/>
      <c r="I34" s="173"/>
      <c r="J34" s="173"/>
      <c r="K34" s="173"/>
      <c r="L34" s="173"/>
      <c r="M34" s="173"/>
      <c r="N34" s="164"/>
      <c r="O34" s="164"/>
      <c r="P34" s="164"/>
      <c r="Q34" s="164"/>
      <c r="R34" s="164"/>
      <c r="S34" s="164"/>
      <c r="T34" s="165"/>
      <c r="U34" s="164"/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124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7" t="str">
        <f>C34</f>
        <v>(0,9*3,3*2) + (0,88*3,3*2 ) úklid</v>
      </c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/>
      <c r="B35" s="162"/>
      <c r="C35" s="267" t="s">
        <v>325</v>
      </c>
      <c r="D35" s="268"/>
      <c r="E35" s="269"/>
      <c r="F35" s="270"/>
      <c r="G35" s="271"/>
      <c r="H35" s="173"/>
      <c r="I35" s="173"/>
      <c r="J35" s="173"/>
      <c r="K35" s="173"/>
      <c r="L35" s="173"/>
      <c r="M35" s="173"/>
      <c r="N35" s="164"/>
      <c r="O35" s="164"/>
      <c r="P35" s="164"/>
      <c r="Q35" s="164"/>
      <c r="R35" s="164"/>
      <c r="S35" s="164"/>
      <c r="T35" s="165"/>
      <c r="U35" s="164"/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124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7" t="str">
        <f>C35</f>
        <v>(3,05*3,3) + (1,7*3,3) + (1,2*3,3) + (1,2*3,3) + (1,0*3,3) + (0,98*3,3) + (0,85*3,3) + (3,98*3,3) chodba</v>
      </c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/>
      <c r="B36" s="162"/>
      <c r="C36" s="196" t="s">
        <v>146</v>
      </c>
      <c r="D36" s="168"/>
      <c r="E36" s="171"/>
      <c r="F36" s="175"/>
      <c r="G36" s="175"/>
      <c r="H36" s="173"/>
      <c r="I36" s="173"/>
      <c r="J36" s="173"/>
      <c r="K36" s="173"/>
      <c r="L36" s="173"/>
      <c r="M36" s="173"/>
      <c r="N36" s="164"/>
      <c r="O36" s="164"/>
      <c r="P36" s="164"/>
      <c r="Q36" s="164"/>
      <c r="R36" s="164"/>
      <c r="S36" s="164"/>
      <c r="T36" s="165"/>
      <c r="U36" s="164"/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124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55"/>
      <c r="B37" s="162"/>
      <c r="C37" s="267" t="s">
        <v>147</v>
      </c>
      <c r="D37" s="268"/>
      <c r="E37" s="269"/>
      <c r="F37" s="270"/>
      <c r="G37" s="271"/>
      <c r="H37" s="173"/>
      <c r="I37" s="173"/>
      <c r="J37" s="173"/>
      <c r="K37" s="173"/>
      <c r="L37" s="173"/>
      <c r="M37" s="173"/>
      <c r="N37" s="164"/>
      <c r="O37" s="164"/>
      <c r="P37" s="164"/>
      <c r="Q37" s="164"/>
      <c r="R37" s="164"/>
      <c r="S37" s="164"/>
      <c r="T37" s="165"/>
      <c r="U37" s="164"/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124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7" t="str">
        <f>C37</f>
        <v>- 17,2836 odpočet</v>
      </c>
      <c r="BB37" s="154"/>
      <c r="BC37" s="154"/>
      <c r="BD37" s="154"/>
      <c r="BE37" s="154"/>
      <c r="BF37" s="154"/>
      <c r="BG37" s="154"/>
      <c r="BH37" s="154"/>
    </row>
    <row r="38" spans="1:60" x14ac:dyDescent="0.2">
      <c r="A38" s="156" t="s">
        <v>118</v>
      </c>
      <c r="B38" s="163" t="s">
        <v>65</v>
      </c>
      <c r="C38" s="195" t="s">
        <v>66</v>
      </c>
      <c r="D38" s="166"/>
      <c r="E38" s="170"/>
      <c r="F38" s="174"/>
      <c r="G38" s="174">
        <f>SUMIF(AE39:AE43,"&lt;&gt;NOR",G39:G43)</f>
        <v>0</v>
      </c>
      <c r="H38" s="174"/>
      <c r="I38" s="174">
        <f>SUM(I39:I43)</f>
        <v>0</v>
      </c>
      <c r="J38" s="174"/>
      <c r="K38" s="174">
        <f>SUM(K39:K43)</f>
        <v>0</v>
      </c>
      <c r="L38" s="174"/>
      <c r="M38" s="174">
        <f>SUM(M39:M43)</f>
        <v>0</v>
      </c>
      <c r="N38" s="166"/>
      <c r="O38" s="166">
        <f>SUM(O39:O43)</f>
        <v>0.20219000000000001</v>
      </c>
      <c r="P38" s="166"/>
      <c r="Q38" s="166">
        <f>SUM(Q39:Q43)</f>
        <v>0</v>
      </c>
      <c r="R38" s="166"/>
      <c r="S38" s="166"/>
      <c r="T38" s="167"/>
      <c r="U38" s="166">
        <f>SUM(U39:U43)</f>
        <v>8.76</v>
      </c>
      <c r="AE38" t="s">
        <v>119</v>
      </c>
    </row>
    <row r="39" spans="1:60" outlineLevel="1" x14ac:dyDescent="0.2">
      <c r="A39" s="155">
        <v>9</v>
      </c>
      <c r="B39" s="162" t="s">
        <v>155</v>
      </c>
      <c r="C39" s="194" t="s">
        <v>156</v>
      </c>
      <c r="D39" s="164" t="s">
        <v>122</v>
      </c>
      <c r="E39" s="169">
        <v>22.024999999999999</v>
      </c>
      <c r="F39" s="172">
        <f>H39+J39</f>
        <v>0</v>
      </c>
      <c r="G39" s="173">
        <f>ROUND(E39*F39,2)</f>
        <v>0</v>
      </c>
      <c r="H39" s="173"/>
      <c r="I39" s="173">
        <f>ROUND(E39*H39,2)</f>
        <v>0</v>
      </c>
      <c r="J39" s="173"/>
      <c r="K39" s="173">
        <f>ROUND(E39*J39,2)</f>
        <v>0</v>
      </c>
      <c r="L39" s="173">
        <v>0</v>
      </c>
      <c r="M39" s="173">
        <f>G39*(1+L39/100)</f>
        <v>0</v>
      </c>
      <c r="N39" s="164">
        <v>2.5999999999999998E-4</v>
      </c>
      <c r="O39" s="164">
        <f>ROUND(E39*N39,5)</f>
        <v>5.7299999999999999E-3</v>
      </c>
      <c r="P39" s="164">
        <v>0</v>
      </c>
      <c r="Q39" s="164">
        <f>ROUND(E39*P39,5)</f>
        <v>0</v>
      </c>
      <c r="R39" s="164"/>
      <c r="S39" s="164"/>
      <c r="T39" s="165">
        <v>0.09</v>
      </c>
      <c r="U39" s="164">
        <f>ROUND(E39*T39,2)</f>
        <v>1.98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123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ht="22.5" outlineLevel="1" x14ac:dyDescent="0.2">
      <c r="A40" s="155">
        <v>10</v>
      </c>
      <c r="B40" s="162" t="s">
        <v>157</v>
      </c>
      <c r="C40" s="194" t="s">
        <v>158</v>
      </c>
      <c r="D40" s="164" t="s">
        <v>122</v>
      </c>
      <c r="E40" s="169">
        <v>22.024999999999999</v>
      </c>
      <c r="F40" s="172">
        <f>H40+J40</f>
        <v>0</v>
      </c>
      <c r="G40" s="173">
        <f>ROUND(E40*F40,2)</f>
        <v>0</v>
      </c>
      <c r="H40" s="173"/>
      <c r="I40" s="173">
        <f>ROUND(E40*H40,2)</f>
        <v>0</v>
      </c>
      <c r="J40" s="173"/>
      <c r="K40" s="173">
        <f>ROUND(E40*J40,2)</f>
        <v>0</v>
      </c>
      <c r="L40" s="173">
        <v>0</v>
      </c>
      <c r="M40" s="173">
        <f>G40*(1+L40/100)</f>
        <v>0</v>
      </c>
      <c r="N40" s="164">
        <v>8.9200000000000008E-3</v>
      </c>
      <c r="O40" s="164">
        <f>ROUND(E40*N40,5)</f>
        <v>0.19646</v>
      </c>
      <c r="P40" s="164">
        <v>0</v>
      </c>
      <c r="Q40" s="164">
        <f>ROUND(E40*P40,5)</f>
        <v>0</v>
      </c>
      <c r="R40" s="164"/>
      <c r="S40" s="164"/>
      <c r="T40" s="165">
        <v>0.25800000000000001</v>
      </c>
      <c r="U40" s="164">
        <f>ROUND(E40*T40,2)</f>
        <v>5.68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123</v>
      </c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/>
      <c r="B41" s="162"/>
      <c r="C41" s="267" t="s">
        <v>142</v>
      </c>
      <c r="D41" s="268"/>
      <c r="E41" s="269"/>
      <c r="F41" s="270"/>
      <c r="G41" s="271"/>
      <c r="H41" s="173"/>
      <c r="I41" s="173"/>
      <c r="J41" s="173"/>
      <c r="K41" s="173"/>
      <c r="L41" s="173"/>
      <c r="M41" s="173"/>
      <c r="N41" s="164"/>
      <c r="O41" s="164"/>
      <c r="P41" s="164"/>
      <c r="Q41" s="164"/>
      <c r="R41" s="164"/>
      <c r="S41" s="164"/>
      <c r="T41" s="165"/>
      <c r="U41" s="164"/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124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7" t="str">
        <f>C41</f>
        <v>výpočet:</v>
      </c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155"/>
      <c r="B42" s="162"/>
      <c r="C42" s="267" t="s">
        <v>159</v>
      </c>
      <c r="D42" s="268"/>
      <c r="E42" s="269"/>
      <c r="F42" s="270"/>
      <c r="G42" s="271"/>
      <c r="H42" s="173"/>
      <c r="I42" s="173"/>
      <c r="J42" s="173"/>
      <c r="K42" s="173"/>
      <c r="L42" s="173"/>
      <c r="M42" s="173"/>
      <c r="N42" s="164"/>
      <c r="O42" s="164"/>
      <c r="P42" s="164"/>
      <c r="Q42" s="164"/>
      <c r="R42" s="164"/>
      <c r="S42" s="164"/>
      <c r="T42" s="165"/>
      <c r="U42" s="164"/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124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7" t="str">
        <f>C42</f>
        <v>(2,9*4) + (1,1*1,1) + (0,88*0,9) + (0,85*0,98) + (3,05*1,7) + (1,85*1,3)</v>
      </c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11</v>
      </c>
      <c r="B43" s="162" t="s">
        <v>160</v>
      </c>
      <c r="C43" s="194" t="s">
        <v>161</v>
      </c>
      <c r="D43" s="164" t="s">
        <v>122</v>
      </c>
      <c r="E43" s="169">
        <v>22.024999999999999</v>
      </c>
      <c r="F43" s="172">
        <f>H43+J43</f>
        <v>0</v>
      </c>
      <c r="G43" s="173">
        <f>ROUND(E43*F43,2)</f>
        <v>0</v>
      </c>
      <c r="H43" s="173"/>
      <c r="I43" s="173">
        <f>ROUND(E43*H43,2)</f>
        <v>0</v>
      </c>
      <c r="J43" s="173"/>
      <c r="K43" s="173">
        <f>ROUND(E43*J43,2)</f>
        <v>0</v>
      </c>
      <c r="L43" s="173">
        <v>0</v>
      </c>
      <c r="M43" s="173">
        <f>G43*(1+L43/100)</f>
        <v>0</v>
      </c>
      <c r="N43" s="164">
        <v>0</v>
      </c>
      <c r="O43" s="164">
        <f>ROUND(E43*N43,5)</f>
        <v>0</v>
      </c>
      <c r="P43" s="164">
        <v>0</v>
      </c>
      <c r="Q43" s="164">
        <f>ROUND(E43*P43,5)</f>
        <v>0</v>
      </c>
      <c r="R43" s="164"/>
      <c r="S43" s="164"/>
      <c r="T43" s="165">
        <v>0.05</v>
      </c>
      <c r="U43" s="164">
        <f>ROUND(E43*T43,2)</f>
        <v>1.1000000000000001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123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x14ac:dyDescent="0.2">
      <c r="A44" s="156" t="s">
        <v>118</v>
      </c>
      <c r="B44" s="163" t="s">
        <v>67</v>
      </c>
      <c r="C44" s="195" t="s">
        <v>68</v>
      </c>
      <c r="D44" s="166"/>
      <c r="E44" s="170"/>
      <c r="F44" s="174"/>
      <c r="G44" s="174">
        <f>SUMIF(AE45:AE51,"&lt;&gt;NOR",G45:G51)</f>
        <v>0</v>
      </c>
      <c r="H44" s="174"/>
      <c r="I44" s="174">
        <f>SUM(I45:I51)</f>
        <v>0</v>
      </c>
      <c r="J44" s="174"/>
      <c r="K44" s="174">
        <f>SUM(K45:K51)</f>
        <v>0</v>
      </c>
      <c r="L44" s="174"/>
      <c r="M44" s="174">
        <f>SUM(M45:M51)</f>
        <v>0</v>
      </c>
      <c r="N44" s="166"/>
      <c r="O44" s="166">
        <f>SUM(O45:O51)</f>
        <v>0.12567999999999999</v>
      </c>
      <c r="P44" s="166"/>
      <c r="Q44" s="166">
        <f>SUM(Q45:Q51)</f>
        <v>0</v>
      </c>
      <c r="R44" s="166"/>
      <c r="S44" s="166"/>
      <c r="T44" s="167"/>
      <c r="U44" s="166">
        <f>SUM(U45:U51)</f>
        <v>7.44</v>
      </c>
      <c r="AE44" t="s">
        <v>119</v>
      </c>
    </row>
    <row r="45" spans="1:60" ht="22.5" outlineLevel="1" x14ac:dyDescent="0.2">
      <c r="A45" s="155">
        <v>12</v>
      </c>
      <c r="B45" s="162" t="s">
        <v>162</v>
      </c>
      <c r="C45" s="194" t="s">
        <v>163</v>
      </c>
      <c r="D45" s="164" t="s">
        <v>132</v>
      </c>
      <c r="E45" s="169">
        <v>2</v>
      </c>
      <c r="F45" s="172">
        <f t="shared" ref="F45:F51" si="0">H45+J45</f>
        <v>0</v>
      </c>
      <c r="G45" s="173">
        <f t="shared" ref="G45:G51" si="1">ROUND(E45*F45,2)</f>
        <v>0</v>
      </c>
      <c r="H45" s="173"/>
      <c r="I45" s="173">
        <f t="shared" ref="I45:I51" si="2">ROUND(E45*H45,2)</f>
        <v>0</v>
      </c>
      <c r="J45" s="173"/>
      <c r="K45" s="173">
        <f t="shared" ref="K45:K51" si="3">ROUND(E45*J45,2)</f>
        <v>0</v>
      </c>
      <c r="L45" s="173">
        <v>0</v>
      </c>
      <c r="M45" s="173">
        <f t="shared" ref="M45:M51" si="4">G45*(1+L45/100)</f>
        <v>0</v>
      </c>
      <c r="N45" s="164">
        <v>3.1269999999999999E-2</v>
      </c>
      <c r="O45" s="164">
        <f t="shared" ref="O45:O51" si="5">ROUND(E45*N45,5)</f>
        <v>6.2539999999999998E-2</v>
      </c>
      <c r="P45" s="164">
        <v>0</v>
      </c>
      <c r="Q45" s="164">
        <f t="shared" ref="Q45:Q51" si="6">ROUND(E45*P45,5)</f>
        <v>0</v>
      </c>
      <c r="R45" s="164"/>
      <c r="S45" s="164"/>
      <c r="T45" s="165">
        <v>1.86</v>
      </c>
      <c r="U45" s="164">
        <f t="shared" ref="U45:U51" si="7">ROUND(E45*T45,2)</f>
        <v>3.72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123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ht="22.5" outlineLevel="1" x14ac:dyDescent="0.2">
      <c r="A46" s="155">
        <v>13</v>
      </c>
      <c r="B46" s="162" t="s">
        <v>164</v>
      </c>
      <c r="C46" s="194" t="s">
        <v>165</v>
      </c>
      <c r="D46" s="164" t="s">
        <v>132</v>
      </c>
      <c r="E46" s="169">
        <v>1</v>
      </c>
      <c r="F46" s="172">
        <f t="shared" si="0"/>
        <v>0</v>
      </c>
      <c r="G46" s="173">
        <f t="shared" si="1"/>
        <v>0</v>
      </c>
      <c r="H46" s="173"/>
      <c r="I46" s="173">
        <f t="shared" si="2"/>
        <v>0</v>
      </c>
      <c r="J46" s="173"/>
      <c r="K46" s="173">
        <f t="shared" si="3"/>
        <v>0</v>
      </c>
      <c r="L46" s="173">
        <v>0</v>
      </c>
      <c r="M46" s="173">
        <f t="shared" si="4"/>
        <v>0</v>
      </c>
      <c r="N46" s="164">
        <v>3.1669999999999997E-2</v>
      </c>
      <c r="O46" s="164">
        <f t="shared" si="5"/>
        <v>3.1669999999999997E-2</v>
      </c>
      <c r="P46" s="164">
        <v>0</v>
      </c>
      <c r="Q46" s="164">
        <f t="shared" si="6"/>
        <v>0</v>
      </c>
      <c r="R46" s="164"/>
      <c r="S46" s="164"/>
      <c r="T46" s="165">
        <v>1.86</v>
      </c>
      <c r="U46" s="164">
        <f t="shared" si="7"/>
        <v>1.86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123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ht="22.5" outlineLevel="1" x14ac:dyDescent="0.2">
      <c r="A47" s="155">
        <v>14</v>
      </c>
      <c r="B47" s="162" t="s">
        <v>166</v>
      </c>
      <c r="C47" s="194" t="s">
        <v>167</v>
      </c>
      <c r="D47" s="164" t="s">
        <v>132</v>
      </c>
      <c r="E47" s="169">
        <v>1</v>
      </c>
      <c r="F47" s="172">
        <f t="shared" si="0"/>
        <v>0</v>
      </c>
      <c r="G47" s="173">
        <f t="shared" si="1"/>
        <v>0</v>
      </c>
      <c r="H47" s="173"/>
      <c r="I47" s="173">
        <f t="shared" si="2"/>
        <v>0</v>
      </c>
      <c r="J47" s="173"/>
      <c r="K47" s="173">
        <f t="shared" si="3"/>
        <v>0</v>
      </c>
      <c r="L47" s="173">
        <v>0</v>
      </c>
      <c r="M47" s="173">
        <f t="shared" si="4"/>
        <v>0</v>
      </c>
      <c r="N47" s="164">
        <v>3.1469999999999998E-2</v>
      </c>
      <c r="O47" s="164">
        <f t="shared" si="5"/>
        <v>3.1469999999999998E-2</v>
      </c>
      <c r="P47" s="164">
        <v>0</v>
      </c>
      <c r="Q47" s="164">
        <f t="shared" si="6"/>
        <v>0</v>
      </c>
      <c r="R47" s="164"/>
      <c r="S47" s="164"/>
      <c r="T47" s="165">
        <v>1.86</v>
      </c>
      <c r="U47" s="164">
        <f t="shared" si="7"/>
        <v>1.86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123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ht="22.5" outlineLevel="1" x14ac:dyDescent="0.2">
      <c r="A48" s="155">
        <v>15</v>
      </c>
      <c r="B48" s="162" t="s">
        <v>168</v>
      </c>
      <c r="C48" s="194" t="s">
        <v>169</v>
      </c>
      <c r="D48" s="164" t="s">
        <v>132</v>
      </c>
      <c r="E48" s="169">
        <v>1</v>
      </c>
      <c r="F48" s="172">
        <f t="shared" si="0"/>
        <v>0</v>
      </c>
      <c r="G48" s="173">
        <f t="shared" si="1"/>
        <v>0</v>
      </c>
      <c r="H48" s="173"/>
      <c r="I48" s="173">
        <f t="shared" si="2"/>
        <v>0</v>
      </c>
      <c r="J48" s="173"/>
      <c r="K48" s="173">
        <f t="shared" si="3"/>
        <v>0</v>
      </c>
      <c r="L48" s="173">
        <v>0</v>
      </c>
      <c r="M48" s="173">
        <f t="shared" si="4"/>
        <v>0</v>
      </c>
      <c r="N48" s="164">
        <v>0</v>
      </c>
      <c r="O48" s="164">
        <f t="shared" si="5"/>
        <v>0</v>
      </c>
      <c r="P48" s="164">
        <v>0</v>
      </c>
      <c r="Q48" s="164">
        <f t="shared" si="6"/>
        <v>0</v>
      </c>
      <c r="R48" s="164"/>
      <c r="S48" s="164"/>
      <c r="T48" s="165">
        <v>0</v>
      </c>
      <c r="U48" s="164">
        <f t="shared" si="7"/>
        <v>0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123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155">
        <v>16</v>
      </c>
      <c r="B49" s="162" t="s">
        <v>170</v>
      </c>
      <c r="C49" s="194" t="s">
        <v>171</v>
      </c>
      <c r="D49" s="164" t="s">
        <v>172</v>
      </c>
      <c r="E49" s="169">
        <v>2</v>
      </c>
      <c r="F49" s="172">
        <f t="shared" si="0"/>
        <v>0</v>
      </c>
      <c r="G49" s="173">
        <f t="shared" si="1"/>
        <v>0</v>
      </c>
      <c r="H49" s="173"/>
      <c r="I49" s="173">
        <f t="shared" si="2"/>
        <v>0</v>
      </c>
      <c r="J49" s="173"/>
      <c r="K49" s="173">
        <f t="shared" si="3"/>
        <v>0</v>
      </c>
      <c r="L49" s="173">
        <v>0</v>
      </c>
      <c r="M49" s="173">
        <f t="shared" si="4"/>
        <v>0</v>
      </c>
      <c r="N49" s="164">
        <v>0</v>
      </c>
      <c r="O49" s="164">
        <f t="shared" si="5"/>
        <v>0</v>
      </c>
      <c r="P49" s="164">
        <v>0</v>
      </c>
      <c r="Q49" s="164">
        <f t="shared" si="6"/>
        <v>0</v>
      </c>
      <c r="R49" s="164"/>
      <c r="S49" s="164"/>
      <c r="T49" s="165">
        <v>0</v>
      </c>
      <c r="U49" s="164">
        <f t="shared" si="7"/>
        <v>0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129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22.5" outlineLevel="1" x14ac:dyDescent="0.2">
      <c r="A50" s="155">
        <v>17</v>
      </c>
      <c r="B50" s="162" t="s">
        <v>168</v>
      </c>
      <c r="C50" s="194" t="s">
        <v>173</v>
      </c>
      <c r="D50" s="164" t="s">
        <v>172</v>
      </c>
      <c r="E50" s="169">
        <v>2</v>
      </c>
      <c r="F50" s="172">
        <f t="shared" si="0"/>
        <v>0</v>
      </c>
      <c r="G50" s="173">
        <f t="shared" si="1"/>
        <v>0</v>
      </c>
      <c r="H50" s="173"/>
      <c r="I50" s="173">
        <f t="shared" si="2"/>
        <v>0</v>
      </c>
      <c r="J50" s="173"/>
      <c r="K50" s="173">
        <f t="shared" si="3"/>
        <v>0</v>
      </c>
      <c r="L50" s="173">
        <v>0</v>
      </c>
      <c r="M50" s="173">
        <f t="shared" si="4"/>
        <v>0</v>
      </c>
      <c r="N50" s="164">
        <v>0</v>
      </c>
      <c r="O50" s="164">
        <f t="shared" si="5"/>
        <v>0</v>
      </c>
      <c r="P50" s="164">
        <v>0</v>
      </c>
      <c r="Q50" s="164">
        <f t="shared" si="6"/>
        <v>0</v>
      </c>
      <c r="R50" s="164"/>
      <c r="S50" s="164"/>
      <c r="T50" s="165">
        <v>0</v>
      </c>
      <c r="U50" s="164">
        <f t="shared" si="7"/>
        <v>0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129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55">
        <v>18</v>
      </c>
      <c r="B51" s="162" t="s">
        <v>174</v>
      </c>
      <c r="C51" s="194" t="s">
        <v>175</v>
      </c>
      <c r="D51" s="164" t="s">
        <v>0</v>
      </c>
      <c r="E51" s="169">
        <v>563.85</v>
      </c>
      <c r="F51" s="172">
        <f t="shared" si="0"/>
        <v>0</v>
      </c>
      <c r="G51" s="173">
        <f t="shared" si="1"/>
        <v>0</v>
      </c>
      <c r="H51" s="173"/>
      <c r="I51" s="173">
        <f t="shared" si="2"/>
        <v>0</v>
      </c>
      <c r="J51" s="173"/>
      <c r="K51" s="173">
        <f t="shared" si="3"/>
        <v>0</v>
      </c>
      <c r="L51" s="173">
        <v>0</v>
      </c>
      <c r="M51" s="173">
        <f t="shared" si="4"/>
        <v>0</v>
      </c>
      <c r="N51" s="164">
        <v>0</v>
      </c>
      <c r="O51" s="164">
        <f t="shared" si="5"/>
        <v>0</v>
      </c>
      <c r="P51" s="164">
        <v>0</v>
      </c>
      <c r="Q51" s="164">
        <f t="shared" si="6"/>
        <v>0</v>
      </c>
      <c r="R51" s="164"/>
      <c r="S51" s="164"/>
      <c r="T51" s="165">
        <v>0</v>
      </c>
      <c r="U51" s="164">
        <f t="shared" si="7"/>
        <v>0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123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x14ac:dyDescent="0.2">
      <c r="A52" s="156" t="s">
        <v>118</v>
      </c>
      <c r="B52" s="163" t="s">
        <v>69</v>
      </c>
      <c r="C52" s="195" t="s">
        <v>70</v>
      </c>
      <c r="D52" s="166"/>
      <c r="E52" s="170"/>
      <c r="F52" s="174"/>
      <c r="G52" s="174">
        <f>SUMIF(AE53:AE59,"&lt;&gt;NOR",G53:G59)</f>
        <v>0</v>
      </c>
      <c r="H52" s="174"/>
      <c r="I52" s="174">
        <f>SUM(I53:I59)</f>
        <v>0</v>
      </c>
      <c r="J52" s="174"/>
      <c r="K52" s="174">
        <f>SUM(K53:K59)</f>
        <v>0</v>
      </c>
      <c r="L52" s="174"/>
      <c r="M52" s="174">
        <f>SUM(M53:M59)</f>
        <v>0</v>
      </c>
      <c r="N52" s="166"/>
      <c r="O52" s="166">
        <f>SUM(O53:O59)</f>
        <v>0.28778999999999999</v>
      </c>
      <c r="P52" s="166"/>
      <c r="Q52" s="166">
        <f>SUM(Q53:Q59)</f>
        <v>0</v>
      </c>
      <c r="R52" s="166"/>
      <c r="S52" s="166"/>
      <c r="T52" s="167"/>
      <c r="U52" s="166">
        <f>SUM(U53:U59)</f>
        <v>11.8</v>
      </c>
      <c r="AE52" t="s">
        <v>119</v>
      </c>
    </row>
    <row r="53" spans="1:60" outlineLevel="1" x14ac:dyDescent="0.2">
      <c r="A53" s="155">
        <v>19</v>
      </c>
      <c r="B53" s="162" t="s">
        <v>176</v>
      </c>
      <c r="C53" s="194" t="s">
        <v>177</v>
      </c>
      <c r="D53" s="164" t="s">
        <v>122</v>
      </c>
      <c r="E53" s="169">
        <v>45.392319999999998</v>
      </c>
      <c r="F53" s="172">
        <f>H53+J53</f>
        <v>0</v>
      </c>
      <c r="G53" s="173">
        <f>ROUND(E53*F53,2)</f>
        <v>0</v>
      </c>
      <c r="H53" s="173"/>
      <c r="I53" s="173">
        <f>ROUND(E53*H53,2)</f>
        <v>0</v>
      </c>
      <c r="J53" s="173"/>
      <c r="K53" s="173">
        <f>ROUND(E53*J53,2)</f>
        <v>0</v>
      </c>
      <c r="L53" s="173">
        <v>0</v>
      </c>
      <c r="M53" s="173">
        <f>G53*(1+L53/100)</f>
        <v>0</v>
      </c>
      <c r="N53" s="164">
        <v>6.3400000000000001E-3</v>
      </c>
      <c r="O53" s="164">
        <f>ROUND(E53*N53,5)</f>
        <v>0.28778999999999999</v>
      </c>
      <c r="P53" s="164">
        <v>0</v>
      </c>
      <c r="Q53" s="164">
        <f>ROUND(E53*P53,5)</f>
        <v>0</v>
      </c>
      <c r="R53" s="164"/>
      <c r="S53" s="164"/>
      <c r="T53" s="165">
        <v>0.26</v>
      </c>
      <c r="U53" s="164">
        <f>ROUND(E53*T53,2)</f>
        <v>11.8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123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55"/>
      <c r="B54" s="162"/>
      <c r="C54" s="267" t="s">
        <v>326</v>
      </c>
      <c r="D54" s="268"/>
      <c r="E54" s="269"/>
      <c r="F54" s="270"/>
      <c r="G54" s="271"/>
      <c r="H54" s="173"/>
      <c r="I54" s="173"/>
      <c r="J54" s="173"/>
      <c r="K54" s="173"/>
      <c r="L54" s="173"/>
      <c r="M54" s="173"/>
      <c r="N54" s="164"/>
      <c r="O54" s="164"/>
      <c r="P54" s="164"/>
      <c r="Q54" s="164"/>
      <c r="R54" s="164"/>
      <c r="S54" s="164"/>
      <c r="T54" s="165"/>
      <c r="U54" s="164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124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7" t="str">
        <f t="shared" ref="BA54:BA59" si="8">C54</f>
        <v>omítky na stropech</v>
      </c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/>
      <c r="B55" s="162"/>
      <c r="C55" s="267" t="s">
        <v>178</v>
      </c>
      <c r="D55" s="268"/>
      <c r="E55" s="269"/>
      <c r="F55" s="270"/>
      <c r="G55" s="271"/>
      <c r="H55" s="173"/>
      <c r="I55" s="173"/>
      <c r="J55" s="173"/>
      <c r="K55" s="173"/>
      <c r="L55" s="173"/>
      <c r="M55" s="173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124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7" t="str">
        <f t="shared" si="8"/>
        <v>22,96</v>
      </c>
      <c r="BB55" s="154"/>
      <c r="BC55" s="154"/>
      <c r="BD55" s="154"/>
      <c r="BE55" s="154"/>
      <c r="BF55" s="154"/>
      <c r="BG55" s="154"/>
      <c r="BH55" s="154"/>
    </row>
    <row r="56" spans="1:60" outlineLevel="1" x14ac:dyDescent="0.2">
      <c r="A56" s="155"/>
      <c r="B56" s="162"/>
      <c r="C56" s="267" t="s">
        <v>327</v>
      </c>
      <c r="D56" s="268"/>
      <c r="E56" s="269"/>
      <c r="F56" s="270"/>
      <c r="G56" s="271"/>
      <c r="H56" s="173"/>
      <c r="I56" s="173"/>
      <c r="J56" s="173"/>
      <c r="K56" s="173"/>
      <c r="L56" s="173"/>
      <c r="M56" s="173"/>
      <c r="N56" s="164"/>
      <c r="O56" s="164"/>
      <c r="P56" s="164"/>
      <c r="Q56" s="164"/>
      <c r="R56" s="164"/>
      <c r="S56" s="164"/>
      <c r="T56" s="165"/>
      <c r="U56" s="164"/>
      <c r="V56" s="154"/>
      <c r="W56" s="154"/>
      <c r="X56" s="154"/>
      <c r="Y56" s="154"/>
      <c r="Z56" s="154"/>
      <c r="AA56" s="154"/>
      <c r="AB56" s="154"/>
      <c r="AC56" s="154"/>
      <c r="AD56" s="154"/>
      <c r="AE56" s="154" t="s">
        <v>124</v>
      </c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7" t="str">
        <f t="shared" si="8"/>
        <v>zdění příček</v>
      </c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155"/>
      <c r="B57" s="162"/>
      <c r="C57" s="267" t="s">
        <v>179</v>
      </c>
      <c r="D57" s="268"/>
      <c r="E57" s="269"/>
      <c r="F57" s="270"/>
      <c r="G57" s="271"/>
      <c r="H57" s="173"/>
      <c r="I57" s="173"/>
      <c r="J57" s="173"/>
      <c r="K57" s="173"/>
      <c r="L57" s="173"/>
      <c r="M57" s="173"/>
      <c r="N57" s="164"/>
      <c r="O57" s="164"/>
      <c r="P57" s="164"/>
      <c r="Q57" s="164"/>
      <c r="R57" s="164"/>
      <c r="S57" s="164"/>
      <c r="T57" s="165"/>
      <c r="U57" s="164"/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124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7" t="str">
        <f t="shared" si="8"/>
        <v>20,46*0,3</v>
      </c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/>
      <c r="B58" s="162"/>
      <c r="C58" s="267" t="s">
        <v>328</v>
      </c>
      <c r="D58" s="268"/>
      <c r="E58" s="269"/>
      <c r="F58" s="270"/>
      <c r="G58" s="271"/>
      <c r="H58" s="173"/>
      <c r="I58" s="173"/>
      <c r="J58" s="173"/>
      <c r="K58" s="173"/>
      <c r="L58" s="173"/>
      <c r="M58" s="173"/>
      <c r="N58" s="164"/>
      <c r="O58" s="164"/>
      <c r="P58" s="164"/>
      <c r="Q58" s="164"/>
      <c r="R58" s="164"/>
      <c r="S58" s="164"/>
      <c r="T58" s="165"/>
      <c r="U58" s="164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124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7" t="str">
        <f t="shared" si="8"/>
        <v>omítky</v>
      </c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/>
      <c r="B59" s="162"/>
      <c r="C59" s="267" t="s">
        <v>180</v>
      </c>
      <c r="D59" s="268"/>
      <c r="E59" s="269"/>
      <c r="F59" s="270"/>
      <c r="G59" s="271"/>
      <c r="H59" s="173"/>
      <c r="I59" s="173"/>
      <c r="J59" s="173"/>
      <c r="K59" s="173"/>
      <c r="L59" s="173"/>
      <c r="M59" s="173"/>
      <c r="N59" s="164"/>
      <c r="O59" s="164"/>
      <c r="P59" s="164"/>
      <c r="Q59" s="164"/>
      <c r="R59" s="164"/>
      <c r="S59" s="164"/>
      <c r="T59" s="165"/>
      <c r="U59" s="164"/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124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7" t="str">
        <f t="shared" si="8"/>
        <v>54,3144*0,3</v>
      </c>
      <c r="BB59" s="154"/>
      <c r="BC59" s="154"/>
      <c r="BD59" s="154"/>
      <c r="BE59" s="154"/>
      <c r="BF59" s="154"/>
      <c r="BG59" s="154"/>
      <c r="BH59" s="154"/>
    </row>
    <row r="60" spans="1:60" x14ac:dyDescent="0.2">
      <c r="A60" s="156" t="s">
        <v>118</v>
      </c>
      <c r="B60" s="163" t="s">
        <v>71</v>
      </c>
      <c r="C60" s="195" t="s">
        <v>72</v>
      </c>
      <c r="D60" s="166"/>
      <c r="E60" s="170"/>
      <c r="F60" s="174"/>
      <c r="G60" s="174">
        <f>SUMIF(AE61:AE108,"&lt;&gt;NOR",G61:G108)</f>
        <v>0</v>
      </c>
      <c r="H60" s="174"/>
      <c r="I60" s="174">
        <f>SUM(I61:I108)</f>
        <v>0</v>
      </c>
      <c r="J60" s="174"/>
      <c r="K60" s="174">
        <f>SUM(K61:K108)</f>
        <v>0</v>
      </c>
      <c r="L60" s="174"/>
      <c r="M60" s="174">
        <f>SUM(M61:M108)</f>
        <v>0</v>
      </c>
      <c r="N60" s="166"/>
      <c r="O60" s="166">
        <f>SUM(O61:O108)</f>
        <v>1.0440000000000001E-2</v>
      </c>
      <c r="P60" s="166"/>
      <c r="Q60" s="166">
        <f>SUM(Q61:Q108)</f>
        <v>10.772789999999999</v>
      </c>
      <c r="R60" s="166"/>
      <c r="S60" s="166"/>
      <c r="T60" s="167"/>
      <c r="U60" s="166">
        <f>SUM(U61:U108)</f>
        <v>79.320000000000007</v>
      </c>
      <c r="AE60" t="s">
        <v>119</v>
      </c>
    </row>
    <row r="61" spans="1:60" outlineLevel="1" x14ac:dyDescent="0.2">
      <c r="A61" s="155">
        <v>20</v>
      </c>
      <c r="B61" s="162" t="s">
        <v>181</v>
      </c>
      <c r="C61" s="194" t="s">
        <v>182</v>
      </c>
      <c r="D61" s="164" t="s">
        <v>183</v>
      </c>
      <c r="E61" s="169">
        <v>1.5593999999999999</v>
      </c>
      <c r="F61" s="172">
        <f>H61+J61</f>
        <v>0</v>
      </c>
      <c r="G61" s="173">
        <f>ROUND(E61*F61,2)</f>
        <v>0</v>
      </c>
      <c r="H61" s="173"/>
      <c r="I61" s="173">
        <f>ROUND(E61*H61,2)</f>
        <v>0</v>
      </c>
      <c r="J61" s="173"/>
      <c r="K61" s="173">
        <f>ROUND(E61*J61,2)</f>
        <v>0</v>
      </c>
      <c r="L61" s="173">
        <v>0</v>
      </c>
      <c r="M61" s="173">
        <f>G61*(1+L61/100)</f>
        <v>0</v>
      </c>
      <c r="N61" s="164">
        <v>1.1000000000000001E-3</v>
      </c>
      <c r="O61" s="164">
        <f>ROUND(E61*N61,5)</f>
        <v>1.72E-3</v>
      </c>
      <c r="P61" s="164">
        <v>0.68700000000000006</v>
      </c>
      <c r="Q61" s="164">
        <f>ROUND(E61*P61,5)</f>
        <v>1.07131</v>
      </c>
      <c r="R61" s="164"/>
      <c r="S61" s="164"/>
      <c r="T61" s="165">
        <v>1.08</v>
      </c>
      <c r="U61" s="164">
        <f>ROUND(E61*T61,2)</f>
        <v>1.68</v>
      </c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123</v>
      </c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55"/>
      <c r="B62" s="162"/>
      <c r="C62" s="267" t="s">
        <v>329</v>
      </c>
      <c r="D62" s="268"/>
      <c r="E62" s="269"/>
      <c r="F62" s="270"/>
      <c r="G62" s="271"/>
      <c r="H62" s="173"/>
      <c r="I62" s="173"/>
      <c r="J62" s="173"/>
      <c r="K62" s="173"/>
      <c r="L62" s="173"/>
      <c r="M62" s="173"/>
      <c r="N62" s="164"/>
      <c r="O62" s="164"/>
      <c r="P62" s="164"/>
      <c r="Q62" s="164"/>
      <c r="R62" s="164"/>
      <c r="S62" s="164"/>
      <c r="T62" s="165"/>
      <c r="U62" s="164"/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124</v>
      </c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7" t="str">
        <f>C62</f>
        <v>Bourání zdiva z pórobetonových tvárnic Ytong tl. 200 mm.</v>
      </c>
      <c r="BB62" s="154"/>
      <c r="BC62" s="154"/>
      <c r="BD62" s="154"/>
      <c r="BE62" s="154"/>
      <c r="BF62" s="154"/>
      <c r="BG62" s="154"/>
      <c r="BH62" s="154"/>
    </row>
    <row r="63" spans="1:60" outlineLevel="1" x14ac:dyDescent="0.2">
      <c r="A63" s="155"/>
      <c r="B63" s="162"/>
      <c r="C63" s="267" t="s">
        <v>330</v>
      </c>
      <c r="D63" s="268"/>
      <c r="E63" s="269"/>
      <c r="F63" s="270"/>
      <c r="G63" s="271"/>
      <c r="H63" s="173"/>
      <c r="I63" s="173"/>
      <c r="J63" s="173"/>
      <c r="K63" s="173"/>
      <c r="L63" s="173"/>
      <c r="M63" s="173"/>
      <c r="N63" s="164"/>
      <c r="O63" s="164"/>
      <c r="P63" s="164"/>
      <c r="Q63" s="164"/>
      <c r="R63" s="164"/>
      <c r="S63" s="164"/>
      <c r="T63" s="165"/>
      <c r="U63" s="164"/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124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7" t="str">
        <f>C63</f>
        <v>Nejedná se o nosnou část konstrukce zázemí kluziště Lužánky.</v>
      </c>
      <c r="BB63" s="154"/>
      <c r="BC63" s="154"/>
      <c r="BD63" s="154"/>
      <c r="BE63" s="154"/>
      <c r="BF63" s="154"/>
      <c r="BG63" s="154"/>
      <c r="BH63" s="154"/>
    </row>
    <row r="64" spans="1:60" outlineLevel="1" x14ac:dyDescent="0.2">
      <c r="A64" s="155"/>
      <c r="B64" s="162"/>
      <c r="C64" s="196" t="s">
        <v>146</v>
      </c>
      <c r="D64" s="168"/>
      <c r="E64" s="171"/>
      <c r="F64" s="175"/>
      <c r="G64" s="175"/>
      <c r="H64" s="173"/>
      <c r="I64" s="173"/>
      <c r="J64" s="173"/>
      <c r="K64" s="173"/>
      <c r="L64" s="173"/>
      <c r="M64" s="173"/>
      <c r="N64" s="164"/>
      <c r="O64" s="164"/>
      <c r="P64" s="164"/>
      <c r="Q64" s="164"/>
      <c r="R64" s="164"/>
      <c r="S64" s="164"/>
      <c r="T64" s="165"/>
      <c r="U64" s="164"/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124</v>
      </c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55"/>
      <c r="B65" s="162"/>
      <c r="C65" s="267" t="s">
        <v>142</v>
      </c>
      <c r="D65" s="268"/>
      <c r="E65" s="269"/>
      <c r="F65" s="270"/>
      <c r="G65" s="271"/>
      <c r="H65" s="173"/>
      <c r="I65" s="173"/>
      <c r="J65" s="173"/>
      <c r="K65" s="173"/>
      <c r="L65" s="173"/>
      <c r="M65" s="173"/>
      <c r="N65" s="164"/>
      <c r="O65" s="164"/>
      <c r="P65" s="164"/>
      <c r="Q65" s="164"/>
      <c r="R65" s="164"/>
      <c r="S65" s="164"/>
      <c r="T65" s="165"/>
      <c r="U65" s="164"/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124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7" t="str">
        <f>C65</f>
        <v>výpočet:</v>
      </c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55"/>
      <c r="B66" s="162"/>
      <c r="C66" s="267" t="s">
        <v>184</v>
      </c>
      <c r="D66" s="268"/>
      <c r="E66" s="269"/>
      <c r="F66" s="270"/>
      <c r="G66" s="271"/>
      <c r="H66" s="173"/>
      <c r="I66" s="173"/>
      <c r="J66" s="173"/>
      <c r="K66" s="173"/>
      <c r="L66" s="173"/>
      <c r="M66" s="173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124</v>
      </c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7" t="str">
        <f>C66</f>
        <v>(2,9*3,3*0,2) - 0,3546</v>
      </c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55">
        <v>21</v>
      </c>
      <c r="B67" s="162" t="s">
        <v>185</v>
      </c>
      <c r="C67" s="194" t="s">
        <v>186</v>
      </c>
      <c r="D67" s="164" t="s">
        <v>122</v>
      </c>
      <c r="E67" s="169">
        <v>21.706600000000002</v>
      </c>
      <c r="F67" s="172">
        <f>H67+J67</f>
        <v>0</v>
      </c>
      <c r="G67" s="173">
        <f>ROUND(E67*F67,2)</f>
        <v>0</v>
      </c>
      <c r="H67" s="173"/>
      <c r="I67" s="173">
        <f>ROUND(E67*H67,2)</f>
        <v>0</v>
      </c>
      <c r="J67" s="173"/>
      <c r="K67" s="173">
        <f>ROUND(E67*J67,2)</f>
        <v>0</v>
      </c>
      <c r="L67" s="173">
        <v>0</v>
      </c>
      <c r="M67" s="173">
        <f>G67*(1+L67/100)</f>
        <v>0</v>
      </c>
      <c r="N67" s="164">
        <v>0</v>
      </c>
      <c r="O67" s="164">
        <f>ROUND(E67*N67,5)</f>
        <v>0</v>
      </c>
      <c r="P67" s="164">
        <v>0.02</v>
      </c>
      <c r="Q67" s="164">
        <f>ROUND(E67*P67,5)</f>
        <v>0.43413000000000002</v>
      </c>
      <c r="R67" s="164"/>
      <c r="S67" s="164"/>
      <c r="T67" s="165">
        <v>0.14699999999999999</v>
      </c>
      <c r="U67" s="164">
        <f>ROUND(E67*T67,2)</f>
        <v>3.19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123</v>
      </c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/>
      <c r="B68" s="162"/>
      <c r="C68" s="267" t="s">
        <v>331</v>
      </c>
      <c r="D68" s="268"/>
      <c r="E68" s="269"/>
      <c r="F68" s="270"/>
      <c r="G68" s="271"/>
      <c r="H68" s="173"/>
      <c r="I68" s="173"/>
      <c r="J68" s="173"/>
      <c r="K68" s="173"/>
      <c r="L68" s="173"/>
      <c r="M68" s="173"/>
      <c r="N68" s="164"/>
      <c r="O68" s="164"/>
      <c r="P68" s="164"/>
      <c r="Q68" s="164"/>
      <c r="R68" s="164"/>
      <c r="S68" s="164"/>
      <c r="T68" s="165"/>
      <c r="U68" s="164"/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124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7" t="str">
        <f>C68</f>
        <v>Bourání dlažeb v místnostech sprchy, chodba, úklid.</v>
      </c>
      <c r="BB68" s="154"/>
      <c r="BC68" s="154"/>
      <c r="BD68" s="154"/>
      <c r="BE68" s="154"/>
      <c r="BF68" s="154"/>
      <c r="BG68" s="154"/>
      <c r="BH68" s="154"/>
    </row>
    <row r="69" spans="1:60" outlineLevel="1" x14ac:dyDescent="0.2">
      <c r="A69" s="155"/>
      <c r="B69" s="162"/>
      <c r="C69" s="196" t="s">
        <v>146</v>
      </c>
      <c r="D69" s="168"/>
      <c r="E69" s="171"/>
      <c r="F69" s="175"/>
      <c r="G69" s="175"/>
      <c r="H69" s="173"/>
      <c r="I69" s="173"/>
      <c r="J69" s="173"/>
      <c r="K69" s="173"/>
      <c r="L69" s="173"/>
      <c r="M69" s="173"/>
      <c r="N69" s="164"/>
      <c r="O69" s="164"/>
      <c r="P69" s="164"/>
      <c r="Q69" s="164"/>
      <c r="R69" s="164"/>
      <c r="S69" s="164"/>
      <c r="T69" s="165"/>
      <c r="U69" s="164"/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124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">
      <c r="A70" s="155"/>
      <c r="B70" s="162"/>
      <c r="C70" s="267" t="s">
        <v>142</v>
      </c>
      <c r="D70" s="268"/>
      <c r="E70" s="269"/>
      <c r="F70" s="270"/>
      <c r="G70" s="271"/>
      <c r="H70" s="173"/>
      <c r="I70" s="173"/>
      <c r="J70" s="173"/>
      <c r="K70" s="173"/>
      <c r="L70" s="173"/>
      <c r="M70" s="173"/>
      <c r="N70" s="164"/>
      <c r="O70" s="164"/>
      <c r="P70" s="164"/>
      <c r="Q70" s="164"/>
      <c r="R70" s="164"/>
      <c r="S70" s="164"/>
      <c r="T70" s="165"/>
      <c r="U70" s="164"/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124</v>
      </c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7" t="str">
        <f>C70</f>
        <v>výpočet:</v>
      </c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/>
      <c r="B71" s="162"/>
      <c r="C71" s="267" t="s">
        <v>187</v>
      </c>
      <c r="D71" s="268"/>
      <c r="E71" s="269"/>
      <c r="F71" s="270"/>
      <c r="G71" s="271"/>
      <c r="H71" s="173"/>
      <c r="I71" s="173"/>
      <c r="J71" s="173"/>
      <c r="K71" s="173"/>
      <c r="L71" s="173"/>
      <c r="M71" s="173"/>
      <c r="N71" s="164"/>
      <c r="O71" s="164"/>
      <c r="P71" s="164"/>
      <c r="Q71" s="164"/>
      <c r="R71" s="164"/>
      <c r="S71" s="164"/>
      <c r="T71" s="165"/>
      <c r="U71" s="164"/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124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7" t="str">
        <f>C71</f>
        <v>(2,9*5,05) sprchy</v>
      </c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155"/>
      <c r="B72" s="162"/>
      <c r="C72" s="267" t="s">
        <v>332</v>
      </c>
      <c r="D72" s="268"/>
      <c r="E72" s="269"/>
      <c r="F72" s="270"/>
      <c r="G72" s="271"/>
      <c r="H72" s="173"/>
      <c r="I72" s="173"/>
      <c r="J72" s="173"/>
      <c r="K72" s="173"/>
      <c r="L72" s="173"/>
      <c r="M72" s="173"/>
      <c r="N72" s="164"/>
      <c r="O72" s="164"/>
      <c r="P72" s="164"/>
      <c r="Q72" s="164"/>
      <c r="R72" s="164"/>
      <c r="S72" s="164"/>
      <c r="T72" s="165"/>
      <c r="U72" s="164"/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124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7" t="str">
        <f>C72</f>
        <v>(3*1,82) chodba</v>
      </c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/>
      <c r="B73" s="162"/>
      <c r="C73" s="267" t="s">
        <v>188</v>
      </c>
      <c r="D73" s="268"/>
      <c r="E73" s="269"/>
      <c r="F73" s="270"/>
      <c r="G73" s="271"/>
      <c r="H73" s="173"/>
      <c r="I73" s="173"/>
      <c r="J73" s="173"/>
      <c r="K73" s="173"/>
      <c r="L73" s="173"/>
      <c r="M73" s="173"/>
      <c r="N73" s="164"/>
      <c r="O73" s="164"/>
      <c r="P73" s="164"/>
      <c r="Q73" s="164"/>
      <c r="R73" s="164"/>
      <c r="S73" s="164"/>
      <c r="T73" s="165"/>
      <c r="U73" s="164"/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124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7" t="str">
        <f>C73</f>
        <v>(0,88*1,82) úklid</v>
      </c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>
        <v>22</v>
      </c>
      <c r="B74" s="162" t="s">
        <v>189</v>
      </c>
      <c r="C74" s="194" t="s">
        <v>190</v>
      </c>
      <c r="D74" s="164" t="s">
        <v>135</v>
      </c>
      <c r="E74" s="169">
        <v>6.7859999999999996</v>
      </c>
      <c r="F74" s="172">
        <f>H74+J74</f>
        <v>0</v>
      </c>
      <c r="G74" s="173">
        <f>ROUND(E74*F74,2)</f>
        <v>0</v>
      </c>
      <c r="H74" s="173"/>
      <c r="I74" s="173">
        <f>ROUND(E74*H74,2)</f>
        <v>0</v>
      </c>
      <c r="J74" s="173"/>
      <c r="K74" s="173">
        <f>ROUND(E74*J74,2)</f>
        <v>0</v>
      </c>
      <c r="L74" s="173">
        <v>0</v>
      </c>
      <c r="M74" s="173">
        <f>G74*(1+L74/100)</f>
        <v>0</v>
      </c>
      <c r="N74" s="164">
        <v>0</v>
      </c>
      <c r="O74" s="164">
        <f>ROUND(E74*N74,5)</f>
        <v>0</v>
      </c>
      <c r="P74" s="164">
        <v>4.0000000000000002E-4</v>
      </c>
      <c r="Q74" s="164">
        <f>ROUND(E74*P74,5)</f>
        <v>2.7100000000000002E-3</v>
      </c>
      <c r="R74" s="164"/>
      <c r="S74" s="164"/>
      <c r="T74" s="165">
        <v>7.0000000000000007E-2</v>
      </c>
      <c r="U74" s="164">
        <f>ROUND(E74*T74,2)</f>
        <v>0.48</v>
      </c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123</v>
      </c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ht="22.5" outlineLevel="1" x14ac:dyDescent="0.2">
      <c r="A75" s="155"/>
      <c r="B75" s="162"/>
      <c r="C75" s="267" t="s">
        <v>191</v>
      </c>
      <c r="D75" s="268"/>
      <c r="E75" s="269"/>
      <c r="F75" s="270"/>
      <c r="G75" s="271"/>
      <c r="H75" s="173"/>
      <c r="I75" s="173"/>
      <c r="J75" s="173"/>
      <c r="K75" s="173"/>
      <c r="L75" s="173"/>
      <c r="M75" s="173"/>
      <c r="N75" s="164"/>
      <c r="O75" s="164"/>
      <c r="P75" s="164"/>
      <c r="Q75" s="164"/>
      <c r="R75" s="164"/>
      <c r="S75" s="164"/>
      <c r="T75" s="165"/>
      <c r="U75" s="164"/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124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7" t="str">
        <f>C75</f>
        <v>Bourání soklíků v místnostech chodby. Dále bude provedeno vybourání soklíku v místnostech sprchy. Sokl je vyhotoven z pórobetonových tvárnic tl. 100 mm.</v>
      </c>
      <c r="BB75" s="154"/>
      <c r="BC75" s="154"/>
      <c r="BD75" s="154"/>
      <c r="BE75" s="154"/>
      <c r="BF75" s="154"/>
      <c r="BG75" s="154"/>
      <c r="BH75" s="154"/>
    </row>
    <row r="76" spans="1:60" ht="22.5" outlineLevel="1" x14ac:dyDescent="0.2">
      <c r="A76" s="155">
        <v>23</v>
      </c>
      <c r="B76" s="162" t="s">
        <v>192</v>
      </c>
      <c r="C76" s="194" t="s">
        <v>193</v>
      </c>
      <c r="D76" s="164" t="s">
        <v>132</v>
      </c>
      <c r="E76" s="169">
        <v>3</v>
      </c>
      <c r="F76" s="172">
        <f>H76+J76</f>
        <v>0</v>
      </c>
      <c r="G76" s="173">
        <f>ROUND(E76*F76,2)</f>
        <v>0</v>
      </c>
      <c r="H76" s="173"/>
      <c r="I76" s="173">
        <f>ROUND(E76*H76,2)</f>
        <v>0</v>
      </c>
      <c r="J76" s="173"/>
      <c r="K76" s="173">
        <f>ROUND(E76*J76,2)</f>
        <v>0</v>
      </c>
      <c r="L76" s="173">
        <v>0</v>
      </c>
      <c r="M76" s="173">
        <f>G76*(1+L76/100)</f>
        <v>0</v>
      </c>
      <c r="N76" s="164">
        <v>0</v>
      </c>
      <c r="O76" s="164">
        <f>ROUND(E76*N76,5)</f>
        <v>0</v>
      </c>
      <c r="P76" s="164">
        <v>0</v>
      </c>
      <c r="Q76" s="164">
        <f>ROUND(E76*P76,5)</f>
        <v>0</v>
      </c>
      <c r="R76" s="164"/>
      <c r="S76" s="164"/>
      <c r="T76" s="165">
        <v>0.05</v>
      </c>
      <c r="U76" s="164">
        <f>ROUND(E76*T76,2)</f>
        <v>0.15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123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>
        <v>24</v>
      </c>
      <c r="B77" s="162" t="s">
        <v>194</v>
      </c>
      <c r="C77" s="194" t="s">
        <v>195</v>
      </c>
      <c r="D77" s="164" t="s">
        <v>196</v>
      </c>
      <c r="E77" s="169">
        <v>2</v>
      </c>
      <c r="F77" s="172">
        <f>H77+J77</f>
        <v>0</v>
      </c>
      <c r="G77" s="173">
        <f>ROUND(E77*F77,2)</f>
        <v>0</v>
      </c>
      <c r="H77" s="173"/>
      <c r="I77" s="173">
        <f>ROUND(E77*H77,2)</f>
        <v>0</v>
      </c>
      <c r="J77" s="173"/>
      <c r="K77" s="173">
        <f>ROUND(E77*J77,2)</f>
        <v>0</v>
      </c>
      <c r="L77" s="173">
        <v>0</v>
      </c>
      <c r="M77" s="173">
        <f>G77*(1+L77/100)</f>
        <v>0</v>
      </c>
      <c r="N77" s="164">
        <v>1.17E-3</v>
      </c>
      <c r="O77" s="164">
        <f>ROUND(E77*N77,5)</f>
        <v>2.3400000000000001E-3</v>
      </c>
      <c r="P77" s="164">
        <v>7.5999999999999998E-2</v>
      </c>
      <c r="Q77" s="164">
        <f>ROUND(E77*P77,5)</f>
        <v>0.152</v>
      </c>
      <c r="R77" s="164"/>
      <c r="S77" s="164"/>
      <c r="T77" s="165">
        <v>0.93899999999999995</v>
      </c>
      <c r="U77" s="164">
        <f>ROUND(E77*T77,2)</f>
        <v>1.88</v>
      </c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123</v>
      </c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55">
        <v>25</v>
      </c>
      <c r="B78" s="162" t="s">
        <v>197</v>
      </c>
      <c r="C78" s="194" t="s">
        <v>198</v>
      </c>
      <c r="D78" s="164" t="s">
        <v>122</v>
      </c>
      <c r="E78" s="169">
        <v>60.2684</v>
      </c>
      <c r="F78" s="172">
        <f>H78+J78</f>
        <v>0</v>
      </c>
      <c r="G78" s="173">
        <f>ROUND(E78*F78,2)</f>
        <v>0</v>
      </c>
      <c r="H78" s="173"/>
      <c r="I78" s="173">
        <f>ROUND(E78*H78,2)</f>
        <v>0</v>
      </c>
      <c r="J78" s="173"/>
      <c r="K78" s="173">
        <f>ROUND(E78*J78,2)</f>
        <v>0</v>
      </c>
      <c r="L78" s="173">
        <v>0</v>
      </c>
      <c r="M78" s="173">
        <f>G78*(1+L78/100)</f>
        <v>0</v>
      </c>
      <c r="N78" s="164">
        <v>0</v>
      </c>
      <c r="O78" s="164">
        <f>ROUND(E78*N78,5)</f>
        <v>0</v>
      </c>
      <c r="P78" s="164">
        <v>1.75E-3</v>
      </c>
      <c r="Q78" s="164">
        <f>ROUND(E78*P78,5)</f>
        <v>0.10546999999999999</v>
      </c>
      <c r="R78" s="164"/>
      <c r="S78" s="164"/>
      <c r="T78" s="165">
        <v>0.16500000000000001</v>
      </c>
      <c r="U78" s="164">
        <f>ROUND(E78*T78,2)</f>
        <v>9.94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123</v>
      </c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55"/>
      <c r="B79" s="162"/>
      <c r="C79" s="267" t="s">
        <v>142</v>
      </c>
      <c r="D79" s="268"/>
      <c r="E79" s="269"/>
      <c r="F79" s="270"/>
      <c r="G79" s="271"/>
      <c r="H79" s="173"/>
      <c r="I79" s="173"/>
      <c r="J79" s="173"/>
      <c r="K79" s="173"/>
      <c r="L79" s="173"/>
      <c r="M79" s="173"/>
      <c r="N79" s="164"/>
      <c r="O79" s="164"/>
      <c r="P79" s="164"/>
      <c r="Q79" s="164"/>
      <c r="R79" s="164"/>
      <c r="S79" s="164"/>
      <c r="T79" s="165"/>
      <c r="U79" s="164"/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124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7" t="str">
        <f>C79</f>
        <v>výpočet:</v>
      </c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55"/>
      <c r="B80" s="162"/>
      <c r="C80" s="196" t="s">
        <v>146</v>
      </c>
      <c r="D80" s="168"/>
      <c r="E80" s="171"/>
      <c r="F80" s="175"/>
      <c r="G80" s="175"/>
      <c r="H80" s="173"/>
      <c r="I80" s="173"/>
      <c r="J80" s="173"/>
      <c r="K80" s="173"/>
      <c r="L80" s="173"/>
      <c r="M80" s="173"/>
      <c r="N80" s="164"/>
      <c r="O80" s="164"/>
      <c r="P80" s="164"/>
      <c r="Q80" s="164"/>
      <c r="R80" s="164"/>
      <c r="S80" s="164"/>
      <c r="T80" s="165"/>
      <c r="U80" s="164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124</v>
      </c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55"/>
      <c r="B81" s="162"/>
      <c r="C81" s="267" t="s">
        <v>199</v>
      </c>
      <c r="D81" s="268"/>
      <c r="E81" s="269"/>
      <c r="F81" s="270"/>
      <c r="G81" s="271"/>
      <c r="H81" s="173"/>
      <c r="I81" s="173"/>
      <c r="J81" s="173"/>
      <c r="K81" s="173"/>
      <c r="L81" s="173"/>
      <c r="M81" s="173"/>
      <c r="N81" s="164"/>
      <c r="O81" s="164"/>
      <c r="P81" s="164"/>
      <c r="Q81" s="164"/>
      <c r="R81" s="164"/>
      <c r="S81" s="164"/>
      <c r="T81" s="165"/>
      <c r="U81" s="164"/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124</v>
      </c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7" t="str">
        <f>C81</f>
        <v>(21,7066+38,5618)</v>
      </c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55">
        <v>26</v>
      </c>
      <c r="B82" s="162" t="s">
        <v>200</v>
      </c>
      <c r="C82" s="194" t="s">
        <v>201</v>
      </c>
      <c r="D82" s="164" t="s">
        <v>122</v>
      </c>
      <c r="E82" s="169">
        <v>38.561799999999998</v>
      </c>
      <c r="F82" s="172">
        <f>H82+J82</f>
        <v>0</v>
      </c>
      <c r="G82" s="173">
        <f>ROUND(E82*F82,2)</f>
        <v>0</v>
      </c>
      <c r="H82" s="173"/>
      <c r="I82" s="173">
        <f>ROUND(E82*H82,2)</f>
        <v>0</v>
      </c>
      <c r="J82" s="173"/>
      <c r="K82" s="173">
        <f>ROUND(E82*J82,2)</f>
        <v>0</v>
      </c>
      <c r="L82" s="173">
        <v>0</v>
      </c>
      <c r="M82" s="173">
        <f>G82*(1+L82/100)</f>
        <v>0</v>
      </c>
      <c r="N82" s="164">
        <v>0</v>
      </c>
      <c r="O82" s="164">
        <f>ROUND(E82*N82,5)</f>
        <v>0</v>
      </c>
      <c r="P82" s="164">
        <v>6.8000000000000005E-2</v>
      </c>
      <c r="Q82" s="164">
        <f>ROUND(E82*P82,5)</f>
        <v>2.6221999999999999</v>
      </c>
      <c r="R82" s="164"/>
      <c r="S82" s="164"/>
      <c r="T82" s="165">
        <v>0.3</v>
      </c>
      <c r="U82" s="164">
        <f>ROUND(E82*T82,2)</f>
        <v>11.57</v>
      </c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123</v>
      </c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55"/>
      <c r="B83" s="162"/>
      <c r="C83" s="267" t="s">
        <v>333</v>
      </c>
      <c r="D83" s="268"/>
      <c r="E83" s="269"/>
      <c r="F83" s="270"/>
      <c r="G83" s="271"/>
      <c r="H83" s="173"/>
      <c r="I83" s="173"/>
      <c r="J83" s="173"/>
      <c r="K83" s="173"/>
      <c r="L83" s="173"/>
      <c r="M83" s="173"/>
      <c r="N83" s="164"/>
      <c r="O83" s="164"/>
      <c r="P83" s="164"/>
      <c r="Q83" s="164"/>
      <c r="R83" s="164"/>
      <c r="S83" s="164"/>
      <c r="T83" s="165"/>
      <c r="U83" s="164"/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124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7" t="str">
        <f>C83</f>
        <v>Bourání obkladů v místnostech sprchy, úklid.</v>
      </c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55"/>
      <c r="B84" s="162"/>
      <c r="C84" s="196" t="s">
        <v>146</v>
      </c>
      <c r="D84" s="168"/>
      <c r="E84" s="171"/>
      <c r="F84" s="175"/>
      <c r="G84" s="175"/>
      <c r="H84" s="173"/>
      <c r="I84" s="173"/>
      <c r="J84" s="173"/>
      <c r="K84" s="173"/>
      <c r="L84" s="173"/>
      <c r="M84" s="173"/>
      <c r="N84" s="164"/>
      <c r="O84" s="164"/>
      <c r="P84" s="164"/>
      <c r="Q84" s="164"/>
      <c r="R84" s="164"/>
      <c r="S84" s="164"/>
      <c r="T84" s="165"/>
      <c r="U84" s="164"/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124</v>
      </c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1" x14ac:dyDescent="0.2">
      <c r="A85" s="155"/>
      <c r="B85" s="162"/>
      <c r="C85" s="267" t="s">
        <v>142</v>
      </c>
      <c r="D85" s="268"/>
      <c r="E85" s="269"/>
      <c r="F85" s="270"/>
      <c r="G85" s="271"/>
      <c r="H85" s="173"/>
      <c r="I85" s="173"/>
      <c r="J85" s="173"/>
      <c r="K85" s="173"/>
      <c r="L85" s="173"/>
      <c r="M85" s="173"/>
      <c r="N85" s="164"/>
      <c r="O85" s="164"/>
      <c r="P85" s="164"/>
      <c r="Q85" s="164"/>
      <c r="R85" s="164"/>
      <c r="S85" s="164"/>
      <c r="T85" s="165"/>
      <c r="U85" s="164"/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124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7" t="str">
        <f>C85</f>
        <v>výpočet:</v>
      </c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55"/>
      <c r="B86" s="162"/>
      <c r="C86" s="267" t="s">
        <v>202</v>
      </c>
      <c r="D86" s="268"/>
      <c r="E86" s="269"/>
      <c r="F86" s="270"/>
      <c r="G86" s="271"/>
      <c r="H86" s="173"/>
      <c r="I86" s="173"/>
      <c r="J86" s="173"/>
      <c r="K86" s="173"/>
      <c r="L86" s="173"/>
      <c r="M86" s="173"/>
      <c r="N86" s="164"/>
      <c r="O86" s="164"/>
      <c r="P86" s="164"/>
      <c r="Q86" s="164"/>
      <c r="R86" s="164"/>
      <c r="S86" s="164"/>
      <c r="T86" s="165"/>
      <c r="U86" s="164"/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124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7" t="str">
        <f>C86</f>
        <v>(1,066*2,3) + (0,88*2,3) + (1,82*2,3) úklid</v>
      </c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/>
      <c r="B87" s="162"/>
      <c r="C87" s="267" t="s">
        <v>203</v>
      </c>
      <c r="D87" s="268"/>
      <c r="E87" s="269"/>
      <c r="F87" s="270"/>
      <c r="G87" s="271"/>
      <c r="H87" s="173"/>
      <c r="I87" s="173"/>
      <c r="J87" s="173"/>
      <c r="K87" s="173"/>
      <c r="L87" s="173"/>
      <c r="M87" s="173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124</v>
      </c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7" t="str">
        <f>C87</f>
        <v>(5,05*2,3*2) + (2,9*2,3) sprchy</v>
      </c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55">
        <v>27</v>
      </c>
      <c r="B88" s="162" t="s">
        <v>204</v>
      </c>
      <c r="C88" s="194" t="s">
        <v>205</v>
      </c>
      <c r="D88" s="164" t="s">
        <v>183</v>
      </c>
      <c r="E88" s="169">
        <v>2.5</v>
      </c>
      <c r="F88" s="172">
        <f>H88+J88</f>
        <v>0</v>
      </c>
      <c r="G88" s="173">
        <f>ROUND(E88*F88,2)</f>
        <v>0</v>
      </c>
      <c r="H88" s="173"/>
      <c r="I88" s="173">
        <f>ROUND(E88*H88,2)</f>
        <v>0</v>
      </c>
      <c r="J88" s="173"/>
      <c r="K88" s="173">
        <f>ROUND(E88*J88,2)</f>
        <v>0</v>
      </c>
      <c r="L88" s="173">
        <v>0</v>
      </c>
      <c r="M88" s="173">
        <f>G88*(1+L88/100)</f>
        <v>0</v>
      </c>
      <c r="N88" s="164">
        <v>0</v>
      </c>
      <c r="O88" s="164">
        <f>ROUND(E88*N88,5)</f>
        <v>0</v>
      </c>
      <c r="P88" s="164">
        <v>2.2000000000000002</v>
      </c>
      <c r="Q88" s="164">
        <f>ROUND(E88*P88,5)</f>
        <v>5.5</v>
      </c>
      <c r="R88" s="164"/>
      <c r="S88" s="164"/>
      <c r="T88" s="165">
        <v>10.773</v>
      </c>
      <c r="U88" s="164">
        <f>ROUND(E88*T88,2)</f>
        <v>26.93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123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ht="22.5" outlineLevel="1" x14ac:dyDescent="0.2">
      <c r="A89" s="155"/>
      <c r="B89" s="162"/>
      <c r="C89" s="267" t="s">
        <v>206</v>
      </c>
      <c r="D89" s="268"/>
      <c r="E89" s="269"/>
      <c r="F89" s="270"/>
      <c r="G89" s="271"/>
      <c r="H89" s="173"/>
      <c r="I89" s="173"/>
      <c r="J89" s="173"/>
      <c r="K89" s="173"/>
      <c r="L89" s="173"/>
      <c r="M89" s="173"/>
      <c r="N89" s="164"/>
      <c r="O89" s="164"/>
      <c r="P89" s="164"/>
      <c r="Q89" s="164"/>
      <c r="R89" s="164"/>
      <c r="S89" s="164"/>
      <c r="T89" s="165"/>
      <c r="U89" s="164"/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124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7" t="str">
        <f>C89</f>
        <v>Bourání podkladů z důvodu napojení odpadního potrubí odtokového kanálku, nové napojení WC včetně výlevky.</v>
      </c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>
        <v>28</v>
      </c>
      <c r="B90" s="162" t="s">
        <v>207</v>
      </c>
      <c r="C90" s="194" t="s">
        <v>208</v>
      </c>
      <c r="D90" s="164" t="s">
        <v>122</v>
      </c>
      <c r="E90" s="169">
        <v>27.802600000000002</v>
      </c>
      <c r="F90" s="172">
        <f>H90+J90</f>
        <v>0</v>
      </c>
      <c r="G90" s="173">
        <f>ROUND(E90*F90,2)</f>
        <v>0</v>
      </c>
      <c r="H90" s="173"/>
      <c r="I90" s="173">
        <f>ROUND(E90*H90,2)</f>
        <v>0</v>
      </c>
      <c r="J90" s="173"/>
      <c r="K90" s="173">
        <f>ROUND(E90*J90,2)</f>
        <v>0</v>
      </c>
      <c r="L90" s="173">
        <v>0</v>
      </c>
      <c r="M90" s="173">
        <f>G90*(1+L90/100)</f>
        <v>0</v>
      </c>
      <c r="N90" s="164">
        <v>0</v>
      </c>
      <c r="O90" s="164">
        <f>ROUND(E90*N90,5)</f>
        <v>0</v>
      </c>
      <c r="P90" s="164">
        <v>8.9999999999999998E-4</v>
      </c>
      <c r="Q90" s="164">
        <f>ROUND(E90*P90,5)</f>
        <v>2.5020000000000001E-2</v>
      </c>
      <c r="R90" s="164"/>
      <c r="S90" s="164"/>
      <c r="T90" s="165">
        <v>7.6679999999999998E-2</v>
      </c>
      <c r="U90" s="164">
        <f>ROUND(E90*T90,2)</f>
        <v>2.13</v>
      </c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123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/>
      <c r="B91" s="162"/>
      <c r="C91" s="267" t="s">
        <v>334</v>
      </c>
      <c r="D91" s="268"/>
      <c r="E91" s="269"/>
      <c r="F91" s="270"/>
      <c r="G91" s="271"/>
      <c r="H91" s="173"/>
      <c r="I91" s="173"/>
      <c r="J91" s="173"/>
      <c r="K91" s="173"/>
      <c r="L91" s="173"/>
      <c r="M91" s="173"/>
      <c r="N91" s="164"/>
      <c r="O91" s="164"/>
      <c r="P91" s="164"/>
      <c r="Q91" s="164"/>
      <c r="R91" s="164"/>
      <c r="S91" s="164"/>
      <c r="T91" s="165"/>
      <c r="U91" s="164"/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124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7" t="str">
        <f>C91</f>
        <v>Odstranění původní malby v místnostech sprchy, chodba, úklid.</v>
      </c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/>
      <c r="B92" s="162"/>
      <c r="C92" s="196" t="s">
        <v>146</v>
      </c>
      <c r="D92" s="168"/>
      <c r="E92" s="171"/>
      <c r="F92" s="175"/>
      <c r="G92" s="175"/>
      <c r="H92" s="173"/>
      <c r="I92" s="173"/>
      <c r="J92" s="173"/>
      <c r="K92" s="173"/>
      <c r="L92" s="173"/>
      <c r="M92" s="173"/>
      <c r="N92" s="164"/>
      <c r="O92" s="164"/>
      <c r="P92" s="164"/>
      <c r="Q92" s="164"/>
      <c r="R92" s="164"/>
      <c r="S92" s="164"/>
      <c r="T92" s="165"/>
      <c r="U92" s="164"/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124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155"/>
      <c r="B93" s="162"/>
      <c r="C93" s="267" t="s">
        <v>142</v>
      </c>
      <c r="D93" s="268"/>
      <c r="E93" s="269"/>
      <c r="F93" s="270"/>
      <c r="G93" s="271"/>
      <c r="H93" s="173"/>
      <c r="I93" s="173"/>
      <c r="J93" s="173"/>
      <c r="K93" s="173"/>
      <c r="L93" s="173"/>
      <c r="M93" s="173"/>
      <c r="N93" s="164"/>
      <c r="O93" s="164"/>
      <c r="P93" s="164"/>
      <c r="Q93" s="164"/>
      <c r="R93" s="164"/>
      <c r="S93" s="164"/>
      <c r="T93" s="165"/>
      <c r="U93" s="164"/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124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7" t="str">
        <f>C93</f>
        <v>výpočet:</v>
      </c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55"/>
      <c r="B94" s="162"/>
      <c r="C94" s="267" t="s">
        <v>209</v>
      </c>
      <c r="D94" s="268"/>
      <c r="E94" s="269"/>
      <c r="F94" s="270"/>
      <c r="G94" s="271"/>
      <c r="H94" s="173"/>
      <c r="I94" s="173"/>
      <c r="J94" s="173"/>
      <c r="K94" s="173"/>
      <c r="L94" s="173"/>
      <c r="M94" s="173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124</v>
      </c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7" t="str">
        <f>C94</f>
        <v>(1,066*1) + (0,88*1) + (1,82*1) + (0,88*1) úklid</v>
      </c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55"/>
      <c r="B95" s="162"/>
      <c r="C95" s="267" t="s">
        <v>335</v>
      </c>
      <c r="D95" s="268"/>
      <c r="E95" s="269"/>
      <c r="F95" s="270"/>
      <c r="G95" s="271"/>
      <c r="H95" s="173"/>
      <c r="I95" s="173"/>
      <c r="J95" s="173"/>
      <c r="K95" s="173"/>
      <c r="L95" s="173"/>
      <c r="M95" s="173"/>
      <c r="N95" s="164"/>
      <c r="O95" s="164"/>
      <c r="P95" s="164"/>
      <c r="Q95" s="164"/>
      <c r="R95" s="164"/>
      <c r="S95" s="164"/>
      <c r="T95" s="165"/>
      <c r="U95" s="164"/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124</v>
      </c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7" t="str">
        <f>C95</f>
        <v>(1,82*3,2) + (3,29*3,2) + (1,066*3,2)  chodba</v>
      </c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/>
      <c r="B96" s="162"/>
      <c r="C96" s="267" t="s">
        <v>336</v>
      </c>
      <c r="D96" s="268"/>
      <c r="E96" s="269"/>
      <c r="F96" s="270"/>
      <c r="G96" s="271"/>
      <c r="H96" s="173"/>
      <c r="I96" s="173"/>
      <c r="J96" s="173"/>
      <c r="K96" s="173"/>
      <c r="L96" s="173"/>
      <c r="M96" s="173"/>
      <c r="N96" s="164"/>
      <c r="O96" s="164"/>
      <c r="P96" s="164"/>
      <c r="Q96" s="164"/>
      <c r="R96" s="164"/>
      <c r="S96" s="164"/>
      <c r="T96" s="165"/>
      <c r="U96" s="164"/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124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7" t="str">
        <f>C96</f>
        <v>(5,05*1*2) + (2,9*1) sprchy</v>
      </c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/>
      <c r="B97" s="162"/>
      <c r="C97" s="196" t="s">
        <v>146</v>
      </c>
      <c r="D97" s="168"/>
      <c r="E97" s="171"/>
      <c r="F97" s="175"/>
      <c r="G97" s="175"/>
      <c r="H97" s="173"/>
      <c r="I97" s="173"/>
      <c r="J97" s="173"/>
      <c r="K97" s="173"/>
      <c r="L97" s="173"/>
      <c r="M97" s="173"/>
      <c r="N97" s="164"/>
      <c r="O97" s="164"/>
      <c r="P97" s="164"/>
      <c r="Q97" s="164"/>
      <c r="R97" s="164"/>
      <c r="S97" s="164"/>
      <c r="T97" s="165"/>
      <c r="U97" s="164"/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124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/>
      <c r="B98" s="162"/>
      <c r="C98" s="267" t="s">
        <v>210</v>
      </c>
      <c r="D98" s="268"/>
      <c r="E98" s="269"/>
      <c r="F98" s="270"/>
      <c r="G98" s="271"/>
      <c r="H98" s="173"/>
      <c r="I98" s="173"/>
      <c r="J98" s="173"/>
      <c r="K98" s="173"/>
      <c r="L98" s="173"/>
      <c r="M98" s="173"/>
      <c r="N98" s="164"/>
      <c r="O98" s="164"/>
      <c r="P98" s="164"/>
      <c r="Q98" s="164"/>
      <c r="R98" s="164"/>
      <c r="S98" s="164"/>
      <c r="T98" s="165"/>
      <c r="U98" s="164"/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124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7" t="str">
        <f>C98</f>
        <v>odpočet ploch dveří a oken celkem 9,6066 m2.</v>
      </c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55">
        <v>29</v>
      </c>
      <c r="B99" s="162" t="s">
        <v>211</v>
      </c>
      <c r="C99" s="194" t="s">
        <v>212</v>
      </c>
      <c r="D99" s="164" t="s">
        <v>122</v>
      </c>
      <c r="E99" s="169">
        <v>1.7849999999999999</v>
      </c>
      <c r="F99" s="172">
        <f>H99+J99</f>
        <v>0</v>
      </c>
      <c r="G99" s="173">
        <f>ROUND(E99*F99,2)</f>
        <v>0</v>
      </c>
      <c r="H99" s="173"/>
      <c r="I99" s="173">
        <f>ROUND(E99*H99,2)</f>
        <v>0</v>
      </c>
      <c r="J99" s="173"/>
      <c r="K99" s="173">
        <f>ROUND(E99*J99,2)</f>
        <v>0</v>
      </c>
      <c r="L99" s="173">
        <v>0</v>
      </c>
      <c r="M99" s="173">
        <f>G99*(1+L99/100)</f>
        <v>0</v>
      </c>
      <c r="N99" s="164">
        <v>1.65E-3</v>
      </c>
      <c r="O99" s="164">
        <f>ROUND(E99*N99,5)</f>
        <v>2.9499999999999999E-3</v>
      </c>
      <c r="P99" s="164">
        <v>0.27</v>
      </c>
      <c r="Q99" s="164">
        <f>ROUND(E99*P99,5)</f>
        <v>0.48194999999999999</v>
      </c>
      <c r="R99" s="164"/>
      <c r="S99" s="164"/>
      <c r="T99" s="165">
        <v>0.70499999999999996</v>
      </c>
      <c r="U99" s="164">
        <f>ROUND(E99*T99,2)</f>
        <v>1.26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123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55"/>
      <c r="B100" s="162"/>
      <c r="C100" s="267" t="s">
        <v>213</v>
      </c>
      <c r="D100" s="268"/>
      <c r="E100" s="269"/>
      <c r="F100" s="270"/>
      <c r="G100" s="271"/>
      <c r="H100" s="173"/>
      <c r="I100" s="173"/>
      <c r="J100" s="173"/>
      <c r="K100" s="173"/>
      <c r="L100" s="173"/>
      <c r="M100" s="173"/>
      <c r="N100" s="164"/>
      <c r="O100" s="164"/>
      <c r="P100" s="164"/>
      <c r="Q100" s="164"/>
      <c r="R100" s="164"/>
      <c r="S100" s="164"/>
      <c r="T100" s="165"/>
      <c r="U100" s="16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124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7" t="str">
        <f>C100</f>
        <v>Vybourání otvoru z důvodu instalace nových ocelových zárubní šířky 850 mm, v místnosti úklidu.</v>
      </c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>
        <v>30</v>
      </c>
      <c r="B101" s="162" t="s">
        <v>214</v>
      </c>
      <c r="C101" s="194" t="s">
        <v>215</v>
      </c>
      <c r="D101" s="164" t="s">
        <v>135</v>
      </c>
      <c r="E101" s="169">
        <v>7</v>
      </c>
      <c r="F101" s="172">
        <f>H101+J101</f>
        <v>0</v>
      </c>
      <c r="G101" s="173">
        <f>ROUND(E101*F101,2)</f>
        <v>0</v>
      </c>
      <c r="H101" s="173"/>
      <c r="I101" s="173">
        <f>ROUND(E101*H101,2)</f>
        <v>0</v>
      </c>
      <c r="J101" s="173"/>
      <c r="K101" s="173">
        <f>ROUND(E101*J101,2)</f>
        <v>0</v>
      </c>
      <c r="L101" s="173">
        <v>0</v>
      </c>
      <c r="M101" s="173">
        <f>G101*(1+L101/100)</f>
        <v>0</v>
      </c>
      <c r="N101" s="164">
        <v>4.8999999999999998E-4</v>
      </c>
      <c r="O101" s="164">
        <f>ROUND(E101*N101,5)</f>
        <v>3.4299999999999999E-3</v>
      </c>
      <c r="P101" s="164">
        <v>5.3999999999999999E-2</v>
      </c>
      <c r="Q101" s="164">
        <f>ROUND(E101*P101,5)</f>
        <v>0.378</v>
      </c>
      <c r="R101" s="164"/>
      <c r="S101" s="164"/>
      <c r="T101" s="165">
        <v>0.66800000000000004</v>
      </c>
      <c r="U101" s="164">
        <f>ROUND(E101*T101,2)</f>
        <v>4.68</v>
      </c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123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55"/>
      <c r="B102" s="162"/>
      <c r="C102" s="267" t="s">
        <v>337</v>
      </c>
      <c r="D102" s="268"/>
      <c r="E102" s="269"/>
      <c r="F102" s="270"/>
      <c r="G102" s="271"/>
      <c r="H102" s="173"/>
      <c r="I102" s="173"/>
      <c r="J102" s="173"/>
      <c r="K102" s="173"/>
      <c r="L102" s="173"/>
      <c r="M102" s="173"/>
      <c r="N102" s="164"/>
      <c r="O102" s="164"/>
      <c r="P102" s="164"/>
      <c r="Q102" s="164"/>
      <c r="R102" s="164"/>
      <c r="S102" s="164"/>
      <c r="T102" s="165"/>
      <c r="U102" s="16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124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7" t="str">
        <f>C102</f>
        <v>Vysekání rýh ve zdivu, které bude sloužit k uložení odpadního potrubí.</v>
      </c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55"/>
      <c r="B103" s="162"/>
      <c r="C103" s="267" t="s">
        <v>338</v>
      </c>
      <c r="D103" s="268"/>
      <c r="E103" s="269"/>
      <c r="F103" s="270"/>
      <c r="G103" s="271"/>
      <c r="H103" s="173"/>
      <c r="I103" s="173"/>
      <c r="J103" s="173"/>
      <c r="K103" s="173"/>
      <c r="L103" s="173"/>
      <c r="M103" s="173"/>
      <c r="N103" s="164"/>
      <c r="O103" s="164"/>
      <c r="P103" s="164"/>
      <c r="Q103" s="164"/>
      <c r="R103" s="164"/>
      <c r="S103" s="164"/>
      <c r="T103" s="165"/>
      <c r="U103" s="16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124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7" t="str">
        <f>C103</f>
        <v>Propojení WC s výlevkou a napojení na stávající trasu odpadu.</v>
      </c>
      <c r="BB103" s="154"/>
      <c r="BC103" s="154"/>
      <c r="BD103" s="154"/>
      <c r="BE103" s="154"/>
      <c r="BF103" s="154"/>
      <c r="BG103" s="154"/>
      <c r="BH103" s="154"/>
    </row>
    <row r="104" spans="1:60" ht="22.5" outlineLevel="1" x14ac:dyDescent="0.2">
      <c r="A104" s="155"/>
      <c r="B104" s="162"/>
      <c r="C104" s="267" t="s">
        <v>216</v>
      </c>
      <c r="D104" s="268"/>
      <c r="E104" s="269"/>
      <c r="F104" s="270"/>
      <c r="G104" s="271"/>
      <c r="H104" s="173"/>
      <c r="I104" s="173"/>
      <c r="J104" s="173"/>
      <c r="K104" s="173"/>
      <c r="L104" s="173"/>
      <c r="M104" s="173"/>
      <c r="N104" s="164"/>
      <c r="O104" s="164"/>
      <c r="P104" s="164"/>
      <c r="Q104" s="164"/>
      <c r="R104" s="164"/>
      <c r="S104" s="164"/>
      <c r="T104" s="165"/>
      <c r="U104" s="16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124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7" t="str">
        <f>C104</f>
        <v>Přesun sprchové baterie podomítkové včetně vysekání rýh, které budou sloužit k uložení vodovodního potrubí.</v>
      </c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55">
        <v>31</v>
      </c>
      <c r="B105" s="162" t="s">
        <v>217</v>
      </c>
      <c r="C105" s="194" t="s">
        <v>218</v>
      </c>
      <c r="D105" s="164" t="s">
        <v>219</v>
      </c>
      <c r="E105" s="169">
        <v>10.772790000000001</v>
      </c>
      <c r="F105" s="172">
        <f>H105+J105</f>
        <v>0</v>
      </c>
      <c r="G105" s="173">
        <f>ROUND(E105*F105,2)</f>
        <v>0</v>
      </c>
      <c r="H105" s="173"/>
      <c r="I105" s="173">
        <f>ROUND(E105*H105,2)</f>
        <v>0</v>
      </c>
      <c r="J105" s="173"/>
      <c r="K105" s="173">
        <f>ROUND(E105*J105,2)</f>
        <v>0</v>
      </c>
      <c r="L105" s="173">
        <v>0</v>
      </c>
      <c r="M105" s="173">
        <f>G105*(1+L105/100)</f>
        <v>0</v>
      </c>
      <c r="N105" s="164">
        <v>0</v>
      </c>
      <c r="O105" s="164">
        <f>ROUND(E105*N105,5)</f>
        <v>0</v>
      </c>
      <c r="P105" s="164">
        <v>0</v>
      </c>
      <c r="Q105" s="164">
        <f>ROUND(E105*P105,5)</f>
        <v>0</v>
      </c>
      <c r="R105" s="164"/>
      <c r="S105" s="164"/>
      <c r="T105" s="165">
        <v>0.49</v>
      </c>
      <c r="U105" s="164">
        <f>ROUND(E105*T105,2)</f>
        <v>5.28</v>
      </c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123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>
        <v>32</v>
      </c>
      <c r="B106" s="162" t="s">
        <v>220</v>
      </c>
      <c r="C106" s="194" t="s">
        <v>221</v>
      </c>
      <c r="D106" s="164" t="s">
        <v>219</v>
      </c>
      <c r="E106" s="169">
        <v>107.72790000000001</v>
      </c>
      <c r="F106" s="172">
        <f>H106+J106</f>
        <v>0</v>
      </c>
      <c r="G106" s="173">
        <f>ROUND(E106*F106,2)</f>
        <v>0</v>
      </c>
      <c r="H106" s="173"/>
      <c r="I106" s="173">
        <f>ROUND(E106*H106,2)</f>
        <v>0</v>
      </c>
      <c r="J106" s="173"/>
      <c r="K106" s="173">
        <f>ROUND(E106*J106,2)</f>
        <v>0</v>
      </c>
      <c r="L106" s="173">
        <v>0</v>
      </c>
      <c r="M106" s="173">
        <f>G106*(1+L106/100)</f>
        <v>0</v>
      </c>
      <c r="N106" s="164">
        <v>0</v>
      </c>
      <c r="O106" s="164">
        <f>ROUND(E106*N106,5)</f>
        <v>0</v>
      </c>
      <c r="P106" s="164">
        <v>0</v>
      </c>
      <c r="Q106" s="164">
        <f>ROUND(E106*P106,5)</f>
        <v>0</v>
      </c>
      <c r="R106" s="164"/>
      <c r="S106" s="164"/>
      <c r="T106" s="165">
        <v>0</v>
      </c>
      <c r="U106" s="164">
        <f>ROUND(E106*T106,2)</f>
        <v>0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123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55">
        <v>33</v>
      </c>
      <c r="B107" s="162" t="s">
        <v>222</v>
      </c>
      <c r="C107" s="194" t="s">
        <v>223</v>
      </c>
      <c r="D107" s="164" t="s">
        <v>219</v>
      </c>
      <c r="E107" s="169">
        <v>10.772790000000001</v>
      </c>
      <c r="F107" s="172">
        <f>H107+J107</f>
        <v>0</v>
      </c>
      <c r="G107" s="173">
        <f>ROUND(E107*F107,2)</f>
        <v>0</v>
      </c>
      <c r="H107" s="173"/>
      <c r="I107" s="173">
        <f>ROUND(E107*H107,2)</f>
        <v>0</v>
      </c>
      <c r="J107" s="173"/>
      <c r="K107" s="173">
        <f>ROUND(E107*J107,2)</f>
        <v>0</v>
      </c>
      <c r="L107" s="173">
        <v>0</v>
      </c>
      <c r="M107" s="173">
        <f>G107*(1+L107/100)</f>
        <v>0</v>
      </c>
      <c r="N107" s="164">
        <v>0</v>
      </c>
      <c r="O107" s="164">
        <f>ROUND(E107*N107,5)</f>
        <v>0</v>
      </c>
      <c r="P107" s="164">
        <v>0</v>
      </c>
      <c r="Q107" s="164">
        <f>ROUND(E107*P107,5)</f>
        <v>0</v>
      </c>
      <c r="R107" s="164"/>
      <c r="S107" s="164"/>
      <c r="T107" s="165">
        <v>0.94199999999999995</v>
      </c>
      <c r="U107" s="164">
        <f>ROUND(E107*T107,2)</f>
        <v>10.15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123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ht="22.5" outlineLevel="1" x14ac:dyDescent="0.2">
      <c r="A108" s="155">
        <v>34</v>
      </c>
      <c r="B108" s="162" t="s">
        <v>224</v>
      </c>
      <c r="C108" s="194" t="s">
        <v>225</v>
      </c>
      <c r="D108" s="164" t="s">
        <v>219</v>
      </c>
      <c r="E108" s="169">
        <v>10.772790000000001</v>
      </c>
      <c r="F108" s="172">
        <f>H108+J108</f>
        <v>0</v>
      </c>
      <c r="G108" s="173">
        <f>ROUND(E108*F108,2)</f>
        <v>0</v>
      </c>
      <c r="H108" s="173"/>
      <c r="I108" s="173">
        <f>ROUND(E108*H108,2)</f>
        <v>0</v>
      </c>
      <c r="J108" s="173"/>
      <c r="K108" s="173">
        <f>ROUND(E108*J108,2)</f>
        <v>0</v>
      </c>
      <c r="L108" s="173">
        <v>0</v>
      </c>
      <c r="M108" s="173">
        <f>G108*(1+L108/100)</f>
        <v>0</v>
      </c>
      <c r="N108" s="164">
        <v>0</v>
      </c>
      <c r="O108" s="164">
        <f>ROUND(E108*N108,5)</f>
        <v>0</v>
      </c>
      <c r="P108" s="164">
        <v>0</v>
      </c>
      <c r="Q108" s="164">
        <f>ROUND(E108*P108,5)</f>
        <v>0</v>
      </c>
      <c r="R108" s="164"/>
      <c r="S108" s="164"/>
      <c r="T108" s="165">
        <v>0</v>
      </c>
      <c r="U108" s="164">
        <f>ROUND(E108*T108,2)</f>
        <v>0</v>
      </c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123</v>
      </c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x14ac:dyDescent="0.2">
      <c r="A109" s="156" t="s">
        <v>118</v>
      </c>
      <c r="B109" s="163" t="s">
        <v>73</v>
      </c>
      <c r="C109" s="195" t="s">
        <v>74</v>
      </c>
      <c r="D109" s="166"/>
      <c r="E109" s="170"/>
      <c r="F109" s="174"/>
      <c r="G109" s="174">
        <f>SUMIF(AE110:AE110,"&lt;&gt;NOR",G110:G110)</f>
        <v>0</v>
      </c>
      <c r="H109" s="174"/>
      <c r="I109" s="174">
        <f>SUM(I110:I110)</f>
        <v>0</v>
      </c>
      <c r="J109" s="174"/>
      <c r="K109" s="174">
        <f>SUM(K110:K110)</f>
        <v>0</v>
      </c>
      <c r="L109" s="174"/>
      <c r="M109" s="174">
        <f>SUM(M110:M110)</f>
        <v>0</v>
      </c>
      <c r="N109" s="166"/>
      <c r="O109" s="166">
        <f>SUM(O110:O110)</f>
        <v>0</v>
      </c>
      <c r="P109" s="166"/>
      <c r="Q109" s="166">
        <f>SUM(Q110:Q110)</f>
        <v>0</v>
      </c>
      <c r="R109" s="166"/>
      <c r="S109" s="166"/>
      <c r="T109" s="167"/>
      <c r="U109" s="166">
        <f>SUM(U110:U110)</f>
        <v>6.51</v>
      </c>
      <c r="AE109" t="s">
        <v>119</v>
      </c>
    </row>
    <row r="110" spans="1:60" ht="22.5" outlineLevel="1" x14ac:dyDescent="0.2">
      <c r="A110" s="155">
        <v>35</v>
      </c>
      <c r="B110" s="162" t="s">
        <v>226</v>
      </c>
      <c r="C110" s="194" t="s">
        <v>227</v>
      </c>
      <c r="D110" s="164" t="s">
        <v>219</v>
      </c>
      <c r="E110" s="169">
        <v>3.10012</v>
      </c>
      <c r="F110" s="172">
        <f>H110+J110</f>
        <v>0</v>
      </c>
      <c r="G110" s="173">
        <f>ROUND(E110*F110,2)</f>
        <v>0</v>
      </c>
      <c r="H110" s="173"/>
      <c r="I110" s="173">
        <f>ROUND(E110*H110,2)</f>
        <v>0</v>
      </c>
      <c r="J110" s="173"/>
      <c r="K110" s="173">
        <f>ROUND(E110*J110,2)</f>
        <v>0</v>
      </c>
      <c r="L110" s="173">
        <v>0</v>
      </c>
      <c r="M110" s="173">
        <f>G110*(1+L110/100)</f>
        <v>0</v>
      </c>
      <c r="N110" s="164">
        <v>0</v>
      </c>
      <c r="O110" s="164">
        <f>ROUND(E110*N110,5)</f>
        <v>0</v>
      </c>
      <c r="P110" s="164">
        <v>0</v>
      </c>
      <c r="Q110" s="164">
        <f>ROUND(E110*P110,5)</f>
        <v>0</v>
      </c>
      <c r="R110" s="164"/>
      <c r="S110" s="164"/>
      <c r="T110" s="165">
        <v>2.1</v>
      </c>
      <c r="U110" s="164">
        <f>ROUND(E110*T110,2)</f>
        <v>6.51</v>
      </c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123</v>
      </c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x14ac:dyDescent="0.2">
      <c r="A111" s="156" t="s">
        <v>118</v>
      </c>
      <c r="B111" s="163" t="s">
        <v>75</v>
      </c>
      <c r="C111" s="195" t="s">
        <v>76</v>
      </c>
      <c r="D111" s="166"/>
      <c r="E111" s="170"/>
      <c r="F111" s="174"/>
      <c r="G111" s="174">
        <f>SUMIF(AE112:AE121,"&lt;&gt;NOR",G112:G121)</f>
        <v>0</v>
      </c>
      <c r="H111" s="174"/>
      <c r="I111" s="174">
        <f>SUM(I112:I121)</f>
        <v>0</v>
      </c>
      <c r="J111" s="174"/>
      <c r="K111" s="174">
        <f>SUM(K112:K121)</f>
        <v>0</v>
      </c>
      <c r="L111" s="174"/>
      <c r="M111" s="174">
        <f>SUM(M112:M121)</f>
        <v>0</v>
      </c>
      <c r="N111" s="166"/>
      <c r="O111" s="166">
        <f>SUM(O112:O121)</f>
        <v>0.24904000000000001</v>
      </c>
      <c r="P111" s="166"/>
      <c r="Q111" s="166">
        <f>SUM(Q112:Q121)</f>
        <v>0</v>
      </c>
      <c r="R111" s="166"/>
      <c r="S111" s="166"/>
      <c r="T111" s="167"/>
      <c r="U111" s="166">
        <f>SUM(U112:U121)</f>
        <v>42.13</v>
      </c>
      <c r="AE111" t="s">
        <v>119</v>
      </c>
    </row>
    <row r="112" spans="1:60" ht="22.5" outlineLevel="1" x14ac:dyDescent="0.2">
      <c r="A112" s="155">
        <v>36</v>
      </c>
      <c r="B112" s="162" t="s">
        <v>228</v>
      </c>
      <c r="C112" s="194" t="s">
        <v>229</v>
      </c>
      <c r="D112" s="164" t="s">
        <v>122</v>
      </c>
      <c r="E112" s="169">
        <v>66.403000000000006</v>
      </c>
      <c r="F112" s="172">
        <f>H112+J112</f>
        <v>0</v>
      </c>
      <c r="G112" s="173">
        <f>ROUND(E112*F112,2)</f>
        <v>0</v>
      </c>
      <c r="H112" s="173"/>
      <c r="I112" s="173">
        <f>ROUND(E112*H112,2)</f>
        <v>0</v>
      </c>
      <c r="J112" s="173"/>
      <c r="K112" s="173">
        <f>ROUND(E112*J112,2)</f>
        <v>0</v>
      </c>
      <c r="L112" s="173">
        <v>0</v>
      </c>
      <c r="M112" s="173">
        <f>G112*(1+L112/100)</f>
        <v>0</v>
      </c>
      <c r="N112" s="164">
        <v>3.2299999999999998E-3</v>
      </c>
      <c r="O112" s="164">
        <f>ROUND(E112*N112,5)</f>
        <v>0.21448</v>
      </c>
      <c r="P112" s="164">
        <v>0</v>
      </c>
      <c r="Q112" s="164">
        <f>ROUND(E112*P112,5)</f>
        <v>0</v>
      </c>
      <c r="R112" s="164"/>
      <c r="S112" s="164"/>
      <c r="T112" s="165">
        <v>0.48</v>
      </c>
      <c r="U112" s="164">
        <f>ROUND(E112*T112,2)</f>
        <v>31.87</v>
      </c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123</v>
      </c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55"/>
      <c r="B113" s="162"/>
      <c r="C113" s="267" t="s">
        <v>142</v>
      </c>
      <c r="D113" s="268"/>
      <c r="E113" s="269"/>
      <c r="F113" s="270"/>
      <c r="G113" s="271"/>
      <c r="H113" s="173"/>
      <c r="I113" s="173"/>
      <c r="J113" s="173"/>
      <c r="K113" s="173"/>
      <c r="L113" s="173"/>
      <c r="M113" s="173"/>
      <c r="N113" s="164"/>
      <c r="O113" s="164"/>
      <c r="P113" s="164"/>
      <c r="Q113" s="164"/>
      <c r="R113" s="164"/>
      <c r="S113" s="164"/>
      <c r="T113" s="165"/>
      <c r="U113" s="16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 t="s">
        <v>124</v>
      </c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7" t="str">
        <f>C113</f>
        <v>výpočet:</v>
      </c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">
      <c r="A114" s="155"/>
      <c r="B114" s="162"/>
      <c r="C114" s="196" t="s">
        <v>146</v>
      </c>
      <c r="D114" s="168"/>
      <c r="E114" s="171"/>
      <c r="F114" s="175"/>
      <c r="G114" s="175"/>
      <c r="H114" s="173"/>
      <c r="I114" s="173"/>
      <c r="J114" s="173"/>
      <c r="K114" s="173"/>
      <c r="L114" s="173"/>
      <c r="M114" s="173"/>
      <c r="N114" s="164"/>
      <c r="O114" s="164"/>
      <c r="P114" s="164"/>
      <c r="Q114" s="164"/>
      <c r="R114" s="164"/>
      <c r="S114" s="164"/>
      <c r="T114" s="165"/>
      <c r="U114" s="16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124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55"/>
      <c r="B115" s="162"/>
      <c r="C115" s="267" t="s">
        <v>339</v>
      </c>
      <c r="D115" s="268"/>
      <c r="E115" s="269"/>
      <c r="F115" s="270"/>
      <c r="G115" s="271"/>
      <c r="H115" s="173"/>
      <c r="I115" s="173"/>
      <c r="J115" s="173"/>
      <c r="K115" s="173"/>
      <c r="L115" s="173"/>
      <c r="M115" s="173"/>
      <c r="N115" s="164"/>
      <c r="O115" s="164"/>
      <c r="P115" s="164"/>
      <c r="Q115" s="164"/>
      <c r="R115" s="164"/>
      <c r="S115" s="164"/>
      <c r="T115" s="165"/>
      <c r="U115" s="16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124</v>
      </c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7" t="str">
        <f>C115</f>
        <v>(2,9*4) + (1,1*1,1) + (0,88*0,9) + (1,7*3,05) + (1,3*1,85) + (0,98*0,85) podlahy</v>
      </c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55"/>
      <c r="B116" s="162"/>
      <c r="C116" s="267" t="s">
        <v>340</v>
      </c>
      <c r="D116" s="268"/>
      <c r="E116" s="269"/>
      <c r="F116" s="270"/>
      <c r="G116" s="271"/>
      <c r="H116" s="173"/>
      <c r="I116" s="173"/>
      <c r="J116" s="173"/>
      <c r="K116" s="173"/>
      <c r="L116" s="173"/>
      <c r="M116" s="173"/>
      <c r="N116" s="164"/>
      <c r="O116" s="164"/>
      <c r="P116" s="164"/>
      <c r="Q116" s="164"/>
      <c r="R116" s="164"/>
      <c r="S116" s="164"/>
      <c r="T116" s="165"/>
      <c r="U116" s="16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124</v>
      </c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7" t="str">
        <f>C116</f>
        <v>(4*2,3*2) + (2,9*2,3*2) + (1,1*2,3*4) + (0,9*2,3*2) + (0,88*2,3*2) stěny</v>
      </c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55"/>
      <c r="B117" s="162"/>
      <c r="C117" s="196" t="s">
        <v>146</v>
      </c>
      <c r="D117" s="168"/>
      <c r="E117" s="171"/>
      <c r="F117" s="175"/>
      <c r="G117" s="175"/>
      <c r="H117" s="173"/>
      <c r="I117" s="173"/>
      <c r="J117" s="173"/>
      <c r="K117" s="173"/>
      <c r="L117" s="173"/>
      <c r="M117" s="173"/>
      <c r="N117" s="164"/>
      <c r="O117" s="164"/>
      <c r="P117" s="164"/>
      <c r="Q117" s="164"/>
      <c r="R117" s="164"/>
      <c r="S117" s="164"/>
      <c r="T117" s="165"/>
      <c r="U117" s="16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124</v>
      </c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55"/>
      <c r="B118" s="162"/>
      <c r="C118" s="267" t="s">
        <v>230</v>
      </c>
      <c r="D118" s="268"/>
      <c r="E118" s="269"/>
      <c r="F118" s="270"/>
      <c r="G118" s="271"/>
      <c r="H118" s="173"/>
      <c r="I118" s="173"/>
      <c r="J118" s="173"/>
      <c r="K118" s="173"/>
      <c r="L118" s="173"/>
      <c r="M118" s="173"/>
      <c r="N118" s="164"/>
      <c r="O118" s="164"/>
      <c r="P118" s="164"/>
      <c r="Q118" s="164"/>
      <c r="R118" s="164"/>
      <c r="S118" s="164"/>
      <c r="T118" s="165"/>
      <c r="U118" s="16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124</v>
      </c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7" t="str">
        <f>C118</f>
        <v>- 5,67 odpočet</v>
      </c>
      <c r="BB118" s="154"/>
      <c r="BC118" s="154"/>
      <c r="BD118" s="154"/>
      <c r="BE118" s="154"/>
      <c r="BF118" s="154"/>
      <c r="BG118" s="154"/>
      <c r="BH118" s="154"/>
    </row>
    <row r="119" spans="1:60" ht="22.5" outlineLevel="1" x14ac:dyDescent="0.2">
      <c r="A119" s="155">
        <v>37</v>
      </c>
      <c r="B119" s="162" t="s">
        <v>231</v>
      </c>
      <c r="C119" s="194" t="s">
        <v>232</v>
      </c>
      <c r="D119" s="164" t="s">
        <v>135</v>
      </c>
      <c r="E119" s="169">
        <v>81.12</v>
      </c>
      <c r="F119" s="172">
        <f>H119+J119</f>
        <v>0</v>
      </c>
      <c r="G119" s="173">
        <f>ROUND(E119*F119,2)</f>
        <v>0</v>
      </c>
      <c r="H119" s="173"/>
      <c r="I119" s="173">
        <f>ROUND(E119*H119,2)</f>
        <v>0</v>
      </c>
      <c r="J119" s="173"/>
      <c r="K119" s="173">
        <f>ROUND(E119*J119,2)</f>
        <v>0</v>
      </c>
      <c r="L119" s="173">
        <v>0</v>
      </c>
      <c r="M119" s="173">
        <f>G119*(1+L119/100)</f>
        <v>0</v>
      </c>
      <c r="N119" s="164">
        <v>3.2000000000000003E-4</v>
      </c>
      <c r="O119" s="164">
        <f>ROUND(E119*N119,5)</f>
        <v>2.596E-2</v>
      </c>
      <c r="P119" s="164">
        <v>0</v>
      </c>
      <c r="Q119" s="164">
        <f>ROUND(E119*P119,5)</f>
        <v>0</v>
      </c>
      <c r="R119" s="164"/>
      <c r="S119" s="164"/>
      <c r="T119" s="165">
        <v>0.11</v>
      </c>
      <c r="U119" s="164">
        <f>ROUND(E119*T119,2)</f>
        <v>8.92</v>
      </c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123</v>
      </c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ht="22.5" outlineLevel="1" x14ac:dyDescent="0.2">
      <c r="A120" s="155">
        <v>38</v>
      </c>
      <c r="B120" s="162" t="s">
        <v>233</v>
      </c>
      <c r="C120" s="194" t="s">
        <v>234</v>
      </c>
      <c r="D120" s="164" t="s">
        <v>132</v>
      </c>
      <c r="E120" s="169">
        <v>20</v>
      </c>
      <c r="F120" s="172">
        <f>H120+J120</f>
        <v>0</v>
      </c>
      <c r="G120" s="173">
        <f>ROUND(E120*F120,2)</f>
        <v>0</v>
      </c>
      <c r="H120" s="173"/>
      <c r="I120" s="173">
        <f>ROUND(E120*H120,2)</f>
        <v>0</v>
      </c>
      <c r="J120" s="173"/>
      <c r="K120" s="173">
        <f>ROUND(E120*J120,2)</f>
        <v>0</v>
      </c>
      <c r="L120" s="173">
        <v>0</v>
      </c>
      <c r="M120" s="173">
        <f>G120*(1+L120/100)</f>
        <v>0</v>
      </c>
      <c r="N120" s="164">
        <v>4.2999999999999999E-4</v>
      </c>
      <c r="O120" s="164">
        <f>ROUND(E120*N120,5)</f>
        <v>8.6E-3</v>
      </c>
      <c r="P120" s="164">
        <v>0</v>
      </c>
      <c r="Q120" s="164">
        <f>ROUND(E120*P120,5)</f>
        <v>0</v>
      </c>
      <c r="R120" s="164"/>
      <c r="S120" s="164"/>
      <c r="T120" s="165">
        <v>6.7000000000000004E-2</v>
      </c>
      <c r="U120" s="164">
        <f>ROUND(E120*T120,2)</f>
        <v>1.34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123</v>
      </c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155">
        <v>39</v>
      </c>
      <c r="B121" s="162" t="s">
        <v>235</v>
      </c>
      <c r="C121" s="194" t="s">
        <v>236</v>
      </c>
      <c r="D121" s="164" t="s">
        <v>0</v>
      </c>
      <c r="E121" s="169">
        <v>4.6500000000000004</v>
      </c>
      <c r="F121" s="172">
        <f>H121+J121</f>
        <v>0</v>
      </c>
      <c r="G121" s="173">
        <f>ROUND(E121*F121,2)</f>
        <v>0</v>
      </c>
      <c r="H121" s="173"/>
      <c r="I121" s="173">
        <f>ROUND(E121*H121,2)</f>
        <v>0</v>
      </c>
      <c r="J121" s="173"/>
      <c r="K121" s="173">
        <f>ROUND(E121*J121,2)</f>
        <v>0</v>
      </c>
      <c r="L121" s="173">
        <v>0</v>
      </c>
      <c r="M121" s="173">
        <f>G121*(1+L121/100)</f>
        <v>0</v>
      </c>
      <c r="N121" s="164">
        <v>0</v>
      </c>
      <c r="O121" s="164">
        <f>ROUND(E121*N121,5)</f>
        <v>0</v>
      </c>
      <c r="P121" s="164">
        <v>0</v>
      </c>
      <c r="Q121" s="164">
        <f>ROUND(E121*P121,5)</f>
        <v>0</v>
      </c>
      <c r="R121" s="164"/>
      <c r="S121" s="164"/>
      <c r="T121" s="165">
        <v>0</v>
      </c>
      <c r="U121" s="164">
        <f>ROUND(E121*T121,2)</f>
        <v>0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123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x14ac:dyDescent="0.2">
      <c r="A122" s="156" t="s">
        <v>118</v>
      </c>
      <c r="B122" s="163" t="s">
        <v>77</v>
      </c>
      <c r="C122" s="195" t="s">
        <v>78</v>
      </c>
      <c r="D122" s="166"/>
      <c r="E122" s="170"/>
      <c r="F122" s="174"/>
      <c r="G122" s="174">
        <f>SUMIF(AE123:AE130,"&lt;&gt;NOR",G123:G130)</f>
        <v>0</v>
      </c>
      <c r="H122" s="174"/>
      <c r="I122" s="174">
        <f>SUM(I123:I130)</f>
        <v>0</v>
      </c>
      <c r="J122" s="174"/>
      <c r="K122" s="174">
        <f>SUM(K123:K130)</f>
        <v>0</v>
      </c>
      <c r="L122" s="174"/>
      <c r="M122" s="174">
        <f>SUM(M123:M130)</f>
        <v>0</v>
      </c>
      <c r="N122" s="166"/>
      <c r="O122" s="166">
        <f>SUM(O123:O130)</f>
        <v>0.78306999999999993</v>
      </c>
      <c r="P122" s="166"/>
      <c r="Q122" s="166">
        <f>SUM(Q123:Q130)</f>
        <v>0</v>
      </c>
      <c r="R122" s="166"/>
      <c r="S122" s="166"/>
      <c r="T122" s="167"/>
      <c r="U122" s="166">
        <f>SUM(U123:U130)</f>
        <v>18.490000000000002</v>
      </c>
      <c r="AE122" t="s">
        <v>119</v>
      </c>
    </row>
    <row r="123" spans="1:60" ht="22.5" outlineLevel="1" x14ac:dyDescent="0.2">
      <c r="A123" s="155">
        <v>40</v>
      </c>
      <c r="B123" s="162" t="s">
        <v>237</v>
      </c>
      <c r="C123" s="194" t="s">
        <v>238</v>
      </c>
      <c r="D123" s="164" t="s">
        <v>135</v>
      </c>
      <c r="E123" s="169">
        <v>4</v>
      </c>
      <c r="F123" s="172">
        <f t="shared" ref="F123:F130" si="9">H123+J123</f>
        <v>0</v>
      </c>
      <c r="G123" s="173">
        <f t="shared" ref="G123:G130" si="10">ROUND(E123*F123,2)</f>
        <v>0</v>
      </c>
      <c r="H123" s="173"/>
      <c r="I123" s="173">
        <f t="shared" ref="I123:I130" si="11">ROUND(E123*H123,2)</f>
        <v>0</v>
      </c>
      <c r="J123" s="173"/>
      <c r="K123" s="173">
        <f t="shared" ref="K123:K130" si="12">ROUND(E123*J123,2)</f>
        <v>0</v>
      </c>
      <c r="L123" s="173">
        <v>0</v>
      </c>
      <c r="M123" s="173">
        <f t="shared" ref="M123:M130" si="13">G123*(1+L123/100)</f>
        <v>0</v>
      </c>
      <c r="N123" s="164">
        <v>1.5200000000000001E-3</v>
      </c>
      <c r="O123" s="164">
        <f t="shared" ref="O123:O130" si="14">ROUND(E123*N123,5)</f>
        <v>6.0800000000000003E-3</v>
      </c>
      <c r="P123" s="164">
        <v>0</v>
      </c>
      <c r="Q123" s="164">
        <f t="shared" ref="Q123:Q130" si="15">ROUND(E123*P123,5)</f>
        <v>0</v>
      </c>
      <c r="R123" s="164"/>
      <c r="S123" s="164"/>
      <c r="T123" s="165">
        <v>1.173</v>
      </c>
      <c r="U123" s="164">
        <f t="shared" ref="U123:U130" si="16">ROUND(E123*T123,2)</f>
        <v>4.6900000000000004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123</v>
      </c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55">
        <v>41</v>
      </c>
      <c r="B124" s="162" t="s">
        <v>239</v>
      </c>
      <c r="C124" s="194" t="s">
        <v>240</v>
      </c>
      <c r="D124" s="164" t="s">
        <v>135</v>
      </c>
      <c r="E124" s="169">
        <v>4</v>
      </c>
      <c r="F124" s="172">
        <f t="shared" si="9"/>
        <v>0</v>
      </c>
      <c r="G124" s="173">
        <f t="shared" si="10"/>
        <v>0</v>
      </c>
      <c r="H124" s="173"/>
      <c r="I124" s="173">
        <f t="shared" si="11"/>
        <v>0</v>
      </c>
      <c r="J124" s="173"/>
      <c r="K124" s="173">
        <f t="shared" si="12"/>
        <v>0</v>
      </c>
      <c r="L124" s="173">
        <v>0</v>
      </c>
      <c r="M124" s="173">
        <f t="shared" si="13"/>
        <v>0</v>
      </c>
      <c r="N124" s="164">
        <v>2.5000000000000001E-4</v>
      </c>
      <c r="O124" s="164">
        <f t="shared" si="14"/>
        <v>1E-3</v>
      </c>
      <c r="P124" s="164">
        <v>0</v>
      </c>
      <c r="Q124" s="164">
        <f t="shared" si="15"/>
        <v>0</v>
      </c>
      <c r="R124" s="164"/>
      <c r="S124" s="164"/>
      <c r="T124" s="165">
        <v>1.173</v>
      </c>
      <c r="U124" s="164">
        <f t="shared" si="16"/>
        <v>4.6900000000000004</v>
      </c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123</v>
      </c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ht="22.5" outlineLevel="1" x14ac:dyDescent="0.2">
      <c r="A125" s="155">
        <v>42</v>
      </c>
      <c r="B125" s="162" t="s">
        <v>241</v>
      </c>
      <c r="C125" s="194" t="s">
        <v>242</v>
      </c>
      <c r="D125" s="164" t="s">
        <v>135</v>
      </c>
      <c r="E125" s="169">
        <v>5</v>
      </c>
      <c r="F125" s="172">
        <f t="shared" si="9"/>
        <v>0</v>
      </c>
      <c r="G125" s="173">
        <f t="shared" si="10"/>
        <v>0</v>
      </c>
      <c r="H125" s="173"/>
      <c r="I125" s="173">
        <f t="shared" si="11"/>
        <v>0</v>
      </c>
      <c r="J125" s="173"/>
      <c r="K125" s="173">
        <f t="shared" si="12"/>
        <v>0</v>
      </c>
      <c r="L125" s="173">
        <v>0</v>
      </c>
      <c r="M125" s="173">
        <f t="shared" si="13"/>
        <v>0</v>
      </c>
      <c r="N125" s="164">
        <v>4.6999999999999999E-4</v>
      </c>
      <c r="O125" s="164">
        <f t="shared" si="14"/>
        <v>2.3500000000000001E-3</v>
      </c>
      <c r="P125" s="164">
        <v>0</v>
      </c>
      <c r="Q125" s="164">
        <f t="shared" si="15"/>
        <v>0</v>
      </c>
      <c r="R125" s="164"/>
      <c r="S125" s="164"/>
      <c r="T125" s="165">
        <v>0.35899999999999999</v>
      </c>
      <c r="U125" s="164">
        <f t="shared" si="16"/>
        <v>1.8</v>
      </c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 t="s">
        <v>123</v>
      </c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1" x14ac:dyDescent="0.2">
      <c r="A126" s="155">
        <v>43</v>
      </c>
      <c r="B126" s="162" t="s">
        <v>243</v>
      </c>
      <c r="C126" s="194" t="s">
        <v>244</v>
      </c>
      <c r="D126" s="164" t="s">
        <v>135</v>
      </c>
      <c r="E126" s="169">
        <v>5</v>
      </c>
      <c r="F126" s="172">
        <f t="shared" si="9"/>
        <v>0</v>
      </c>
      <c r="G126" s="173">
        <f t="shared" si="10"/>
        <v>0</v>
      </c>
      <c r="H126" s="173"/>
      <c r="I126" s="173">
        <f t="shared" si="11"/>
        <v>0</v>
      </c>
      <c r="J126" s="173"/>
      <c r="K126" s="173">
        <f t="shared" si="12"/>
        <v>0</v>
      </c>
      <c r="L126" s="173">
        <v>0</v>
      </c>
      <c r="M126" s="173">
        <f t="shared" si="13"/>
        <v>0</v>
      </c>
      <c r="N126" s="164">
        <v>1.2E-4</v>
      </c>
      <c r="O126" s="164">
        <f t="shared" si="14"/>
        <v>5.9999999999999995E-4</v>
      </c>
      <c r="P126" s="164">
        <v>0</v>
      </c>
      <c r="Q126" s="164">
        <f t="shared" si="15"/>
        <v>0</v>
      </c>
      <c r="R126" s="164"/>
      <c r="S126" s="164"/>
      <c r="T126" s="165">
        <v>0.35899999999999999</v>
      </c>
      <c r="U126" s="164">
        <f t="shared" si="16"/>
        <v>1.8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 t="s">
        <v>123</v>
      </c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155">
        <v>44</v>
      </c>
      <c r="B127" s="162" t="s">
        <v>245</v>
      </c>
      <c r="C127" s="194" t="s">
        <v>246</v>
      </c>
      <c r="D127" s="164" t="s">
        <v>138</v>
      </c>
      <c r="E127" s="169">
        <v>1</v>
      </c>
      <c r="F127" s="172">
        <f t="shared" si="9"/>
        <v>0</v>
      </c>
      <c r="G127" s="173">
        <f t="shared" si="10"/>
        <v>0</v>
      </c>
      <c r="H127" s="173"/>
      <c r="I127" s="173">
        <f t="shared" si="11"/>
        <v>0</v>
      </c>
      <c r="J127" s="173"/>
      <c r="K127" s="173">
        <f t="shared" si="12"/>
        <v>0</v>
      </c>
      <c r="L127" s="173">
        <v>0</v>
      </c>
      <c r="M127" s="173">
        <f t="shared" si="13"/>
        <v>0</v>
      </c>
      <c r="N127" s="164">
        <v>0</v>
      </c>
      <c r="O127" s="164">
        <f t="shared" si="14"/>
        <v>0</v>
      </c>
      <c r="P127" s="164">
        <v>0</v>
      </c>
      <c r="Q127" s="164">
        <f t="shared" si="15"/>
        <v>0</v>
      </c>
      <c r="R127" s="164"/>
      <c r="S127" s="164"/>
      <c r="T127" s="165">
        <v>4.8000000000000001E-2</v>
      </c>
      <c r="U127" s="164">
        <f t="shared" si="16"/>
        <v>0.05</v>
      </c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123</v>
      </c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55">
        <v>45</v>
      </c>
      <c r="B128" s="162" t="s">
        <v>247</v>
      </c>
      <c r="C128" s="194" t="s">
        <v>248</v>
      </c>
      <c r="D128" s="164" t="s">
        <v>219</v>
      </c>
      <c r="E128" s="169">
        <v>0.78307000000000004</v>
      </c>
      <c r="F128" s="172">
        <f t="shared" si="9"/>
        <v>0</v>
      </c>
      <c r="G128" s="173">
        <f t="shared" si="10"/>
        <v>0</v>
      </c>
      <c r="H128" s="173"/>
      <c r="I128" s="173">
        <f t="shared" si="11"/>
        <v>0</v>
      </c>
      <c r="J128" s="173"/>
      <c r="K128" s="173">
        <f t="shared" si="12"/>
        <v>0</v>
      </c>
      <c r="L128" s="173">
        <v>0</v>
      </c>
      <c r="M128" s="173">
        <f t="shared" si="13"/>
        <v>0</v>
      </c>
      <c r="N128" s="164">
        <v>0</v>
      </c>
      <c r="O128" s="164">
        <f t="shared" si="14"/>
        <v>0</v>
      </c>
      <c r="P128" s="164">
        <v>0</v>
      </c>
      <c r="Q128" s="164">
        <f t="shared" si="15"/>
        <v>0</v>
      </c>
      <c r="R128" s="164"/>
      <c r="S128" s="164"/>
      <c r="T128" s="165">
        <v>1.47</v>
      </c>
      <c r="U128" s="164">
        <f t="shared" si="16"/>
        <v>1.1499999999999999</v>
      </c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123</v>
      </c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ht="33.75" outlineLevel="1" x14ac:dyDescent="0.2">
      <c r="A129" s="155">
        <v>46</v>
      </c>
      <c r="B129" s="162" t="s">
        <v>249</v>
      </c>
      <c r="C129" s="194" t="s">
        <v>250</v>
      </c>
      <c r="D129" s="164" t="s">
        <v>132</v>
      </c>
      <c r="E129" s="169">
        <v>3</v>
      </c>
      <c r="F129" s="172">
        <f t="shared" si="9"/>
        <v>0</v>
      </c>
      <c r="G129" s="173">
        <f t="shared" si="10"/>
        <v>0</v>
      </c>
      <c r="H129" s="173"/>
      <c r="I129" s="173">
        <f t="shared" si="11"/>
        <v>0</v>
      </c>
      <c r="J129" s="173"/>
      <c r="K129" s="173">
        <f t="shared" si="12"/>
        <v>0</v>
      </c>
      <c r="L129" s="173">
        <v>0</v>
      </c>
      <c r="M129" s="173">
        <f t="shared" si="13"/>
        <v>0</v>
      </c>
      <c r="N129" s="164">
        <v>0.25768000000000002</v>
      </c>
      <c r="O129" s="164">
        <f t="shared" si="14"/>
        <v>0.77303999999999995</v>
      </c>
      <c r="P129" s="164">
        <v>0</v>
      </c>
      <c r="Q129" s="164">
        <f t="shared" si="15"/>
        <v>0</v>
      </c>
      <c r="R129" s="164"/>
      <c r="S129" s="164"/>
      <c r="T129" s="165">
        <v>1.4363999999999999</v>
      </c>
      <c r="U129" s="164">
        <f t="shared" si="16"/>
        <v>4.3099999999999996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123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ht="22.5" outlineLevel="1" x14ac:dyDescent="0.2">
      <c r="A130" s="155">
        <v>47</v>
      </c>
      <c r="B130" s="162" t="s">
        <v>251</v>
      </c>
      <c r="C130" s="194" t="s">
        <v>252</v>
      </c>
      <c r="D130" s="164" t="s">
        <v>132</v>
      </c>
      <c r="E130" s="169">
        <v>3</v>
      </c>
      <c r="F130" s="172">
        <f t="shared" si="9"/>
        <v>0</v>
      </c>
      <c r="G130" s="173">
        <f t="shared" si="10"/>
        <v>0</v>
      </c>
      <c r="H130" s="173"/>
      <c r="I130" s="173">
        <f t="shared" si="11"/>
        <v>0</v>
      </c>
      <c r="J130" s="173"/>
      <c r="K130" s="173">
        <f t="shared" si="12"/>
        <v>0</v>
      </c>
      <c r="L130" s="173">
        <v>0</v>
      </c>
      <c r="M130" s="173">
        <f t="shared" si="13"/>
        <v>0</v>
      </c>
      <c r="N130" s="164">
        <v>0</v>
      </c>
      <c r="O130" s="164">
        <f t="shared" si="14"/>
        <v>0</v>
      </c>
      <c r="P130" s="164">
        <v>0</v>
      </c>
      <c r="Q130" s="164">
        <f t="shared" si="15"/>
        <v>0</v>
      </c>
      <c r="R130" s="164"/>
      <c r="S130" s="164"/>
      <c r="T130" s="165">
        <v>0</v>
      </c>
      <c r="U130" s="164">
        <f t="shared" si="16"/>
        <v>0</v>
      </c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 t="s">
        <v>123</v>
      </c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x14ac:dyDescent="0.2">
      <c r="A131" s="156" t="s">
        <v>118</v>
      </c>
      <c r="B131" s="163" t="s">
        <v>79</v>
      </c>
      <c r="C131" s="195" t="s">
        <v>80</v>
      </c>
      <c r="D131" s="166"/>
      <c r="E131" s="170"/>
      <c r="F131" s="174"/>
      <c r="G131" s="174">
        <f>SUMIF(AE132:AE137,"&lt;&gt;NOR",G132:G137)</f>
        <v>0</v>
      </c>
      <c r="H131" s="174"/>
      <c r="I131" s="174">
        <f>SUM(I132:I137)</f>
        <v>0</v>
      </c>
      <c r="J131" s="174"/>
      <c r="K131" s="174">
        <f>SUM(K132:K137)</f>
        <v>0</v>
      </c>
      <c r="L131" s="174"/>
      <c r="M131" s="174">
        <f>SUM(M132:M137)</f>
        <v>0</v>
      </c>
      <c r="N131" s="166"/>
      <c r="O131" s="166">
        <f>SUM(O132:O137)</f>
        <v>3.9800000000000002E-2</v>
      </c>
      <c r="P131" s="166"/>
      <c r="Q131" s="166">
        <f>SUM(Q132:Q137)</f>
        <v>0</v>
      </c>
      <c r="R131" s="166"/>
      <c r="S131" s="166"/>
      <c r="T131" s="167"/>
      <c r="U131" s="166">
        <f>SUM(U132:U137)</f>
        <v>36.099999999999994</v>
      </c>
      <c r="AE131" t="s">
        <v>119</v>
      </c>
    </row>
    <row r="132" spans="1:60" outlineLevel="1" x14ac:dyDescent="0.2">
      <c r="A132" s="155">
        <v>48</v>
      </c>
      <c r="B132" s="162" t="s">
        <v>253</v>
      </c>
      <c r="C132" s="194" t="s">
        <v>254</v>
      </c>
      <c r="D132" s="164" t="s">
        <v>135</v>
      </c>
      <c r="E132" s="169">
        <v>20</v>
      </c>
      <c r="F132" s="172">
        <f>H132+J132</f>
        <v>0</v>
      </c>
      <c r="G132" s="173">
        <f>ROUND(E132*F132,2)</f>
        <v>0</v>
      </c>
      <c r="H132" s="173"/>
      <c r="I132" s="173">
        <f>ROUND(E132*H132,2)</f>
        <v>0</v>
      </c>
      <c r="J132" s="173"/>
      <c r="K132" s="173">
        <f>ROUND(E132*J132,2)</f>
        <v>0</v>
      </c>
      <c r="L132" s="173">
        <v>0</v>
      </c>
      <c r="M132" s="173">
        <f>G132*(1+L132/100)</f>
        <v>0</v>
      </c>
      <c r="N132" s="164">
        <v>1.0499999999999999E-3</v>
      </c>
      <c r="O132" s="164">
        <f>ROUND(E132*N132,5)</f>
        <v>2.1000000000000001E-2</v>
      </c>
      <c r="P132" s="164">
        <v>0</v>
      </c>
      <c r="Q132" s="164">
        <f>ROUND(E132*P132,5)</f>
        <v>0</v>
      </c>
      <c r="R132" s="164"/>
      <c r="S132" s="164"/>
      <c r="T132" s="165">
        <v>0.878</v>
      </c>
      <c r="U132" s="164">
        <f>ROUND(E132*T132,2)</f>
        <v>17.559999999999999</v>
      </c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 t="s">
        <v>123</v>
      </c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1" x14ac:dyDescent="0.2">
      <c r="A133" s="155"/>
      <c r="B133" s="162"/>
      <c r="C133" s="267" t="s">
        <v>255</v>
      </c>
      <c r="D133" s="268"/>
      <c r="E133" s="269"/>
      <c r="F133" s="270"/>
      <c r="G133" s="271"/>
      <c r="H133" s="173"/>
      <c r="I133" s="173"/>
      <c r="J133" s="173"/>
      <c r="K133" s="173"/>
      <c r="L133" s="173"/>
      <c r="M133" s="173"/>
      <c r="N133" s="164"/>
      <c r="O133" s="164"/>
      <c r="P133" s="164"/>
      <c r="Q133" s="164"/>
      <c r="R133" s="164"/>
      <c r="S133" s="164"/>
      <c r="T133" s="165"/>
      <c r="U133" s="16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124</v>
      </c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7" t="str">
        <f>C133</f>
        <v>Úprava vodovodního řádu sprchové baterie 2x. Rozvody vodovodního řádu WC místnosti.</v>
      </c>
      <c r="BB133" s="154"/>
      <c r="BC133" s="154"/>
      <c r="BD133" s="154"/>
      <c r="BE133" s="154"/>
      <c r="BF133" s="154"/>
      <c r="BG133" s="154"/>
      <c r="BH133" s="154"/>
    </row>
    <row r="134" spans="1:60" ht="22.5" outlineLevel="1" x14ac:dyDescent="0.2">
      <c r="A134" s="155">
        <v>49</v>
      </c>
      <c r="B134" s="162" t="s">
        <v>256</v>
      </c>
      <c r="C134" s="194" t="s">
        <v>257</v>
      </c>
      <c r="D134" s="164" t="s">
        <v>135</v>
      </c>
      <c r="E134" s="169">
        <v>20</v>
      </c>
      <c r="F134" s="172">
        <f>H134+J134</f>
        <v>0</v>
      </c>
      <c r="G134" s="173">
        <f>ROUND(E134*F134,2)</f>
        <v>0</v>
      </c>
      <c r="H134" s="173"/>
      <c r="I134" s="173">
        <f>ROUND(E134*H134,2)</f>
        <v>0</v>
      </c>
      <c r="J134" s="173"/>
      <c r="K134" s="173">
        <f>ROUND(E134*J134,2)</f>
        <v>0</v>
      </c>
      <c r="L134" s="173">
        <v>0</v>
      </c>
      <c r="M134" s="173">
        <f>G134*(1+L134/100)</f>
        <v>0</v>
      </c>
      <c r="N134" s="164">
        <v>2.9999999999999997E-4</v>
      </c>
      <c r="O134" s="164">
        <f>ROUND(E134*N134,5)</f>
        <v>6.0000000000000001E-3</v>
      </c>
      <c r="P134" s="164">
        <v>0</v>
      </c>
      <c r="Q134" s="164">
        <f>ROUND(E134*P134,5)</f>
        <v>0</v>
      </c>
      <c r="R134" s="164"/>
      <c r="S134" s="164"/>
      <c r="T134" s="165">
        <v>0.65447</v>
      </c>
      <c r="U134" s="164">
        <f>ROUND(E134*T134,2)</f>
        <v>13.09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 t="s">
        <v>123</v>
      </c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1" x14ac:dyDescent="0.2">
      <c r="A135" s="155">
        <v>50</v>
      </c>
      <c r="B135" s="162" t="s">
        <v>258</v>
      </c>
      <c r="C135" s="194" t="s">
        <v>259</v>
      </c>
      <c r="D135" s="164" t="s">
        <v>135</v>
      </c>
      <c r="E135" s="169">
        <v>40</v>
      </c>
      <c r="F135" s="172">
        <f>H135+J135</f>
        <v>0</v>
      </c>
      <c r="G135" s="173">
        <f>ROUND(E135*F135,2)</f>
        <v>0</v>
      </c>
      <c r="H135" s="173"/>
      <c r="I135" s="173">
        <f>ROUND(E135*H135,2)</f>
        <v>0</v>
      </c>
      <c r="J135" s="173"/>
      <c r="K135" s="173">
        <f>ROUND(E135*J135,2)</f>
        <v>0</v>
      </c>
      <c r="L135" s="173">
        <v>0</v>
      </c>
      <c r="M135" s="173">
        <f>G135*(1+L135/100)</f>
        <v>0</v>
      </c>
      <c r="N135" s="164">
        <v>3.2000000000000003E-4</v>
      </c>
      <c r="O135" s="164">
        <f>ROUND(E135*N135,5)</f>
        <v>1.2800000000000001E-2</v>
      </c>
      <c r="P135" s="164">
        <v>0</v>
      </c>
      <c r="Q135" s="164">
        <f>ROUND(E135*P135,5)</f>
        <v>0</v>
      </c>
      <c r="R135" s="164"/>
      <c r="S135" s="164"/>
      <c r="T135" s="165">
        <v>0.13400000000000001</v>
      </c>
      <c r="U135" s="164">
        <f>ROUND(E135*T135,2)</f>
        <v>5.36</v>
      </c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123</v>
      </c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outlineLevel="1" x14ac:dyDescent="0.2">
      <c r="A136" s="155">
        <v>51</v>
      </c>
      <c r="B136" s="162" t="s">
        <v>260</v>
      </c>
      <c r="C136" s="194" t="s">
        <v>261</v>
      </c>
      <c r="D136" s="164" t="s">
        <v>219</v>
      </c>
      <c r="E136" s="169">
        <v>3.9800000000000002E-2</v>
      </c>
      <c r="F136" s="172">
        <f>H136+J136</f>
        <v>0</v>
      </c>
      <c r="G136" s="173">
        <f>ROUND(E136*F136,2)</f>
        <v>0</v>
      </c>
      <c r="H136" s="173"/>
      <c r="I136" s="173">
        <f>ROUND(E136*H136,2)</f>
        <v>0</v>
      </c>
      <c r="J136" s="173"/>
      <c r="K136" s="173">
        <f>ROUND(E136*J136,2)</f>
        <v>0</v>
      </c>
      <c r="L136" s="173">
        <v>0</v>
      </c>
      <c r="M136" s="173">
        <f>G136*(1+L136/100)</f>
        <v>0</v>
      </c>
      <c r="N136" s="164">
        <v>0</v>
      </c>
      <c r="O136" s="164">
        <f>ROUND(E136*N136,5)</f>
        <v>0</v>
      </c>
      <c r="P136" s="164">
        <v>0</v>
      </c>
      <c r="Q136" s="164">
        <f>ROUND(E136*P136,5)</f>
        <v>0</v>
      </c>
      <c r="R136" s="164"/>
      <c r="S136" s="164"/>
      <c r="T136" s="165">
        <v>1.327</v>
      </c>
      <c r="U136" s="164">
        <f>ROUND(E136*T136,2)</f>
        <v>0.05</v>
      </c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 t="s">
        <v>123</v>
      </c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55">
        <v>52</v>
      </c>
      <c r="B137" s="162" t="s">
        <v>262</v>
      </c>
      <c r="C137" s="194" t="s">
        <v>263</v>
      </c>
      <c r="D137" s="164" t="s">
        <v>138</v>
      </c>
      <c r="E137" s="169">
        <v>1</v>
      </c>
      <c r="F137" s="172">
        <f>H137+J137</f>
        <v>0</v>
      </c>
      <c r="G137" s="173">
        <f>ROUND(E137*F137,2)</f>
        <v>0</v>
      </c>
      <c r="H137" s="173"/>
      <c r="I137" s="173">
        <f>ROUND(E137*H137,2)</f>
        <v>0</v>
      </c>
      <c r="J137" s="173"/>
      <c r="K137" s="173">
        <f>ROUND(E137*J137,2)</f>
        <v>0</v>
      </c>
      <c r="L137" s="173">
        <v>0</v>
      </c>
      <c r="M137" s="173">
        <f>G137*(1+L137/100)</f>
        <v>0</v>
      </c>
      <c r="N137" s="164">
        <v>0</v>
      </c>
      <c r="O137" s="164">
        <f>ROUND(E137*N137,5)</f>
        <v>0</v>
      </c>
      <c r="P137" s="164">
        <v>0</v>
      </c>
      <c r="Q137" s="164">
        <f>ROUND(E137*P137,5)</f>
        <v>0</v>
      </c>
      <c r="R137" s="164"/>
      <c r="S137" s="164"/>
      <c r="T137" s="165">
        <v>4.2000000000000003E-2</v>
      </c>
      <c r="U137" s="164">
        <f>ROUND(E137*T137,2)</f>
        <v>0.04</v>
      </c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123</v>
      </c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x14ac:dyDescent="0.2">
      <c r="A138" s="156" t="s">
        <v>118</v>
      </c>
      <c r="B138" s="163" t="s">
        <v>81</v>
      </c>
      <c r="C138" s="195" t="s">
        <v>82</v>
      </c>
      <c r="D138" s="166"/>
      <c r="E138" s="170"/>
      <c r="F138" s="174"/>
      <c r="G138" s="174">
        <f>SUMIF(AE139:AE150,"&lt;&gt;NOR",G139:G150)</f>
        <v>0</v>
      </c>
      <c r="H138" s="174"/>
      <c r="I138" s="174">
        <f>SUM(I139:I150)</f>
        <v>0</v>
      </c>
      <c r="J138" s="174"/>
      <c r="K138" s="174">
        <f>SUM(K139:K150)</f>
        <v>0</v>
      </c>
      <c r="L138" s="174"/>
      <c r="M138" s="174">
        <f>SUM(M139:M150)</f>
        <v>0</v>
      </c>
      <c r="N138" s="166"/>
      <c r="O138" s="166">
        <f>SUM(O139:O150)</f>
        <v>2.6179999999999998E-2</v>
      </c>
      <c r="P138" s="166"/>
      <c r="Q138" s="166">
        <f>SUM(Q139:Q150)</f>
        <v>5.5500000000000001E-2</v>
      </c>
      <c r="R138" s="166"/>
      <c r="S138" s="166"/>
      <c r="T138" s="167"/>
      <c r="U138" s="166">
        <f>SUM(U139:U150)</f>
        <v>11.81</v>
      </c>
      <c r="AE138" t="s">
        <v>119</v>
      </c>
    </row>
    <row r="139" spans="1:60" ht="22.5" outlineLevel="1" x14ac:dyDescent="0.2">
      <c r="A139" s="155">
        <v>53</v>
      </c>
      <c r="B139" s="162" t="s">
        <v>264</v>
      </c>
      <c r="C139" s="194" t="s">
        <v>265</v>
      </c>
      <c r="D139" s="164" t="s">
        <v>132</v>
      </c>
      <c r="E139" s="169">
        <v>8</v>
      </c>
      <c r="F139" s="172">
        <f>H139+J139</f>
        <v>0</v>
      </c>
      <c r="G139" s="173">
        <f>ROUND(E139*F139,2)</f>
        <v>0</v>
      </c>
      <c r="H139" s="173"/>
      <c r="I139" s="173">
        <f>ROUND(E139*H139,2)</f>
        <v>0</v>
      </c>
      <c r="J139" s="173"/>
      <c r="K139" s="173">
        <f>ROUND(E139*J139,2)</f>
        <v>0</v>
      </c>
      <c r="L139" s="173">
        <v>0</v>
      </c>
      <c r="M139" s="173">
        <f>G139*(1+L139/100)</f>
        <v>0</v>
      </c>
      <c r="N139" s="164">
        <v>0</v>
      </c>
      <c r="O139" s="164">
        <f>ROUND(E139*N139,5)</f>
        <v>0</v>
      </c>
      <c r="P139" s="164">
        <v>2.2499999999999998E-3</v>
      </c>
      <c r="Q139" s="164">
        <f>ROUND(E139*P139,5)</f>
        <v>1.7999999999999999E-2</v>
      </c>
      <c r="R139" s="164"/>
      <c r="S139" s="164"/>
      <c r="T139" s="165">
        <v>0.40699999999999997</v>
      </c>
      <c r="U139" s="164">
        <f>ROUND(E139*T139,2)</f>
        <v>3.26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123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155">
        <v>54</v>
      </c>
      <c r="B140" s="162" t="s">
        <v>266</v>
      </c>
      <c r="C140" s="194" t="s">
        <v>267</v>
      </c>
      <c r="D140" s="164" t="s">
        <v>132</v>
      </c>
      <c r="E140" s="169">
        <v>1</v>
      </c>
      <c r="F140" s="172">
        <f>H140+J140</f>
        <v>0</v>
      </c>
      <c r="G140" s="173">
        <f>ROUND(E140*F140,2)</f>
        <v>0</v>
      </c>
      <c r="H140" s="173"/>
      <c r="I140" s="173">
        <f>ROUND(E140*H140,2)</f>
        <v>0</v>
      </c>
      <c r="J140" s="173"/>
      <c r="K140" s="173">
        <f>ROUND(E140*J140,2)</f>
        <v>0</v>
      </c>
      <c r="L140" s="173">
        <v>0</v>
      </c>
      <c r="M140" s="173">
        <f>G140*(1+L140/100)</f>
        <v>0</v>
      </c>
      <c r="N140" s="164">
        <v>0</v>
      </c>
      <c r="O140" s="164">
        <f>ROUND(E140*N140,5)</f>
        <v>0</v>
      </c>
      <c r="P140" s="164">
        <v>1.56E-3</v>
      </c>
      <c r="Q140" s="164">
        <f>ROUND(E140*P140,5)</f>
        <v>1.56E-3</v>
      </c>
      <c r="R140" s="164"/>
      <c r="S140" s="164"/>
      <c r="T140" s="165">
        <v>0.217</v>
      </c>
      <c r="U140" s="164">
        <f>ROUND(E140*T140,2)</f>
        <v>0.22</v>
      </c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123</v>
      </c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">
      <c r="A141" s="155">
        <v>55</v>
      </c>
      <c r="B141" s="162" t="s">
        <v>268</v>
      </c>
      <c r="C141" s="194" t="s">
        <v>269</v>
      </c>
      <c r="D141" s="164" t="s">
        <v>138</v>
      </c>
      <c r="E141" s="169">
        <v>1</v>
      </c>
      <c r="F141" s="172">
        <f>H141+J141</f>
        <v>0</v>
      </c>
      <c r="G141" s="173">
        <f>ROUND(E141*F141,2)</f>
        <v>0</v>
      </c>
      <c r="H141" s="173"/>
      <c r="I141" s="173">
        <f>ROUND(E141*H141,2)</f>
        <v>0</v>
      </c>
      <c r="J141" s="173"/>
      <c r="K141" s="173">
        <f>ROUND(E141*J141,2)</f>
        <v>0</v>
      </c>
      <c r="L141" s="173">
        <v>0</v>
      </c>
      <c r="M141" s="173">
        <f>G141*(1+L141/100)</f>
        <v>0</v>
      </c>
      <c r="N141" s="164">
        <v>0</v>
      </c>
      <c r="O141" s="164">
        <f>ROUND(E141*N141,5)</f>
        <v>0</v>
      </c>
      <c r="P141" s="164">
        <v>1.24E-3</v>
      </c>
      <c r="Q141" s="164">
        <f>ROUND(E141*P141,5)</f>
        <v>1.24E-3</v>
      </c>
      <c r="R141" s="164"/>
      <c r="S141" s="164"/>
      <c r="T141" s="165">
        <v>9.5000000000000001E-2</v>
      </c>
      <c r="U141" s="164">
        <f>ROUND(E141*T141,2)</f>
        <v>0.1</v>
      </c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 t="s">
        <v>123</v>
      </c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155"/>
      <c r="B142" s="162"/>
      <c r="C142" s="267" t="s">
        <v>270</v>
      </c>
      <c r="D142" s="268"/>
      <c r="E142" s="269"/>
      <c r="F142" s="270"/>
      <c r="G142" s="271"/>
      <c r="H142" s="173"/>
      <c r="I142" s="173"/>
      <c r="J142" s="173"/>
      <c r="K142" s="173"/>
      <c r="L142" s="173"/>
      <c r="M142" s="173"/>
      <c r="N142" s="164"/>
      <c r="O142" s="164"/>
      <c r="P142" s="164"/>
      <c r="Q142" s="164"/>
      <c r="R142" s="164"/>
      <c r="S142" s="164"/>
      <c r="T142" s="165"/>
      <c r="U142" s="16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124</v>
      </c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7" t="str">
        <f>C142</f>
        <v>Demontáž zařizovacích předmětů - sprchové držáky, atd...</v>
      </c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55">
        <v>56</v>
      </c>
      <c r="B143" s="162" t="s">
        <v>271</v>
      </c>
      <c r="C143" s="194" t="s">
        <v>272</v>
      </c>
      <c r="D143" s="164" t="s">
        <v>132</v>
      </c>
      <c r="E143" s="169">
        <v>1</v>
      </c>
      <c r="F143" s="172">
        <f>H143+J143</f>
        <v>0</v>
      </c>
      <c r="G143" s="173">
        <f>ROUND(E143*F143,2)</f>
        <v>0</v>
      </c>
      <c r="H143" s="173"/>
      <c r="I143" s="173">
        <f>ROUND(E143*H143,2)</f>
        <v>0</v>
      </c>
      <c r="J143" s="173"/>
      <c r="K143" s="173">
        <f>ROUND(E143*J143,2)</f>
        <v>0</v>
      </c>
      <c r="L143" s="173">
        <v>0</v>
      </c>
      <c r="M143" s="173">
        <f>G143*(1+L143/100)</f>
        <v>0</v>
      </c>
      <c r="N143" s="164">
        <v>1.917E-2</v>
      </c>
      <c r="O143" s="164">
        <f>ROUND(E143*N143,5)</f>
        <v>1.917E-2</v>
      </c>
      <c r="P143" s="164">
        <v>0</v>
      </c>
      <c r="Q143" s="164">
        <f>ROUND(E143*P143,5)</f>
        <v>0</v>
      </c>
      <c r="R143" s="164"/>
      <c r="S143" s="164"/>
      <c r="T143" s="165">
        <v>2.9221499999999998</v>
      </c>
      <c r="U143" s="164">
        <f>ROUND(E143*T143,2)</f>
        <v>2.92</v>
      </c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 t="s">
        <v>123</v>
      </c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55">
        <v>57</v>
      </c>
      <c r="B144" s="162" t="s">
        <v>273</v>
      </c>
      <c r="C144" s="194" t="s">
        <v>274</v>
      </c>
      <c r="D144" s="164" t="s">
        <v>132</v>
      </c>
      <c r="E144" s="169">
        <v>1</v>
      </c>
      <c r="F144" s="172">
        <f>H144+J144</f>
        <v>0</v>
      </c>
      <c r="G144" s="173">
        <f>ROUND(E144*F144,2)</f>
        <v>0</v>
      </c>
      <c r="H144" s="173"/>
      <c r="I144" s="173">
        <f>ROUND(E144*H144,2)</f>
        <v>0</v>
      </c>
      <c r="J144" s="173"/>
      <c r="K144" s="173">
        <f>ROUND(E144*J144,2)</f>
        <v>0</v>
      </c>
      <c r="L144" s="173">
        <v>0</v>
      </c>
      <c r="M144" s="173">
        <f>G144*(1+L144/100)</f>
        <v>0</v>
      </c>
      <c r="N144" s="164">
        <v>0</v>
      </c>
      <c r="O144" s="164">
        <f>ROUND(E144*N144,5)</f>
        <v>0</v>
      </c>
      <c r="P144" s="164">
        <v>3.4700000000000002E-2</v>
      </c>
      <c r="Q144" s="164">
        <f>ROUND(E144*P144,5)</f>
        <v>3.4700000000000002E-2</v>
      </c>
      <c r="R144" s="164"/>
      <c r="S144" s="164"/>
      <c r="T144" s="165">
        <v>0.56899999999999995</v>
      </c>
      <c r="U144" s="164">
        <f>ROUND(E144*T144,2)</f>
        <v>0.56999999999999995</v>
      </c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123</v>
      </c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ht="22.5" outlineLevel="1" x14ac:dyDescent="0.2">
      <c r="A145" s="155">
        <v>58</v>
      </c>
      <c r="B145" s="162" t="s">
        <v>275</v>
      </c>
      <c r="C145" s="194" t="s">
        <v>276</v>
      </c>
      <c r="D145" s="164" t="s">
        <v>132</v>
      </c>
      <c r="E145" s="169">
        <v>18</v>
      </c>
      <c r="F145" s="172">
        <f>H145+J145</f>
        <v>0</v>
      </c>
      <c r="G145" s="173">
        <f>ROUND(E145*F145,2)</f>
        <v>0</v>
      </c>
      <c r="H145" s="173"/>
      <c r="I145" s="173">
        <f>ROUND(E145*H145,2)</f>
        <v>0</v>
      </c>
      <c r="J145" s="173"/>
      <c r="K145" s="173">
        <f>ROUND(E145*J145,2)</f>
        <v>0</v>
      </c>
      <c r="L145" s="173">
        <v>0</v>
      </c>
      <c r="M145" s="173">
        <f>G145*(1+L145/100)</f>
        <v>0</v>
      </c>
      <c r="N145" s="164">
        <v>0</v>
      </c>
      <c r="O145" s="164">
        <f>ROUND(E145*N145,5)</f>
        <v>0</v>
      </c>
      <c r="P145" s="164">
        <v>0</v>
      </c>
      <c r="Q145" s="164">
        <f>ROUND(E145*P145,5)</f>
        <v>0</v>
      </c>
      <c r="R145" s="164"/>
      <c r="S145" s="164"/>
      <c r="T145" s="165">
        <v>0.16500000000000001</v>
      </c>
      <c r="U145" s="164">
        <f>ROUND(E145*T145,2)</f>
        <v>2.97</v>
      </c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 t="s">
        <v>123</v>
      </c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55"/>
      <c r="B146" s="162"/>
      <c r="C146" s="267" t="s">
        <v>277</v>
      </c>
      <c r="D146" s="268"/>
      <c r="E146" s="269"/>
      <c r="F146" s="270"/>
      <c r="G146" s="271"/>
      <c r="H146" s="173"/>
      <c r="I146" s="173"/>
      <c r="J146" s="173"/>
      <c r="K146" s="173"/>
      <c r="L146" s="173"/>
      <c r="M146" s="173"/>
      <c r="N146" s="164"/>
      <c r="O146" s="164"/>
      <c r="P146" s="164"/>
      <c r="Q146" s="164"/>
      <c r="R146" s="164"/>
      <c r="S146" s="164"/>
      <c r="T146" s="165"/>
      <c r="U146" s="16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124</v>
      </c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7" t="str">
        <f>C146</f>
        <v>Při opravě bude provedeno zaslepení sprchové baterie 2x.</v>
      </c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55">
        <v>59</v>
      </c>
      <c r="B147" s="162" t="s">
        <v>278</v>
      </c>
      <c r="C147" s="194" t="s">
        <v>279</v>
      </c>
      <c r="D147" s="164" t="s">
        <v>132</v>
      </c>
      <c r="E147" s="169">
        <v>1</v>
      </c>
      <c r="F147" s="172">
        <f>H147+J147</f>
        <v>0</v>
      </c>
      <c r="G147" s="173">
        <f>ROUND(E147*F147,2)</f>
        <v>0</v>
      </c>
      <c r="H147" s="173"/>
      <c r="I147" s="173">
        <f>ROUND(E147*H147,2)</f>
        <v>0</v>
      </c>
      <c r="J147" s="173"/>
      <c r="K147" s="173">
        <f>ROUND(E147*J147,2)</f>
        <v>0</v>
      </c>
      <c r="L147" s="173">
        <v>0</v>
      </c>
      <c r="M147" s="173">
        <f>G147*(1+L147/100)</f>
        <v>0</v>
      </c>
      <c r="N147" s="164">
        <v>0</v>
      </c>
      <c r="O147" s="164">
        <f>ROUND(E147*N147,5)</f>
        <v>0</v>
      </c>
      <c r="P147" s="164">
        <v>0</v>
      </c>
      <c r="Q147" s="164">
        <f>ROUND(E147*P147,5)</f>
        <v>0</v>
      </c>
      <c r="R147" s="164"/>
      <c r="S147" s="164"/>
      <c r="T147" s="165">
        <v>1.77</v>
      </c>
      <c r="U147" s="164">
        <f>ROUND(E147*T147,2)</f>
        <v>1.77</v>
      </c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123</v>
      </c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1" x14ac:dyDescent="0.2">
      <c r="A148" s="155">
        <v>60</v>
      </c>
      <c r="B148" s="162" t="s">
        <v>280</v>
      </c>
      <c r="C148" s="194" t="s">
        <v>281</v>
      </c>
      <c r="D148" s="164" t="s">
        <v>0</v>
      </c>
      <c r="E148" s="169">
        <v>275.00439999999998</v>
      </c>
      <c r="F148" s="172">
        <f>H148+J148</f>
        <v>0</v>
      </c>
      <c r="G148" s="173">
        <f>ROUND(E148*F148,2)</f>
        <v>0</v>
      </c>
      <c r="H148" s="173"/>
      <c r="I148" s="173">
        <f>ROUND(E148*H148,2)</f>
        <v>0</v>
      </c>
      <c r="J148" s="173"/>
      <c r="K148" s="173">
        <f>ROUND(E148*J148,2)</f>
        <v>0</v>
      </c>
      <c r="L148" s="173">
        <v>0</v>
      </c>
      <c r="M148" s="173">
        <f>G148*(1+L148/100)</f>
        <v>0</v>
      </c>
      <c r="N148" s="164">
        <v>0</v>
      </c>
      <c r="O148" s="164">
        <f>ROUND(E148*N148,5)</f>
        <v>0</v>
      </c>
      <c r="P148" s="164">
        <v>0</v>
      </c>
      <c r="Q148" s="164">
        <f>ROUND(E148*P148,5)</f>
        <v>0</v>
      </c>
      <c r="R148" s="164"/>
      <c r="S148" s="164"/>
      <c r="T148" s="165">
        <v>0</v>
      </c>
      <c r="U148" s="164">
        <f>ROUND(E148*T148,2)</f>
        <v>0</v>
      </c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 t="s">
        <v>123</v>
      </c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ht="22.5" outlineLevel="1" x14ac:dyDescent="0.2">
      <c r="A149" s="155">
        <v>61</v>
      </c>
      <c r="B149" s="162" t="s">
        <v>282</v>
      </c>
      <c r="C149" s="194" t="s">
        <v>283</v>
      </c>
      <c r="D149" s="164" t="s">
        <v>132</v>
      </c>
      <c r="E149" s="169">
        <v>1</v>
      </c>
      <c r="F149" s="172">
        <f>H149+J149</f>
        <v>0</v>
      </c>
      <c r="G149" s="173">
        <f>ROUND(E149*F149,2)</f>
        <v>0</v>
      </c>
      <c r="H149" s="173"/>
      <c r="I149" s="173">
        <f>ROUND(E149*H149,2)</f>
        <v>0</v>
      </c>
      <c r="J149" s="173"/>
      <c r="K149" s="173">
        <f>ROUND(E149*J149,2)</f>
        <v>0</v>
      </c>
      <c r="L149" s="173">
        <v>0</v>
      </c>
      <c r="M149" s="173">
        <f>G149*(1+L149/100)</f>
        <v>0</v>
      </c>
      <c r="N149" s="164">
        <v>7.0099999999999997E-3</v>
      </c>
      <c r="O149" s="164">
        <f>ROUND(E149*N149,5)</f>
        <v>7.0099999999999997E-3</v>
      </c>
      <c r="P149" s="164">
        <v>0</v>
      </c>
      <c r="Q149" s="164">
        <f>ROUND(E149*P149,5)</f>
        <v>0</v>
      </c>
      <c r="R149" s="164"/>
      <c r="S149" s="164"/>
      <c r="T149" s="165">
        <v>0</v>
      </c>
      <c r="U149" s="164">
        <f>ROUND(E149*T149,2)</f>
        <v>0</v>
      </c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129</v>
      </c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ht="22.5" outlineLevel="1" x14ac:dyDescent="0.2">
      <c r="A150" s="155">
        <v>62</v>
      </c>
      <c r="B150" s="162" t="s">
        <v>284</v>
      </c>
      <c r="C150" s="194" t="s">
        <v>285</v>
      </c>
      <c r="D150" s="164" t="s">
        <v>138</v>
      </c>
      <c r="E150" s="169">
        <v>1</v>
      </c>
      <c r="F150" s="172">
        <f>H150+J150</f>
        <v>0</v>
      </c>
      <c r="G150" s="173">
        <f>ROUND(E150*F150,2)</f>
        <v>0</v>
      </c>
      <c r="H150" s="173"/>
      <c r="I150" s="173">
        <f>ROUND(E150*H150,2)</f>
        <v>0</v>
      </c>
      <c r="J150" s="173"/>
      <c r="K150" s="173">
        <f>ROUND(E150*J150,2)</f>
        <v>0</v>
      </c>
      <c r="L150" s="173">
        <v>0</v>
      </c>
      <c r="M150" s="173">
        <f>G150*(1+L150/100)</f>
        <v>0</v>
      </c>
      <c r="N150" s="164">
        <v>0</v>
      </c>
      <c r="O150" s="164">
        <f>ROUND(E150*N150,5)</f>
        <v>0</v>
      </c>
      <c r="P150" s="164">
        <v>0</v>
      </c>
      <c r="Q150" s="164">
        <f>ROUND(E150*P150,5)</f>
        <v>0</v>
      </c>
      <c r="R150" s="164"/>
      <c r="S150" s="164"/>
      <c r="T150" s="165">
        <v>0</v>
      </c>
      <c r="U150" s="164">
        <f>ROUND(E150*T150,2)</f>
        <v>0</v>
      </c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 t="s">
        <v>123</v>
      </c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x14ac:dyDescent="0.2">
      <c r="A151" s="156" t="s">
        <v>118</v>
      </c>
      <c r="B151" s="163" t="s">
        <v>83</v>
      </c>
      <c r="C151" s="195" t="s">
        <v>84</v>
      </c>
      <c r="D151" s="166"/>
      <c r="E151" s="170"/>
      <c r="F151" s="174"/>
      <c r="G151" s="174">
        <f>SUMIF(AE152:AE158,"&lt;&gt;NOR",G152:G158)</f>
        <v>0</v>
      </c>
      <c r="H151" s="174"/>
      <c r="I151" s="174">
        <f>SUM(I152:I158)</f>
        <v>0</v>
      </c>
      <c r="J151" s="174"/>
      <c r="K151" s="174">
        <f>SUM(K152:K158)</f>
        <v>0</v>
      </c>
      <c r="L151" s="174"/>
      <c r="M151" s="174">
        <f>SUM(M152:M158)</f>
        <v>0</v>
      </c>
      <c r="N151" s="166"/>
      <c r="O151" s="166">
        <f>SUM(O152:O158)</f>
        <v>0.73386999999999991</v>
      </c>
      <c r="P151" s="166"/>
      <c r="Q151" s="166">
        <f>SUM(Q152:Q158)</f>
        <v>0</v>
      </c>
      <c r="R151" s="166"/>
      <c r="S151" s="166"/>
      <c r="T151" s="167"/>
      <c r="U151" s="166">
        <f>SUM(U152:U158)</f>
        <v>30.76</v>
      </c>
      <c r="AE151" t="s">
        <v>119</v>
      </c>
    </row>
    <row r="152" spans="1:60" outlineLevel="1" x14ac:dyDescent="0.2">
      <c r="A152" s="155">
        <v>63</v>
      </c>
      <c r="B152" s="162" t="s">
        <v>286</v>
      </c>
      <c r="C152" s="194" t="s">
        <v>287</v>
      </c>
      <c r="D152" s="164" t="s">
        <v>122</v>
      </c>
      <c r="E152" s="169">
        <v>22.024999999999999</v>
      </c>
      <c r="F152" s="172">
        <f>H152+J152</f>
        <v>0</v>
      </c>
      <c r="G152" s="173">
        <f>ROUND(E152*F152,2)</f>
        <v>0</v>
      </c>
      <c r="H152" s="173"/>
      <c r="I152" s="173">
        <f>ROUND(E152*H152,2)</f>
        <v>0</v>
      </c>
      <c r="J152" s="173"/>
      <c r="K152" s="173">
        <f>ROUND(E152*J152,2)</f>
        <v>0</v>
      </c>
      <c r="L152" s="173">
        <v>0</v>
      </c>
      <c r="M152" s="173">
        <f>G152*(1+L152/100)</f>
        <v>0</v>
      </c>
      <c r="N152" s="164">
        <v>2.1000000000000001E-4</v>
      </c>
      <c r="O152" s="164">
        <f>ROUND(E152*N152,5)</f>
        <v>4.6299999999999996E-3</v>
      </c>
      <c r="P152" s="164">
        <v>0</v>
      </c>
      <c r="Q152" s="164">
        <f>ROUND(E152*P152,5)</f>
        <v>0</v>
      </c>
      <c r="R152" s="164"/>
      <c r="S152" s="164"/>
      <c r="T152" s="165">
        <v>0.05</v>
      </c>
      <c r="U152" s="164">
        <f>ROUND(E152*T152,2)</f>
        <v>1.1000000000000001</v>
      </c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123</v>
      </c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outlineLevel="1" x14ac:dyDescent="0.2">
      <c r="A153" s="155"/>
      <c r="B153" s="162"/>
      <c r="C153" s="267" t="s">
        <v>142</v>
      </c>
      <c r="D153" s="268"/>
      <c r="E153" s="269"/>
      <c r="F153" s="270"/>
      <c r="G153" s="271"/>
      <c r="H153" s="173"/>
      <c r="I153" s="173"/>
      <c r="J153" s="173"/>
      <c r="K153" s="173"/>
      <c r="L153" s="173"/>
      <c r="M153" s="173"/>
      <c r="N153" s="164"/>
      <c r="O153" s="164"/>
      <c r="P153" s="164"/>
      <c r="Q153" s="164"/>
      <c r="R153" s="164"/>
      <c r="S153" s="164"/>
      <c r="T153" s="165"/>
      <c r="U153" s="16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 t="s">
        <v>124</v>
      </c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7" t="str">
        <f>C153</f>
        <v>výpočet:</v>
      </c>
      <c r="BB153" s="154"/>
      <c r="BC153" s="154"/>
      <c r="BD153" s="154"/>
      <c r="BE153" s="154"/>
      <c r="BF153" s="154"/>
      <c r="BG153" s="154"/>
      <c r="BH153" s="154"/>
    </row>
    <row r="154" spans="1:60" outlineLevel="1" x14ac:dyDescent="0.2">
      <c r="A154" s="155"/>
      <c r="B154" s="162"/>
      <c r="C154" s="267" t="s">
        <v>159</v>
      </c>
      <c r="D154" s="268"/>
      <c r="E154" s="269"/>
      <c r="F154" s="270"/>
      <c r="G154" s="271"/>
      <c r="H154" s="173"/>
      <c r="I154" s="173"/>
      <c r="J154" s="173"/>
      <c r="K154" s="173"/>
      <c r="L154" s="173"/>
      <c r="M154" s="173"/>
      <c r="N154" s="164"/>
      <c r="O154" s="164"/>
      <c r="P154" s="164"/>
      <c r="Q154" s="164"/>
      <c r="R154" s="164"/>
      <c r="S154" s="164"/>
      <c r="T154" s="165"/>
      <c r="U154" s="16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124</v>
      </c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7" t="str">
        <f>C154</f>
        <v>(2,9*4) + (1,1*1,1) + (0,88*0,9) + (0,85*0,98) + (3,05*1,7) + (1,85*1,3)</v>
      </c>
      <c r="BB154" s="154"/>
      <c r="BC154" s="154"/>
      <c r="BD154" s="154"/>
      <c r="BE154" s="154"/>
      <c r="BF154" s="154"/>
      <c r="BG154" s="154"/>
      <c r="BH154" s="154"/>
    </row>
    <row r="155" spans="1:60" ht="22.5" outlineLevel="1" x14ac:dyDescent="0.2">
      <c r="A155" s="155">
        <v>64</v>
      </c>
      <c r="B155" s="162" t="s">
        <v>288</v>
      </c>
      <c r="C155" s="194" t="s">
        <v>289</v>
      </c>
      <c r="D155" s="164" t="s">
        <v>122</v>
      </c>
      <c r="E155" s="169">
        <v>22.024999999999999</v>
      </c>
      <c r="F155" s="172">
        <f>H155+J155</f>
        <v>0</v>
      </c>
      <c r="G155" s="173">
        <f>ROUND(E155*F155,2)</f>
        <v>0</v>
      </c>
      <c r="H155" s="173"/>
      <c r="I155" s="173">
        <f>ROUND(E155*H155,2)</f>
        <v>0</v>
      </c>
      <c r="J155" s="173"/>
      <c r="K155" s="173">
        <f>ROUND(E155*J155,2)</f>
        <v>0</v>
      </c>
      <c r="L155" s="173">
        <v>0</v>
      </c>
      <c r="M155" s="173">
        <f>G155*(1+L155/100)</f>
        <v>0</v>
      </c>
      <c r="N155" s="164">
        <v>6.9300000000000004E-3</v>
      </c>
      <c r="O155" s="164">
        <f>ROUND(E155*N155,5)</f>
        <v>0.15262999999999999</v>
      </c>
      <c r="P155" s="164">
        <v>0</v>
      </c>
      <c r="Q155" s="164">
        <f>ROUND(E155*P155,5)</f>
        <v>0</v>
      </c>
      <c r="R155" s="164"/>
      <c r="S155" s="164"/>
      <c r="T155" s="165">
        <v>1.3466</v>
      </c>
      <c r="U155" s="164">
        <f>ROUND(E155*T155,2)</f>
        <v>29.66</v>
      </c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123</v>
      </c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55">
        <v>65</v>
      </c>
      <c r="B156" s="162" t="s">
        <v>290</v>
      </c>
      <c r="C156" s="194" t="s">
        <v>291</v>
      </c>
      <c r="D156" s="164" t="s">
        <v>122</v>
      </c>
      <c r="E156" s="169">
        <v>24.227499999999999</v>
      </c>
      <c r="F156" s="172">
        <f>H156+J156</f>
        <v>0</v>
      </c>
      <c r="G156" s="173">
        <f>ROUND(E156*F156,2)</f>
        <v>0</v>
      </c>
      <c r="H156" s="173"/>
      <c r="I156" s="173">
        <f>ROUND(E156*H156,2)</f>
        <v>0</v>
      </c>
      <c r="J156" s="173"/>
      <c r="K156" s="173">
        <f>ROUND(E156*J156,2)</f>
        <v>0</v>
      </c>
      <c r="L156" s="173">
        <v>0</v>
      </c>
      <c r="M156" s="173">
        <f>G156*(1+L156/100)</f>
        <v>0</v>
      </c>
      <c r="N156" s="164">
        <v>2.3800000000000002E-2</v>
      </c>
      <c r="O156" s="164">
        <f>ROUND(E156*N156,5)</f>
        <v>0.57660999999999996</v>
      </c>
      <c r="P156" s="164">
        <v>0</v>
      </c>
      <c r="Q156" s="164">
        <f>ROUND(E156*P156,5)</f>
        <v>0</v>
      </c>
      <c r="R156" s="164"/>
      <c r="S156" s="164"/>
      <c r="T156" s="165">
        <v>0</v>
      </c>
      <c r="U156" s="164">
        <f>ROUND(E156*T156,2)</f>
        <v>0</v>
      </c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 t="s">
        <v>129</v>
      </c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55"/>
      <c r="B157" s="162"/>
      <c r="C157" s="267" t="s">
        <v>292</v>
      </c>
      <c r="D157" s="268"/>
      <c r="E157" s="269"/>
      <c r="F157" s="270"/>
      <c r="G157" s="271"/>
      <c r="H157" s="173"/>
      <c r="I157" s="173"/>
      <c r="J157" s="173"/>
      <c r="K157" s="173"/>
      <c r="L157" s="173"/>
      <c r="M157" s="173"/>
      <c r="N157" s="164"/>
      <c r="O157" s="164"/>
      <c r="P157" s="164"/>
      <c r="Q157" s="164"/>
      <c r="R157" s="164"/>
      <c r="S157" s="164"/>
      <c r="T157" s="165"/>
      <c r="U157" s="16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124</v>
      </c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7" t="str">
        <f>C157</f>
        <v>Dlažba s protiskluzovou úpravou, min. R10, barva světle šedá , otěruvzdornost PEI 4, jakost 1.</v>
      </c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55">
        <v>66</v>
      </c>
      <c r="B158" s="162" t="s">
        <v>293</v>
      </c>
      <c r="C158" s="194" t="s">
        <v>294</v>
      </c>
      <c r="D158" s="164" t="s">
        <v>0</v>
      </c>
      <c r="E158" s="169">
        <v>452.21730000000002</v>
      </c>
      <c r="F158" s="172">
        <f>H158+J158</f>
        <v>0</v>
      </c>
      <c r="G158" s="173">
        <f>ROUND(E158*F158,2)</f>
        <v>0</v>
      </c>
      <c r="H158" s="173"/>
      <c r="I158" s="173">
        <f>ROUND(E158*H158,2)</f>
        <v>0</v>
      </c>
      <c r="J158" s="173"/>
      <c r="K158" s="173">
        <f>ROUND(E158*J158,2)</f>
        <v>0</v>
      </c>
      <c r="L158" s="173">
        <v>0</v>
      </c>
      <c r="M158" s="173">
        <f>G158*(1+L158/100)</f>
        <v>0</v>
      </c>
      <c r="N158" s="164">
        <v>0</v>
      </c>
      <c r="O158" s="164">
        <f>ROUND(E158*N158,5)</f>
        <v>0</v>
      </c>
      <c r="P158" s="164">
        <v>0</v>
      </c>
      <c r="Q158" s="164">
        <f>ROUND(E158*P158,5)</f>
        <v>0</v>
      </c>
      <c r="R158" s="164"/>
      <c r="S158" s="164"/>
      <c r="T158" s="165">
        <v>0</v>
      </c>
      <c r="U158" s="164">
        <f>ROUND(E158*T158,2)</f>
        <v>0</v>
      </c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123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x14ac:dyDescent="0.2">
      <c r="A159" s="156" t="s">
        <v>118</v>
      </c>
      <c r="B159" s="163" t="s">
        <v>85</v>
      </c>
      <c r="C159" s="195" t="s">
        <v>86</v>
      </c>
      <c r="D159" s="166"/>
      <c r="E159" s="170"/>
      <c r="F159" s="174"/>
      <c r="G159" s="174">
        <f>SUMIF(AE160:AE169,"&lt;&gt;NOR",G160:G169)</f>
        <v>0</v>
      </c>
      <c r="H159" s="174"/>
      <c r="I159" s="174">
        <f>SUM(I160:I169)</f>
        <v>0</v>
      </c>
      <c r="J159" s="174"/>
      <c r="K159" s="174">
        <f>SUM(K160:K169)</f>
        <v>0</v>
      </c>
      <c r="L159" s="174"/>
      <c r="M159" s="174">
        <f>SUM(M160:M169)</f>
        <v>0</v>
      </c>
      <c r="N159" s="166"/>
      <c r="O159" s="166">
        <f>SUM(O160:O169)</f>
        <v>1.2303500000000001</v>
      </c>
      <c r="P159" s="166"/>
      <c r="Q159" s="166">
        <f>SUM(Q160:Q169)</f>
        <v>0</v>
      </c>
      <c r="R159" s="166"/>
      <c r="S159" s="166"/>
      <c r="T159" s="167"/>
      <c r="U159" s="166">
        <f>SUM(U160:U169)</f>
        <v>65.38</v>
      </c>
      <c r="AE159" t="s">
        <v>119</v>
      </c>
    </row>
    <row r="160" spans="1:60" outlineLevel="1" x14ac:dyDescent="0.2">
      <c r="A160" s="155">
        <v>67</v>
      </c>
      <c r="B160" s="162" t="s">
        <v>295</v>
      </c>
      <c r="C160" s="194" t="s">
        <v>296</v>
      </c>
      <c r="D160" s="164" t="s">
        <v>122</v>
      </c>
      <c r="E160" s="169">
        <v>44.378</v>
      </c>
      <c r="F160" s="172">
        <f>H160+J160</f>
        <v>0</v>
      </c>
      <c r="G160" s="173">
        <f>ROUND(E160*F160,2)</f>
        <v>0</v>
      </c>
      <c r="H160" s="173"/>
      <c r="I160" s="173">
        <f>ROUND(E160*H160,2)</f>
        <v>0</v>
      </c>
      <c r="J160" s="173"/>
      <c r="K160" s="173">
        <f>ROUND(E160*J160,2)</f>
        <v>0</v>
      </c>
      <c r="L160" s="173">
        <v>0</v>
      </c>
      <c r="M160" s="173">
        <f>G160*(1+L160/100)</f>
        <v>0</v>
      </c>
      <c r="N160" s="164">
        <v>3.0000000000000001E-5</v>
      </c>
      <c r="O160" s="164">
        <f>ROUND(E160*N160,5)</f>
        <v>1.33E-3</v>
      </c>
      <c r="P160" s="164">
        <v>0</v>
      </c>
      <c r="Q160" s="164">
        <f>ROUND(E160*P160,5)</f>
        <v>0</v>
      </c>
      <c r="R160" s="164"/>
      <c r="S160" s="164"/>
      <c r="T160" s="165">
        <v>0.05</v>
      </c>
      <c r="U160" s="164">
        <f>ROUND(E160*T160,2)</f>
        <v>2.2200000000000002</v>
      </c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123</v>
      </c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outlineLevel="1" x14ac:dyDescent="0.2">
      <c r="A161" s="155"/>
      <c r="B161" s="162"/>
      <c r="C161" s="267" t="s">
        <v>142</v>
      </c>
      <c r="D161" s="268"/>
      <c r="E161" s="269"/>
      <c r="F161" s="270"/>
      <c r="G161" s="271"/>
      <c r="H161" s="173"/>
      <c r="I161" s="173"/>
      <c r="J161" s="173"/>
      <c r="K161" s="173"/>
      <c r="L161" s="173"/>
      <c r="M161" s="173"/>
      <c r="N161" s="164"/>
      <c r="O161" s="164"/>
      <c r="P161" s="164"/>
      <c r="Q161" s="164"/>
      <c r="R161" s="164"/>
      <c r="S161" s="164"/>
      <c r="T161" s="165"/>
      <c r="U161" s="16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 t="s">
        <v>124</v>
      </c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7" t="str">
        <f>C161</f>
        <v>výpočet:</v>
      </c>
      <c r="BB161" s="154"/>
      <c r="BC161" s="154"/>
      <c r="BD161" s="154"/>
      <c r="BE161" s="154"/>
      <c r="BF161" s="154"/>
      <c r="BG161" s="154"/>
      <c r="BH161" s="154"/>
    </row>
    <row r="162" spans="1:60" outlineLevel="1" x14ac:dyDescent="0.2">
      <c r="A162" s="155"/>
      <c r="B162" s="162"/>
      <c r="C162" s="267" t="s">
        <v>341</v>
      </c>
      <c r="D162" s="268"/>
      <c r="E162" s="269"/>
      <c r="F162" s="270"/>
      <c r="G162" s="271"/>
      <c r="H162" s="173"/>
      <c r="I162" s="173"/>
      <c r="J162" s="173"/>
      <c r="K162" s="173"/>
      <c r="L162" s="173"/>
      <c r="M162" s="173"/>
      <c r="N162" s="164"/>
      <c r="O162" s="164"/>
      <c r="P162" s="164"/>
      <c r="Q162" s="164"/>
      <c r="R162" s="164"/>
      <c r="S162" s="164"/>
      <c r="T162" s="165"/>
      <c r="U162" s="16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124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7" t="str">
        <f>C162</f>
        <v>(2,9*2,3*2) + (4*2,3*2) - 2,1 sprchy</v>
      </c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55"/>
      <c r="B163" s="162"/>
      <c r="C163" s="267" t="s">
        <v>297</v>
      </c>
      <c r="D163" s="268"/>
      <c r="E163" s="269"/>
      <c r="F163" s="270"/>
      <c r="G163" s="271"/>
      <c r="H163" s="173"/>
      <c r="I163" s="173"/>
      <c r="J163" s="173"/>
      <c r="K163" s="173"/>
      <c r="L163" s="173"/>
      <c r="M163" s="173"/>
      <c r="N163" s="164"/>
      <c r="O163" s="164"/>
      <c r="P163" s="164"/>
      <c r="Q163" s="164"/>
      <c r="R163" s="164"/>
      <c r="S163" s="164"/>
      <c r="T163" s="165"/>
      <c r="U163" s="16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 t="s">
        <v>124</v>
      </c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7" t="str">
        <f>C163</f>
        <v>(1,1*2,3*4) - 1,89 wc</v>
      </c>
      <c r="BB163" s="154"/>
      <c r="BC163" s="154"/>
      <c r="BD163" s="154"/>
      <c r="BE163" s="154"/>
      <c r="BF163" s="154"/>
      <c r="BG163" s="154"/>
      <c r="BH163" s="154"/>
    </row>
    <row r="164" spans="1:60" outlineLevel="1" x14ac:dyDescent="0.2">
      <c r="A164" s="155"/>
      <c r="B164" s="162"/>
      <c r="C164" s="267" t="s">
        <v>298</v>
      </c>
      <c r="D164" s="268"/>
      <c r="E164" s="269"/>
      <c r="F164" s="270"/>
      <c r="G164" s="271"/>
      <c r="H164" s="173"/>
      <c r="I164" s="173"/>
      <c r="J164" s="173"/>
      <c r="K164" s="173"/>
      <c r="L164" s="173"/>
      <c r="M164" s="173"/>
      <c r="N164" s="164"/>
      <c r="O164" s="164"/>
      <c r="P164" s="164"/>
      <c r="Q164" s="164"/>
      <c r="R164" s="164"/>
      <c r="S164" s="164"/>
      <c r="T164" s="165"/>
      <c r="U164" s="16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124</v>
      </c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7" t="str">
        <f>C164</f>
        <v>(0,9*2,3*2) + (0,88*2,3*2) - 1,68 úklid</v>
      </c>
      <c r="BB164" s="154"/>
      <c r="BC164" s="154"/>
      <c r="BD164" s="154"/>
      <c r="BE164" s="154"/>
      <c r="BF164" s="154"/>
      <c r="BG164" s="154"/>
      <c r="BH164" s="154"/>
    </row>
    <row r="165" spans="1:60" ht="22.5" outlineLevel="1" x14ac:dyDescent="0.2">
      <c r="A165" s="155">
        <v>68</v>
      </c>
      <c r="B165" s="162" t="s">
        <v>299</v>
      </c>
      <c r="C165" s="194" t="s">
        <v>300</v>
      </c>
      <c r="D165" s="164" t="s">
        <v>122</v>
      </c>
      <c r="E165" s="169">
        <v>44.378</v>
      </c>
      <c r="F165" s="172">
        <f>H165+J165</f>
        <v>0</v>
      </c>
      <c r="G165" s="173">
        <f>ROUND(E165*F165,2)</f>
        <v>0</v>
      </c>
      <c r="H165" s="173"/>
      <c r="I165" s="173">
        <f>ROUND(E165*H165,2)</f>
        <v>0</v>
      </c>
      <c r="J165" s="173"/>
      <c r="K165" s="173">
        <f>ROUND(E165*J165,2)</f>
        <v>0</v>
      </c>
      <c r="L165" s="173">
        <v>0</v>
      </c>
      <c r="M165" s="173">
        <f>G165*(1+L165/100)</f>
        <v>0</v>
      </c>
      <c r="N165" s="164">
        <v>5.3499999999999997E-3</v>
      </c>
      <c r="O165" s="164">
        <f>ROUND(E165*N165,5)</f>
        <v>0.23741999999999999</v>
      </c>
      <c r="P165" s="164">
        <v>0</v>
      </c>
      <c r="Q165" s="164">
        <f>ROUND(E165*P165,5)</f>
        <v>0</v>
      </c>
      <c r="R165" s="164"/>
      <c r="S165" s="164"/>
      <c r="T165" s="165">
        <v>1.288</v>
      </c>
      <c r="U165" s="164">
        <f>ROUND(E165*T165,2)</f>
        <v>57.16</v>
      </c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 t="s">
        <v>123</v>
      </c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ht="22.5" outlineLevel="1" x14ac:dyDescent="0.2">
      <c r="A166" s="155">
        <v>69</v>
      </c>
      <c r="B166" s="162" t="s">
        <v>301</v>
      </c>
      <c r="C166" s="194" t="s">
        <v>302</v>
      </c>
      <c r="D166" s="164" t="s">
        <v>135</v>
      </c>
      <c r="E166" s="169">
        <v>50</v>
      </c>
      <c r="F166" s="172">
        <f>H166+J166</f>
        <v>0</v>
      </c>
      <c r="G166" s="173">
        <f>ROUND(E166*F166,2)</f>
        <v>0</v>
      </c>
      <c r="H166" s="173"/>
      <c r="I166" s="173">
        <f>ROUND(E166*H166,2)</f>
        <v>0</v>
      </c>
      <c r="J166" s="173"/>
      <c r="K166" s="173">
        <f>ROUND(E166*J166,2)</f>
        <v>0</v>
      </c>
      <c r="L166" s="173">
        <v>0</v>
      </c>
      <c r="M166" s="173">
        <f>G166*(1+L166/100)</f>
        <v>0</v>
      </c>
      <c r="N166" s="164">
        <v>0</v>
      </c>
      <c r="O166" s="164">
        <f>ROUND(E166*N166,5)</f>
        <v>0</v>
      </c>
      <c r="P166" s="164">
        <v>0</v>
      </c>
      <c r="Q166" s="164">
        <f>ROUND(E166*P166,5)</f>
        <v>0</v>
      </c>
      <c r="R166" s="164"/>
      <c r="S166" s="164"/>
      <c r="T166" s="165">
        <v>0.12</v>
      </c>
      <c r="U166" s="164">
        <f>ROUND(E166*T166,2)</f>
        <v>6</v>
      </c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 t="s">
        <v>123</v>
      </c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1" x14ac:dyDescent="0.2">
      <c r="A167" s="155">
        <v>70</v>
      </c>
      <c r="B167" s="162" t="s">
        <v>303</v>
      </c>
      <c r="C167" s="194" t="s">
        <v>304</v>
      </c>
      <c r="D167" s="164" t="s">
        <v>122</v>
      </c>
      <c r="E167" s="169">
        <v>51.034700000000001</v>
      </c>
      <c r="F167" s="172">
        <f>H167+J167</f>
        <v>0</v>
      </c>
      <c r="G167" s="173">
        <f>ROUND(E167*F167,2)</f>
        <v>0</v>
      </c>
      <c r="H167" s="173"/>
      <c r="I167" s="173">
        <f>ROUND(E167*H167,2)</f>
        <v>0</v>
      </c>
      <c r="J167" s="173"/>
      <c r="K167" s="173">
        <f>ROUND(E167*J167,2)</f>
        <v>0</v>
      </c>
      <c r="L167" s="173">
        <v>0</v>
      </c>
      <c r="M167" s="173">
        <f>G167*(1+L167/100)</f>
        <v>0</v>
      </c>
      <c r="N167" s="164">
        <v>1.9429999999999999E-2</v>
      </c>
      <c r="O167" s="164">
        <f>ROUND(E167*N167,5)</f>
        <v>0.99160000000000004</v>
      </c>
      <c r="P167" s="164">
        <v>0</v>
      </c>
      <c r="Q167" s="164">
        <f>ROUND(E167*P167,5)</f>
        <v>0</v>
      </c>
      <c r="R167" s="164"/>
      <c r="S167" s="164"/>
      <c r="T167" s="165">
        <v>0</v>
      </c>
      <c r="U167" s="164">
        <f>ROUND(E167*T167,2)</f>
        <v>0</v>
      </c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 t="s">
        <v>129</v>
      </c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outlineLevel="1" x14ac:dyDescent="0.2">
      <c r="A168" s="155"/>
      <c r="B168" s="162"/>
      <c r="C168" s="267" t="s">
        <v>305</v>
      </c>
      <c r="D168" s="268"/>
      <c r="E168" s="269"/>
      <c r="F168" s="270"/>
      <c r="G168" s="271"/>
      <c r="H168" s="173"/>
      <c r="I168" s="173"/>
      <c r="J168" s="173"/>
      <c r="K168" s="173"/>
      <c r="L168" s="173"/>
      <c r="M168" s="173"/>
      <c r="N168" s="164"/>
      <c r="O168" s="164"/>
      <c r="P168" s="164"/>
      <c r="Q168" s="164"/>
      <c r="R168" s="164"/>
      <c r="S168" s="164"/>
      <c r="T168" s="165"/>
      <c r="U168" s="16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 t="s">
        <v>124</v>
      </c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7" t="str">
        <f>C168</f>
        <v>Obklad barva bílošedá , jakost 1.</v>
      </c>
      <c r="BB168" s="154"/>
      <c r="BC168" s="154"/>
      <c r="BD168" s="154"/>
      <c r="BE168" s="154"/>
      <c r="BF168" s="154"/>
      <c r="BG168" s="154"/>
      <c r="BH168" s="154"/>
    </row>
    <row r="169" spans="1:60" outlineLevel="1" x14ac:dyDescent="0.2">
      <c r="A169" s="155">
        <v>71</v>
      </c>
      <c r="B169" s="162" t="s">
        <v>306</v>
      </c>
      <c r="C169" s="194" t="s">
        <v>307</v>
      </c>
      <c r="D169" s="164" t="s">
        <v>0</v>
      </c>
      <c r="E169" s="169">
        <v>868.15179999999998</v>
      </c>
      <c r="F169" s="172">
        <f>H169+J169</f>
        <v>0</v>
      </c>
      <c r="G169" s="173">
        <f>ROUND(E169*F169,2)</f>
        <v>0</v>
      </c>
      <c r="H169" s="173"/>
      <c r="I169" s="173">
        <f>ROUND(E169*H169,2)</f>
        <v>0</v>
      </c>
      <c r="J169" s="173"/>
      <c r="K169" s="173">
        <f>ROUND(E169*J169,2)</f>
        <v>0</v>
      </c>
      <c r="L169" s="173">
        <v>0</v>
      </c>
      <c r="M169" s="173">
        <f>G169*(1+L169/100)</f>
        <v>0</v>
      </c>
      <c r="N169" s="164">
        <v>0</v>
      </c>
      <c r="O169" s="164">
        <f>ROUND(E169*N169,5)</f>
        <v>0</v>
      </c>
      <c r="P169" s="164">
        <v>0</v>
      </c>
      <c r="Q169" s="164">
        <f>ROUND(E169*P169,5)</f>
        <v>0</v>
      </c>
      <c r="R169" s="164"/>
      <c r="S169" s="164"/>
      <c r="T169" s="165">
        <v>0</v>
      </c>
      <c r="U169" s="164">
        <f>ROUND(E169*T169,2)</f>
        <v>0</v>
      </c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 t="s">
        <v>123</v>
      </c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x14ac:dyDescent="0.2">
      <c r="A170" s="156" t="s">
        <v>118</v>
      </c>
      <c r="B170" s="163" t="s">
        <v>87</v>
      </c>
      <c r="C170" s="195" t="s">
        <v>88</v>
      </c>
      <c r="D170" s="166"/>
      <c r="E170" s="170"/>
      <c r="F170" s="174"/>
      <c r="G170" s="174">
        <f>SUMIF(AE171:AE179,"&lt;&gt;NOR",G171:G179)</f>
        <v>0</v>
      </c>
      <c r="H170" s="174"/>
      <c r="I170" s="174">
        <f>SUM(I171:I179)</f>
        <v>0</v>
      </c>
      <c r="J170" s="174"/>
      <c r="K170" s="174">
        <f>SUM(K171:K179)</f>
        <v>0</v>
      </c>
      <c r="L170" s="174"/>
      <c r="M170" s="174">
        <f>SUM(M171:M179)</f>
        <v>0</v>
      </c>
      <c r="N170" s="166"/>
      <c r="O170" s="166">
        <f>SUM(O171:O179)</f>
        <v>1.447E-2</v>
      </c>
      <c r="P170" s="166"/>
      <c r="Q170" s="166">
        <f>SUM(Q171:Q179)</f>
        <v>0</v>
      </c>
      <c r="R170" s="166"/>
      <c r="S170" s="166"/>
      <c r="T170" s="167"/>
      <c r="U170" s="166">
        <f>SUM(U171:U179)</f>
        <v>9.26</v>
      </c>
      <c r="AE170" t="s">
        <v>119</v>
      </c>
    </row>
    <row r="171" spans="1:60" outlineLevel="1" x14ac:dyDescent="0.2">
      <c r="A171" s="155">
        <v>72</v>
      </c>
      <c r="B171" s="162" t="s">
        <v>308</v>
      </c>
      <c r="C171" s="194" t="s">
        <v>347</v>
      </c>
      <c r="D171" s="164" t="s">
        <v>122</v>
      </c>
      <c r="E171" s="169">
        <v>68.927400000000006</v>
      </c>
      <c r="F171" s="172">
        <f>H171+J171</f>
        <v>0</v>
      </c>
      <c r="G171" s="173">
        <f>ROUND(E171*F171,2)</f>
        <v>0</v>
      </c>
      <c r="H171" s="173"/>
      <c r="I171" s="173">
        <f>ROUND(E171*H171,2)</f>
        <v>0</v>
      </c>
      <c r="J171" s="173"/>
      <c r="K171" s="173">
        <f>ROUND(E171*J171,2)</f>
        <v>0</v>
      </c>
      <c r="L171" s="173">
        <v>0</v>
      </c>
      <c r="M171" s="173">
        <f>G171*(1+L171/100)</f>
        <v>0</v>
      </c>
      <c r="N171" s="164">
        <v>6.9999999999999994E-5</v>
      </c>
      <c r="O171" s="164">
        <f>ROUND(E171*N171,5)</f>
        <v>4.8199999999999996E-3</v>
      </c>
      <c r="P171" s="164">
        <v>0</v>
      </c>
      <c r="Q171" s="164">
        <f>ROUND(E171*P171,5)</f>
        <v>0</v>
      </c>
      <c r="R171" s="164"/>
      <c r="S171" s="164"/>
      <c r="T171" s="165">
        <v>3.2480000000000002E-2</v>
      </c>
      <c r="U171" s="164">
        <f>ROUND(E171*T171,2)</f>
        <v>2.2400000000000002</v>
      </c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 t="s">
        <v>123</v>
      </c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</row>
    <row r="172" spans="1:60" outlineLevel="1" x14ac:dyDescent="0.2">
      <c r="A172" s="155"/>
      <c r="B172" s="162"/>
      <c r="C172" s="267" t="s">
        <v>142</v>
      </c>
      <c r="D172" s="268"/>
      <c r="E172" s="269"/>
      <c r="F172" s="270"/>
      <c r="G172" s="271"/>
      <c r="H172" s="173"/>
      <c r="I172" s="173"/>
      <c r="J172" s="173"/>
      <c r="K172" s="173"/>
      <c r="L172" s="173"/>
      <c r="M172" s="173"/>
      <c r="N172" s="164"/>
      <c r="O172" s="164"/>
      <c r="P172" s="164"/>
      <c r="Q172" s="164"/>
      <c r="R172" s="164"/>
      <c r="S172" s="164"/>
      <c r="T172" s="165"/>
      <c r="U172" s="16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 t="s">
        <v>124</v>
      </c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7" t="str">
        <f>C172</f>
        <v>výpočet:</v>
      </c>
      <c r="BB172" s="154"/>
      <c r="BC172" s="154"/>
      <c r="BD172" s="154"/>
      <c r="BE172" s="154"/>
      <c r="BF172" s="154"/>
      <c r="BG172" s="154"/>
      <c r="BH172" s="154"/>
    </row>
    <row r="173" spans="1:60" outlineLevel="1" x14ac:dyDescent="0.2">
      <c r="A173" s="155"/>
      <c r="B173" s="162"/>
      <c r="C173" s="267" t="s">
        <v>309</v>
      </c>
      <c r="D173" s="268"/>
      <c r="E173" s="269"/>
      <c r="F173" s="270"/>
      <c r="G173" s="271"/>
      <c r="H173" s="173"/>
      <c r="I173" s="173"/>
      <c r="J173" s="173"/>
      <c r="K173" s="173"/>
      <c r="L173" s="173"/>
      <c r="M173" s="173"/>
      <c r="N173" s="164"/>
      <c r="O173" s="164"/>
      <c r="P173" s="164"/>
      <c r="Q173" s="164"/>
      <c r="R173" s="164"/>
      <c r="S173" s="164"/>
      <c r="T173" s="165"/>
      <c r="U173" s="16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 t="s">
        <v>124</v>
      </c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7" t="str">
        <f>C173</f>
        <v>(2,9*1,1*2) + (4*1,1*2) + (2,9*4) sprchy</v>
      </c>
      <c r="BB173" s="154"/>
      <c r="BC173" s="154"/>
      <c r="BD173" s="154"/>
      <c r="BE173" s="154"/>
      <c r="BF173" s="154"/>
      <c r="BG173" s="154"/>
      <c r="BH173" s="154"/>
    </row>
    <row r="174" spans="1:60" outlineLevel="1" x14ac:dyDescent="0.2">
      <c r="A174" s="155"/>
      <c r="B174" s="162"/>
      <c r="C174" s="267" t="s">
        <v>310</v>
      </c>
      <c r="D174" s="268"/>
      <c r="E174" s="269"/>
      <c r="F174" s="270"/>
      <c r="G174" s="271"/>
      <c r="H174" s="173"/>
      <c r="I174" s="173"/>
      <c r="J174" s="173"/>
      <c r="K174" s="173"/>
      <c r="L174" s="173"/>
      <c r="M174" s="173"/>
      <c r="N174" s="164"/>
      <c r="O174" s="164"/>
      <c r="P174" s="164"/>
      <c r="Q174" s="164"/>
      <c r="R174" s="164"/>
      <c r="S174" s="164"/>
      <c r="T174" s="165"/>
      <c r="U174" s="16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 t="s">
        <v>124</v>
      </c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7" t="str">
        <f>C174</f>
        <v>(1,1*1,1*4) + (1,1*1,1) wc</v>
      </c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55"/>
      <c r="B175" s="162"/>
      <c r="C175" s="267" t="s">
        <v>311</v>
      </c>
      <c r="D175" s="268"/>
      <c r="E175" s="269"/>
      <c r="F175" s="270"/>
      <c r="G175" s="271"/>
      <c r="H175" s="173"/>
      <c r="I175" s="173"/>
      <c r="J175" s="173"/>
      <c r="K175" s="173"/>
      <c r="L175" s="173"/>
      <c r="M175" s="173"/>
      <c r="N175" s="164"/>
      <c r="O175" s="164"/>
      <c r="P175" s="164"/>
      <c r="Q175" s="164"/>
      <c r="R175" s="164"/>
      <c r="S175" s="164"/>
      <c r="T175" s="165"/>
      <c r="U175" s="16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 t="s">
        <v>124</v>
      </c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7" t="str">
        <f>C175</f>
        <v>(0,9*0,88*4) + (0,9*0,88) úklid</v>
      </c>
      <c r="BB175" s="154"/>
      <c r="BC175" s="154"/>
      <c r="BD175" s="154"/>
      <c r="BE175" s="154"/>
      <c r="BF175" s="154"/>
      <c r="BG175" s="154"/>
      <c r="BH175" s="154"/>
    </row>
    <row r="176" spans="1:60" ht="22.5" outlineLevel="1" x14ac:dyDescent="0.2">
      <c r="A176" s="155"/>
      <c r="B176" s="162"/>
      <c r="C176" s="267" t="s">
        <v>342</v>
      </c>
      <c r="D176" s="268"/>
      <c r="E176" s="269"/>
      <c r="F176" s="270"/>
      <c r="G176" s="271"/>
      <c r="H176" s="173"/>
      <c r="I176" s="173"/>
      <c r="J176" s="173"/>
      <c r="K176" s="173"/>
      <c r="L176" s="173"/>
      <c r="M176" s="173"/>
      <c r="N176" s="164"/>
      <c r="O176" s="164"/>
      <c r="P176" s="164"/>
      <c r="Q176" s="164"/>
      <c r="R176" s="164"/>
      <c r="S176" s="164"/>
      <c r="T176" s="165"/>
      <c r="U176" s="16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 t="s">
        <v>124</v>
      </c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7" t="str">
        <f>C176</f>
        <v>(3,05*3,3) + (1,7*3,3) + (1,2*3,3) + (1,3*3,3) + (1,0*3,3) + (0,98*3,3) + (0,85*3,3) + (3,88*3,3) + (3,05*1,7) + (1,85*1,3) + (0,85*0,98) chodba</v>
      </c>
      <c r="BB176" s="154"/>
      <c r="BC176" s="154"/>
      <c r="BD176" s="154"/>
      <c r="BE176" s="154"/>
      <c r="BF176" s="154"/>
      <c r="BG176" s="154"/>
      <c r="BH176" s="154"/>
    </row>
    <row r="177" spans="1:60" outlineLevel="1" x14ac:dyDescent="0.2">
      <c r="A177" s="155"/>
      <c r="B177" s="162"/>
      <c r="C177" s="196" t="s">
        <v>146</v>
      </c>
      <c r="D177" s="168"/>
      <c r="E177" s="171"/>
      <c r="F177" s="175"/>
      <c r="G177" s="175"/>
      <c r="H177" s="173"/>
      <c r="I177" s="173"/>
      <c r="J177" s="173"/>
      <c r="K177" s="173"/>
      <c r="L177" s="173"/>
      <c r="M177" s="173"/>
      <c r="N177" s="164"/>
      <c r="O177" s="164"/>
      <c r="P177" s="164"/>
      <c r="Q177" s="164"/>
      <c r="R177" s="164"/>
      <c r="S177" s="164"/>
      <c r="T177" s="165"/>
      <c r="U177" s="16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 t="s">
        <v>124</v>
      </c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1" x14ac:dyDescent="0.2">
      <c r="A178" s="155"/>
      <c r="B178" s="162"/>
      <c r="C178" s="267" t="s">
        <v>312</v>
      </c>
      <c r="D178" s="268"/>
      <c r="E178" s="269"/>
      <c r="F178" s="270"/>
      <c r="G178" s="271"/>
      <c r="H178" s="173"/>
      <c r="I178" s="173"/>
      <c r="J178" s="173"/>
      <c r="K178" s="173"/>
      <c r="L178" s="173"/>
      <c r="M178" s="173"/>
      <c r="N178" s="164"/>
      <c r="O178" s="164"/>
      <c r="P178" s="164"/>
      <c r="Q178" s="164"/>
      <c r="R178" s="164"/>
      <c r="S178" s="164"/>
      <c r="T178" s="165"/>
      <c r="U178" s="16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 t="s">
        <v>124</v>
      </c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7" t="str">
        <f>C178</f>
        <v>- 22,9536 odpočet</v>
      </c>
      <c r="BB178" s="154"/>
      <c r="BC178" s="154"/>
      <c r="BD178" s="154"/>
      <c r="BE178" s="154"/>
      <c r="BF178" s="154"/>
      <c r="BG178" s="154"/>
      <c r="BH178" s="154"/>
    </row>
    <row r="179" spans="1:60" outlineLevel="1" x14ac:dyDescent="0.2">
      <c r="A179" s="155">
        <v>73</v>
      </c>
      <c r="B179" s="162" t="s">
        <v>313</v>
      </c>
      <c r="C179" s="194" t="s">
        <v>348</v>
      </c>
      <c r="D179" s="164" t="s">
        <v>122</v>
      </c>
      <c r="E179" s="169">
        <v>68.927400000000006</v>
      </c>
      <c r="F179" s="172">
        <f>H179+J179</f>
        <v>0</v>
      </c>
      <c r="G179" s="173">
        <f>ROUND(E179*F179,2)</f>
        <v>0</v>
      </c>
      <c r="H179" s="173"/>
      <c r="I179" s="173">
        <f>ROUND(E179*H179,2)</f>
        <v>0</v>
      </c>
      <c r="J179" s="173"/>
      <c r="K179" s="173">
        <f>ROUND(E179*J179,2)</f>
        <v>0</v>
      </c>
      <c r="L179" s="173">
        <v>0</v>
      </c>
      <c r="M179" s="173">
        <f>G179*(1+L179/100)</f>
        <v>0</v>
      </c>
      <c r="N179" s="164">
        <v>1.3999999999999999E-4</v>
      </c>
      <c r="O179" s="164">
        <f>ROUND(E179*N179,5)</f>
        <v>9.6500000000000006E-3</v>
      </c>
      <c r="P179" s="164">
        <v>0</v>
      </c>
      <c r="Q179" s="164">
        <f>ROUND(E179*P179,5)</f>
        <v>0</v>
      </c>
      <c r="R179" s="164"/>
      <c r="S179" s="164"/>
      <c r="T179" s="165">
        <v>0.10191</v>
      </c>
      <c r="U179" s="164">
        <f>ROUND(E179*T179,2)</f>
        <v>7.02</v>
      </c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 t="s">
        <v>123</v>
      </c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x14ac:dyDescent="0.2">
      <c r="A180" s="156" t="s">
        <v>118</v>
      </c>
      <c r="B180" s="163" t="s">
        <v>89</v>
      </c>
      <c r="C180" s="195" t="s">
        <v>90</v>
      </c>
      <c r="D180" s="166"/>
      <c r="E180" s="170"/>
      <c r="F180" s="174"/>
      <c r="G180" s="174">
        <f>SUMIF(AE181:AE183,"&lt;&gt;NOR",G181:G183)</f>
        <v>0</v>
      </c>
      <c r="H180" s="174"/>
      <c r="I180" s="174">
        <f>SUM(I181:I183)</f>
        <v>0</v>
      </c>
      <c r="J180" s="174"/>
      <c r="K180" s="174">
        <f>SUM(K181:K183)</f>
        <v>0</v>
      </c>
      <c r="L180" s="174"/>
      <c r="M180" s="174">
        <f>SUM(M181:M183)</f>
        <v>0</v>
      </c>
      <c r="N180" s="166"/>
      <c r="O180" s="166">
        <f>SUM(O181:O183)</f>
        <v>0</v>
      </c>
      <c r="P180" s="166"/>
      <c r="Q180" s="166">
        <f>SUM(Q181:Q183)</f>
        <v>0</v>
      </c>
      <c r="R180" s="166"/>
      <c r="S180" s="166"/>
      <c r="T180" s="167"/>
      <c r="U180" s="166">
        <f>SUM(U181:U183)</f>
        <v>3.96</v>
      </c>
      <c r="AE180" t="s">
        <v>119</v>
      </c>
    </row>
    <row r="181" spans="1:60" outlineLevel="1" x14ac:dyDescent="0.2">
      <c r="A181" s="155">
        <v>74</v>
      </c>
      <c r="B181" s="162" t="s">
        <v>314</v>
      </c>
      <c r="C181" s="194" t="s">
        <v>315</v>
      </c>
      <c r="D181" s="164" t="s">
        <v>138</v>
      </c>
      <c r="E181" s="169">
        <v>1</v>
      </c>
      <c r="F181" s="172">
        <f>H181+J181</f>
        <v>0</v>
      </c>
      <c r="G181" s="173">
        <f>ROUND(E181*F181,2)</f>
        <v>0</v>
      </c>
      <c r="H181" s="173"/>
      <c r="I181" s="173">
        <f>ROUND(E181*H181,2)</f>
        <v>0</v>
      </c>
      <c r="J181" s="173"/>
      <c r="K181" s="173">
        <f>ROUND(E181*J181,2)</f>
        <v>0</v>
      </c>
      <c r="L181" s="173">
        <v>0</v>
      </c>
      <c r="M181" s="173">
        <f>G181*(1+L181/100)</f>
        <v>0</v>
      </c>
      <c r="N181" s="164">
        <v>0</v>
      </c>
      <c r="O181" s="164">
        <f>ROUND(E181*N181,5)</f>
        <v>0</v>
      </c>
      <c r="P181" s="164">
        <v>0</v>
      </c>
      <c r="Q181" s="164">
        <f>ROUND(E181*P181,5)</f>
        <v>0</v>
      </c>
      <c r="R181" s="164"/>
      <c r="S181" s="164"/>
      <c r="T181" s="165">
        <v>0</v>
      </c>
      <c r="U181" s="164">
        <f>ROUND(E181*T181,2)</f>
        <v>0</v>
      </c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 t="s">
        <v>123</v>
      </c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ht="33.75" outlineLevel="1" x14ac:dyDescent="0.2">
      <c r="A182" s="155"/>
      <c r="B182" s="162"/>
      <c r="C182" s="267" t="s">
        <v>316</v>
      </c>
      <c r="D182" s="268"/>
      <c r="E182" s="269"/>
      <c r="F182" s="270"/>
      <c r="G182" s="271"/>
      <c r="H182" s="173"/>
      <c r="I182" s="173"/>
      <c r="J182" s="173"/>
      <c r="K182" s="173"/>
      <c r="L182" s="173"/>
      <c r="M182" s="173"/>
      <c r="N182" s="164"/>
      <c r="O182" s="164"/>
      <c r="P182" s="164"/>
      <c r="Q182" s="164"/>
      <c r="R182" s="164"/>
      <c r="S182" s="164"/>
      <c r="T182" s="165"/>
      <c r="U182" s="16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 t="s">
        <v>124</v>
      </c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7" t="str">
        <f>C182</f>
        <v>Úprava rozvodů elektroinstalace místností, kde bude provedeno posunutí a změna pozic vypínačů. Dále bude provedena D+M nových vypínačů včetně zřízení nových tras elektroinstalace. Montáž nových stropních svítidel, které budou instalovány v prostorech sprch, wc, úklid, chodby.</v>
      </c>
      <c r="BB182" s="154"/>
      <c r="BC182" s="154"/>
      <c r="BD182" s="154"/>
      <c r="BE182" s="154"/>
      <c r="BF182" s="154"/>
      <c r="BG182" s="154"/>
      <c r="BH182" s="154"/>
    </row>
    <row r="183" spans="1:60" outlineLevel="1" x14ac:dyDescent="0.2">
      <c r="A183" s="155">
        <v>75</v>
      </c>
      <c r="B183" s="162" t="s">
        <v>317</v>
      </c>
      <c r="C183" s="194" t="s">
        <v>318</v>
      </c>
      <c r="D183" s="164" t="s">
        <v>132</v>
      </c>
      <c r="E183" s="169">
        <v>6</v>
      </c>
      <c r="F183" s="172">
        <f>H183+J183</f>
        <v>0</v>
      </c>
      <c r="G183" s="173">
        <f>ROUND(E183*F183,2)</f>
        <v>0</v>
      </c>
      <c r="H183" s="173"/>
      <c r="I183" s="173">
        <f>ROUND(E183*H183,2)</f>
        <v>0</v>
      </c>
      <c r="J183" s="173"/>
      <c r="K183" s="173">
        <f>ROUND(E183*J183,2)</f>
        <v>0</v>
      </c>
      <c r="L183" s="173">
        <v>0</v>
      </c>
      <c r="M183" s="173">
        <f>G183*(1+L183/100)</f>
        <v>0</v>
      </c>
      <c r="N183" s="164">
        <v>0</v>
      </c>
      <c r="O183" s="164">
        <f>ROUND(E183*N183,5)</f>
        <v>0</v>
      </c>
      <c r="P183" s="164">
        <v>0</v>
      </c>
      <c r="Q183" s="164">
        <f>ROUND(E183*P183,5)</f>
        <v>0</v>
      </c>
      <c r="R183" s="164"/>
      <c r="S183" s="164"/>
      <c r="T183" s="165">
        <v>0.66</v>
      </c>
      <c r="U183" s="164">
        <f>ROUND(E183*T183,2)</f>
        <v>3.96</v>
      </c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 t="s">
        <v>129</v>
      </c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x14ac:dyDescent="0.2">
      <c r="A184" s="156" t="s">
        <v>118</v>
      </c>
      <c r="B184" s="163" t="s">
        <v>91</v>
      </c>
      <c r="C184" s="195" t="s">
        <v>26</v>
      </c>
      <c r="D184" s="166"/>
      <c r="E184" s="170"/>
      <c r="F184" s="174"/>
      <c r="G184" s="174">
        <f>SUMIF(AE185:AE186,"&lt;&gt;NOR",G185:G186)</f>
        <v>0</v>
      </c>
      <c r="H184" s="174"/>
      <c r="I184" s="174">
        <f>SUM(I185:I186)</f>
        <v>0</v>
      </c>
      <c r="J184" s="174"/>
      <c r="K184" s="174">
        <f>SUM(K185:K186)</f>
        <v>0</v>
      </c>
      <c r="L184" s="174"/>
      <c r="M184" s="174">
        <f>SUM(M185:M186)</f>
        <v>0</v>
      </c>
      <c r="N184" s="166"/>
      <c r="O184" s="166">
        <f>SUM(O185:O186)</f>
        <v>0</v>
      </c>
      <c r="P184" s="166"/>
      <c r="Q184" s="166">
        <f>SUM(Q185:Q186)</f>
        <v>0</v>
      </c>
      <c r="R184" s="166"/>
      <c r="S184" s="166"/>
      <c r="T184" s="167"/>
      <c r="U184" s="166">
        <f>SUM(U185:U186)</f>
        <v>0</v>
      </c>
      <c r="AE184" t="s">
        <v>119</v>
      </c>
    </row>
    <row r="185" spans="1:60" outlineLevel="1" x14ac:dyDescent="0.2">
      <c r="A185" s="155">
        <v>76</v>
      </c>
      <c r="B185" s="162" t="s">
        <v>319</v>
      </c>
      <c r="C185" s="194" t="s">
        <v>320</v>
      </c>
      <c r="D185" s="164" t="s">
        <v>321</v>
      </c>
      <c r="E185" s="169">
        <v>1</v>
      </c>
      <c r="F185" s="172">
        <f>H185+J185</f>
        <v>0</v>
      </c>
      <c r="G185" s="173">
        <f>ROUND(E185*F185,2)</f>
        <v>0</v>
      </c>
      <c r="H185" s="173"/>
      <c r="I185" s="173">
        <f>ROUND(E185*H185,2)</f>
        <v>0</v>
      </c>
      <c r="J185" s="173"/>
      <c r="K185" s="173">
        <f>ROUND(E185*J185,2)</f>
        <v>0</v>
      </c>
      <c r="L185" s="173">
        <v>0</v>
      </c>
      <c r="M185" s="173">
        <f>G185*(1+L185/100)</f>
        <v>0</v>
      </c>
      <c r="N185" s="164">
        <v>0</v>
      </c>
      <c r="O185" s="164">
        <f>ROUND(E185*N185,5)</f>
        <v>0</v>
      </c>
      <c r="P185" s="164">
        <v>0</v>
      </c>
      <c r="Q185" s="164">
        <f>ROUND(E185*P185,5)</f>
        <v>0</v>
      </c>
      <c r="R185" s="164"/>
      <c r="S185" s="164"/>
      <c r="T185" s="165">
        <v>0</v>
      </c>
      <c r="U185" s="164">
        <f>ROUND(E185*T185,2)</f>
        <v>0</v>
      </c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 t="s">
        <v>123</v>
      </c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outlineLevel="1" x14ac:dyDescent="0.2">
      <c r="A186" s="183">
        <v>77</v>
      </c>
      <c r="B186" s="184" t="s">
        <v>322</v>
      </c>
      <c r="C186" s="197" t="s">
        <v>323</v>
      </c>
      <c r="D186" s="185" t="s">
        <v>321</v>
      </c>
      <c r="E186" s="186">
        <v>1</v>
      </c>
      <c r="F186" s="187">
        <f>H186+J186</f>
        <v>0</v>
      </c>
      <c r="G186" s="188">
        <f>ROUND(E186*F186,2)</f>
        <v>0</v>
      </c>
      <c r="H186" s="188"/>
      <c r="I186" s="188">
        <f>ROUND(E186*H186,2)</f>
        <v>0</v>
      </c>
      <c r="J186" s="188"/>
      <c r="K186" s="188">
        <f>ROUND(E186*J186,2)</f>
        <v>0</v>
      </c>
      <c r="L186" s="188">
        <v>0</v>
      </c>
      <c r="M186" s="188">
        <f>G186*(1+L186/100)</f>
        <v>0</v>
      </c>
      <c r="N186" s="185">
        <v>0</v>
      </c>
      <c r="O186" s="185">
        <f>ROUND(E186*N186,5)</f>
        <v>0</v>
      </c>
      <c r="P186" s="185">
        <v>0</v>
      </c>
      <c r="Q186" s="185">
        <f>ROUND(E186*P186,5)</f>
        <v>0</v>
      </c>
      <c r="R186" s="185"/>
      <c r="S186" s="185"/>
      <c r="T186" s="189">
        <v>0</v>
      </c>
      <c r="U186" s="185">
        <f>ROUND(E186*T186,2)</f>
        <v>0</v>
      </c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 t="s">
        <v>123</v>
      </c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x14ac:dyDescent="0.2">
      <c r="A187" s="6"/>
      <c r="B187" s="7" t="s">
        <v>146</v>
      </c>
      <c r="C187" s="198" t="s">
        <v>146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AC187">
        <v>12</v>
      </c>
      <c r="AD187">
        <v>21</v>
      </c>
    </row>
    <row r="188" spans="1:60" x14ac:dyDescent="0.2">
      <c r="A188" s="190"/>
      <c r="B188" s="191" t="s">
        <v>28</v>
      </c>
      <c r="C188" s="199" t="s">
        <v>146</v>
      </c>
      <c r="D188" s="192"/>
      <c r="E188" s="192"/>
      <c r="F188" s="192"/>
      <c r="G188" s="193">
        <f>G8+G17+G20+G38+G44+G52+G60+G109+G111+G122+G131+G138+G151+G159+G170+G180+G184</f>
        <v>0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AC188">
        <f>SUMIF(L7:L186,AC187,G7:G186)</f>
        <v>0</v>
      </c>
      <c r="AD188">
        <f>SUMIF(L7:L186,AD187,G7:G186)</f>
        <v>0</v>
      </c>
      <c r="AE188" t="s">
        <v>343</v>
      </c>
    </row>
    <row r="189" spans="1:60" x14ac:dyDescent="0.2">
      <c r="A189" s="6"/>
      <c r="B189" s="7" t="s">
        <v>146</v>
      </c>
      <c r="C189" s="198" t="s">
        <v>146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60" x14ac:dyDescent="0.2">
      <c r="A190" s="6"/>
      <c r="B190" s="7" t="s">
        <v>146</v>
      </c>
      <c r="C190" s="198" t="s">
        <v>146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60" x14ac:dyDescent="0.2">
      <c r="A191" s="253" t="s">
        <v>344</v>
      </c>
      <c r="B191" s="253"/>
      <c r="C191" s="25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60" x14ac:dyDescent="0.2">
      <c r="A192" s="255"/>
      <c r="B192" s="256"/>
      <c r="C192" s="257"/>
      <c r="D192" s="256"/>
      <c r="E192" s="256"/>
      <c r="F192" s="256"/>
      <c r="G192" s="25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AE192" t="s">
        <v>345</v>
      </c>
    </row>
    <row r="193" spans="1:31" x14ac:dyDescent="0.2">
      <c r="A193" s="259"/>
      <c r="B193" s="260"/>
      <c r="C193" s="261"/>
      <c r="D193" s="260"/>
      <c r="E193" s="260"/>
      <c r="F193" s="260"/>
      <c r="G193" s="262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31" x14ac:dyDescent="0.2">
      <c r="A194" s="259"/>
      <c r="B194" s="260"/>
      <c r="C194" s="261"/>
      <c r="D194" s="260"/>
      <c r="E194" s="260"/>
      <c r="F194" s="260"/>
      <c r="G194" s="262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31" x14ac:dyDescent="0.2">
      <c r="A195" s="259"/>
      <c r="B195" s="260"/>
      <c r="C195" s="261"/>
      <c r="D195" s="260"/>
      <c r="E195" s="260"/>
      <c r="F195" s="260"/>
      <c r="G195" s="262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31" x14ac:dyDescent="0.2">
      <c r="A196" s="263"/>
      <c r="B196" s="264"/>
      <c r="C196" s="265"/>
      <c r="D196" s="264"/>
      <c r="E196" s="264"/>
      <c r="F196" s="264"/>
      <c r="G196" s="26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31" x14ac:dyDescent="0.2">
      <c r="A197" s="6"/>
      <c r="B197" s="7" t="s">
        <v>146</v>
      </c>
      <c r="C197" s="198" t="s">
        <v>146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31" x14ac:dyDescent="0.2">
      <c r="C198" s="200"/>
      <c r="AE198" t="s">
        <v>346</v>
      </c>
    </row>
  </sheetData>
  <mergeCells count="80">
    <mergeCell ref="C24:G24"/>
    <mergeCell ref="A1:G1"/>
    <mergeCell ref="C2:G2"/>
    <mergeCell ref="C3:G3"/>
    <mergeCell ref="C4:G4"/>
    <mergeCell ref="C10:G10"/>
    <mergeCell ref="C11:G11"/>
    <mergeCell ref="C12:G12"/>
    <mergeCell ref="C13:G13"/>
    <mergeCell ref="C19:G19"/>
    <mergeCell ref="C22:G22"/>
    <mergeCell ref="C23:G23"/>
    <mergeCell ref="C54:G54"/>
    <mergeCell ref="C25:G25"/>
    <mergeCell ref="C26:G26"/>
    <mergeCell ref="C28:G28"/>
    <mergeCell ref="C31:G31"/>
    <mergeCell ref="C32:G32"/>
    <mergeCell ref="C33:G33"/>
    <mergeCell ref="C34:G34"/>
    <mergeCell ref="C35:G35"/>
    <mergeCell ref="C37:G37"/>
    <mergeCell ref="C41:G41"/>
    <mergeCell ref="C42:G42"/>
    <mergeCell ref="C71:G71"/>
    <mergeCell ref="C55:G55"/>
    <mergeCell ref="C56:G56"/>
    <mergeCell ref="C57:G57"/>
    <mergeCell ref="C58:G58"/>
    <mergeCell ref="C59:G59"/>
    <mergeCell ref="C62:G62"/>
    <mergeCell ref="C63:G63"/>
    <mergeCell ref="C65:G65"/>
    <mergeCell ref="C66:G66"/>
    <mergeCell ref="C68:G68"/>
    <mergeCell ref="C70:G70"/>
    <mergeCell ref="C93:G93"/>
    <mergeCell ref="C72:G72"/>
    <mergeCell ref="C73:G73"/>
    <mergeCell ref="C75:G75"/>
    <mergeCell ref="C79:G79"/>
    <mergeCell ref="C81:G81"/>
    <mergeCell ref="C83:G83"/>
    <mergeCell ref="C85:G85"/>
    <mergeCell ref="C86:G86"/>
    <mergeCell ref="C87:G87"/>
    <mergeCell ref="C89:G89"/>
    <mergeCell ref="C91:G91"/>
    <mergeCell ref="C118:G118"/>
    <mergeCell ref="C94:G94"/>
    <mergeCell ref="C95:G95"/>
    <mergeCell ref="C96:G96"/>
    <mergeCell ref="C98:G98"/>
    <mergeCell ref="C100:G100"/>
    <mergeCell ref="C102:G102"/>
    <mergeCell ref="C103:G103"/>
    <mergeCell ref="C104:G104"/>
    <mergeCell ref="C113:G113"/>
    <mergeCell ref="C115:G115"/>
    <mergeCell ref="C116:G116"/>
    <mergeCell ref="C172:G172"/>
    <mergeCell ref="C133:G133"/>
    <mergeCell ref="C142:G142"/>
    <mergeCell ref="C146:G146"/>
    <mergeCell ref="C153:G153"/>
    <mergeCell ref="C154:G154"/>
    <mergeCell ref="C157:G157"/>
    <mergeCell ref="C161:G161"/>
    <mergeCell ref="C162:G162"/>
    <mergeCell ref="C163:G163"/>
    <mergeCell ref="C164:G164"/>
    <mergeCell ref="C168:G168"/>
    <mergeCell ref="A191:C191"/>
    <mergeCell ref="A192:G196"/>
    <mergeCell ref="C173:G173"/>
    <mergeCell ref="C174:G174"/>
    <mergeCell ref="C175:G175"/>
    <mergeCell ref="C176:G176"/>
    <mergeCell ref="C178:G178"/>
    <mergeCell ref="C182:G182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1D681D-5556-4259-BB3A-907956760A46}"/>
</file>

<file path=customXml/itemProps2.xml><?xml version="1.0" encoding="utf-8"?>
<ds:datastoreItem xmlns:ds="http://schemas.openxmlformats.org/officeDocument/2006/customXml" ds:itemID="{FEAB09CE-BBE4-4261-8C96-22B7189C4FEE}"/>
</file>

<file path=customXml/itemProps3.xml><?xml version="1.0" encoding="utf-8"?>
<ds:datastoreItem xmlns:ds="http://schemas.openxmlformats.org/officeDocument/2006/customXml" ds:itemID="{F5C66193-6095-48E3-84D5-1AFD6CC5CB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Kouřil</dc:creator>
  <cp:lastModifiedBy>Tomáš Kouřil</cp:lastModifiedBy>
  <cp:lastPrinted>2014-02-28T09:52:57Z</cp:lastPrinted>
  <dcterms:created xsi:type="dcterms:W3CDTF">2009-04-08T07:15:50Z</dcterms:created>
  <dcterms:modified xsi:type="dcterms:W3CDTF">2025-08-05T11:17:58Z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