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rezfs.starez-sport.local\users\gersl\Dokumenty\PROJEKTY 2025\02_Riviéra ADV kontejner WC\Zadávací podklady_sanitární kontejner\"/>
    </mc:Choice>
  </mc:AlternateContent>
  <xr:revisionPtr revIDLastSave="0" documentId="13_ncr:1_{4E359499-D680-438A-9714-EDDE534E6C4F}" xr6:coauthVersionLast="36" xr6:coauthVersionMax="36" xr10:uidLastSave="{00000000-0000-0000-0000-000000000000}"/>
  <bookViews>
    <workbookView xWindow="28680" yWindow="-120" windowWidth="23250" windowHeight="14610" xr2:uid="{00000000-000D-0000-FFFF-FFFF00000000}"/>
  </bookViews>
  <sheets>
    <sheet name="VV SOUHRN" sheetId="1" r:id="rId1"/>
    <sheet name="VzorPolozky" sheetId="10" state="hidden" r:id="rId2"/>
    <sheet name="Položky I" sheetId="15" r:id="rId3"/>
  </sheets>
  <externalReferences>
    <externalReference r:id="rId4"/>
  </externalReferences>
  <definedNames>
    <definedName name="CelkemDPHVypocet" localSheetId="0">'VV SOUHRN'!$H$40</definedName>
    <definedName name="CenaCelkem">'VV SOUHRN'!$G$27</definedName>
    <definedName name="CenaCelkemBezDPH">'VV SOUHRN'!$G$26</definedName>
    <definedName name="CenaCelkemVypocet" localSheetId="0">'VV SOUHRN'!$I$40</definedName>
    <definedName name="cisloobjektu">'VV SOUHRN'!$D$3</definedName>
    <definedName name="CisloRozpoctu">'[1]Krycí list'!$C$2</definedName>
    <definedName name="CisloStavby" localSheetId="0">'VV SOUHRN'!$D$2</definedName>
    <definedName name="cislostavby">'[1]Krycí list'!$A$7</definedName>
    <definedName name="CisloStavebnihoRozpoctu">'VV SOUHRN'!$D$4</definedName>
    <definedName name="dadresa">'VV SOUHRN'!$D$12:$G$12</definedName>
    <definedName name="DIČ" localSheetId="0">'VV SOUHRN'!$I$12</definedName>
    <definedName name="dmisto">'VV SOUHRN'!$E$13:$G$13</definedName>
    <definedName name="DPHSni">'VV SOUHRN'!#REF!</definedName>
    <definedName name="DPHZakl">'VV SOUHRN'!$G$24</definedName>
    <definedName name="dpsc" localSheetId="0">'VV SOUHRN'!$D$13</definedName>
    <definedName name="IČO" localSheetId="0">'VV SOUHRN'!$I$11</definedName>
    <definedName name="Mena">'VV SOUHRN'!$J$27</definedName>
    <definedName name="MistoStavby">'VV SOUHRN'!$D$4</definedName>
    <definedName name="nazevobjektu">'VV SOUHRN'!$E$3</definedName>
    <definedName name="NazevRozpoctu">'[1]Krycí list'!$D$2</definedName>
    <definedName name="NazevStavby" localSheetId="0">'VV SOUHRN'!$E$2</definedName>
    <definedName name="nazevstavby">'[1]Krycí list'!$C$7</definedName>
    <definedName name="NazevStavebnihoRozpoctu">'VV SOUHRN'!$E$4</definedName>
    <definedName name="oadresa">'VV SOUHRN'!$D$6</definedName>
    <definedName name="Objednatel" localSheetId="0">'VV SOUHRN'!$D$5</definedName>
    <definedName name="Objekt" localSheetId="0">'VV SOUHRN'!$B$36</definedName>
    <definedName name="_xlnm.Print_Area" localSheetId="0">'VV SOUHRN'!$A$1:$J$42</definedName>
    <definedName name="odic" localSheetId="0">'VV SOUHRN'!$I$6</definedName>
    <definedName name="oico" localSheetId="0">'VV SOUHRN'!$I$5</definedName>
    <definedName name="omisto" localSheetId="0">'VV SOUHRN'!$E$7</definedName>
    <definedName name="onazev" localSheetId="0">'VV SOUHRN'!$D$6</definedName>
    <definedName name="opsc" localSheetId="0">'VV SOUHRN'!$D$7</definedName>
    <definedName name="padresa">'VV SOUHRN'!$D$9</definedName>
    <definedName name="pdic">'VV SOUHRN'!$I$9</definedName>
    <definedName name="pico">'VV SOUHRN'!$I$8</definedName>
    <definedName name="pmisto">'VV SOUHRN'!$E$10</definedName>
    <definedName name="PocetMJ">#REF!</definedName>
    <definedName name="PoptavkaID">'VV SOUHRN'!$A$1</definedName>
    <definedName name="pPSC">'VV SOUHRN'!$D$10</definedName>
    <definedName name="Projektant">'VV SOUHRN'!$D$8</definedName>
    <definedName name="SazbaDPH1" localSheetId="0">'VV SOUHRN'!#REF!</definedName>
    <definedName name="SazbaDPH1">'[1]Krycí list'!$C$30</definedName>
    <definedName name="SazbaDPH2" localSheetId="0">'VV SOUHRN'!$E$23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'VV SOUHRN'!$D$14</definedName>
    <definedName name="Z_B7E7C763_C459_487D_8ABA_5CFDDFBD5A84_.wvu.Cols" localSheetId="0" hidden="1">'VV SOUHRN'!$A:$A</definedName>
    <definedName name="Z_B7E7C763_C459_487D_8ABA_5CFDDFBD5A84_.wvu.PrintArea" localSheetId="0" hidden="1">'VV SOUHRN'!$B$1:$J$34</definedName>
    <definedName name="ZakladDPHSni">'VV SOUHRN'!#REF!</definedName>
    <definedName name="ZakladDPHSniVypocet" localSheetId="0">'VV SOUHRN'!$F$40</definedName>
    <definedName name="ZakladDPHZakl">'VV SOUHRN'!$G$23</definedName>
    <definedName name="ZakladDPHZaklVypocet" localSheetId="0">'VV SOUHRN'!$G$40</definedName>
    <definedName name="ZaObjednatele">'VV SOUHRN'!$G$32</definedName>
    <definedName name="Zaokrouhleni">'VV SOUHRN'!$G$25</definedName>
    <definedName name="ZaZhotovitele">'VV SOUHRN'!$D$32</definedName>
    <definedName name="Zhotovitel">'VV SOUHRN'!$D$11:$G$11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5" i="15" l="1"/>
  <c r="G34" i="15" s="1"/>
  <c r="I20" i="1" s="1"/>
  <c r="G32" i="15"/>
  <c r="G30" i="15"/>
  <c r="M30" i="15" s="1"/>
  <c r="G26" i="15"/>
  <c r="M26" i="15" s="1"/>
  <c r="G25" i="15"/>
  <c r="M25" i="15" s="1"/>
  <c r="G23" i="15"/>
  <c r="M23" i="15" s="1"/>
  <c r="G21" i="15"/>
  <c r="M21" i="15" s="1"/>
  <c r="G18" i="15"/>
  <c r="M18" i="15" s="1"/>
  <c r="G15" i="15"/>
  <c r="G12" i="15"/>
  <c r="M12" i="15" s="1"/>
  <c r="BA27" i="15"/>
  <c r="Q26" i="15"/>
  <c r="O26" i="15"/>
  <c r="K26" i="15"/>
  <c r="I26" i="15"/>
  <c r="Q25" i="15"/>
  <c r="Q24" i="15" s="1"/>
  <c r="O25" i="15"/>
  <c r="K25" i="15"/>
  <c r="I25" i="15"/>
  <c r="O24" i="15"/>
  <c r="K24" i="15"/>
  <c r="BA22" i="15"/>
  <c r="V23" i="15"/>
  <c r="Q23" i="15"/>
  <c r="O23" i="15"/>
  <c r="K23" i="15"/>
  <c r="I23" i="15"/>
  <c r="V21" i="15"/>
  <c r="Q21" i="15"/>
  <c r="O21" i="15"/>
  <c r="K21" i="15"/>
  <c r="I21" i="15"/>
  <c r="O20" i="15"/>
  <c r="K20" i="15"/>
  <c r="AE38" i="15"/>
  <c r="V35" i="15"/>
  <c r="V34" i="15" s="1"/>
  <c r="Q35" i="15"/>
  <c r="O35" i="15"/>
  <c r="O34" i="15" s="1"/>
  <c r="K35" i="15"/>
  <c r="K34" i="15" s="1"/>
  <c r="I35" i="15"/>
  <c r="V32" i="15"/>
  <c r="Q32" i="15"/>
  <c r="O32" i="15"/>
  <c r="K32" i="15"/>
  <c r="I32" i="15"/>
  <c r="V30" i="15"/>
  <c r="Q30" i="15"/>
  <c r="O30" i="15"/>
  <c r="K30" i="15"/>
  <c r="I30" i="15"/>
  <c r="V18" i="15"/>
  <c r="Q18" i="15"/>
  <c r="O18" i="15"/>
  <c r="K18" i="15"/>
  <c r="I18" i="15"/>
  <c r="BA16" i="15"/>
  <c r="V15" i="15"/>
  <c r="Q15" i="15"/>
  <c r="O15" i="15"/>
  <c r="K15" i="15"/>
  <c r="I15" i="15"/>
  <c r="V12" i="15"/>
  <c r="Q12" i="15"/>
  <c r="O12" i="15"/>
  <c r="K12" i="15"/>
  <c r="I12" i="15"/>
  <c r="V9" i="15"/>
  <c r="Q9" i="15"/>
  <c r="O9" i="15"/>
  <c r="K9" i="15"/>
  <c r="I9" i="15"/>
  <c r="G9" i="15"/>
  <c r="M9" i="15" s="1"/>
  <c r="G24" i="15" l="1"/>
  <c r="I18" i="1" s="1"/>
  <c r="M35" i="15"/>
  <c r="M34" i="15" s="1"/>
  <c r="G29" i="15"/>
  <c r="I19" i="1" s="1"/>
  <c r="G8" i="15"/>
  <c r="I16" i="1" s="1"/>
  <c r="G20" i="15"/>
  <c r="M24" i="15"/>
  <c r="I24" i="15"/>
  <c r="I29" i="15"/>
  <c r="Q20" i="15"/>
  <c r="Q29" i="15"/>
  <c r="V20" i="15"/>
  <c r="V29" i="15"/>
  <c r="I20" i="15"/>
  <c r="M20" i="15"/>
  <c r="M8" i="15"/>
  <c r="K8" i="15"/>
  <c r="I8" i="15"/>
  <c r="Q34" i="15"/>
  <c r="V8" i="15"/>
  <c r="Q8" i="15"/>
  <c r="O8" i="15"/>
  <c r="AF38" i="15"/>
  <c r="M15" i="15"/>
  <c r="K29" i="15"/>
  <c r="M32" i="15"/>
  <c r="M29" i="15" s="1"/>
  <c r="I34" i="15"/>
  <c r="O29" i="15"/>
  <c r="I17" i="1" l="1"/>
  <c r="G38" i="15"/>
  <c r="J23" i="1"/>
  <c r="F39" i="1" l="1"/>
  <c r="F37" i="1" l="1"/>
  <c r="F38" i="1"/>
  <c r="J26" i="1"/>
  <c r="J24" i="1"/>
  <c r="G36" i="1"/>
  <c r="F36" i="1"/>
  <c r="J25" i="1"/>
  <c r="E24" i="1"/>
  <c r="F40" i="1" l="1"/>
  <c r="G38" i="1"/>
  <c r="H38" i="1" s="1"/>
  <c r="I38" i="1" s="1"/>
  <c r="G37" i="1"/>
  <c r="G40" i="1" s="1"/>
  <c r="G39" i="1"/>
  <c r="H39" i="1" s="1"/>
  <c r="I39" i="1" s="1"/>
  <c r="H37" i="1" l="1"/>
  <c r="G26" i="1"/>
  <c r="I37" i="1" l="1"/>
  <c r="I40" i="1" s="1"/>
  <c r="H40" i="1"/>
  <c r="J37" i="1" l="1"/>
  <c r="J40" i="1" s="1"/>
  <c r="J39" i="1"/>
  <c r="J38" i="1"/>
  <c r="G23" i="1" l="1"/>
  <c r="A23" i="1" l="1"/>
  <c r="G24" i="1" l="1"/>
  <c r="A24" i="1"/>
  <c r="A25" i="1" l="1"/>
  <c r="A27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S6" authorId="0" shapeId="0" xr:uid="{A0A767C8-BBD5-4AC1-ADA5-157933E581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A3E0F00-C76C-48F2-895E-CD6975CDBD5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<sst xmlns="http://schemas.openxmlformats.org/spreadsheetml/2006/main" count="180" uniqueCount="115">
  <si>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</si>
  <si>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</si>
  <si>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</si>
  <si>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</si>
  <si>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</si>
  <si>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</si>
  <si>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</si>
  <si>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</si>
  <si>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</si>
  <si>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</si>
  <si>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</si>
  <si>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</si>
  <si>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</si>
  <si>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</si>
  <si>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</si>
  <si>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</si>
  <si>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</si>
  <si>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</si>
  <si>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Objednatel:</t>
  </si>
  <si>
    <t>Stavba:</t>
  </si>
  <si>
    <t>Cena celkem bez DPH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</si>
  <si>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</si>
  <si>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</si>
  <si>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</si>
  <si>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</si>
  <si>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</si>
  <si>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</si>
  <si>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</si>
  <si>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</si>
  <si>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</si>
  <si>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Stavební část</t>
  </si>
  <si>
    <t>Oprava sprch místnost č. 1.19</t>
  </si>
  <si>
    <t>Objekt:</t>
  </si>
  <si>
    <t>Rozpočet:</t>
  </si>
  <si>
    <t>Stavba</t>
  </si>
  <si>
    <t>Celkem za stavbu</t>
  </si>
  <si>
    <t>CZK</t>
  </si>
  <si>
    <t>VN</t>
  </si>
  <si>
    <t>Vypracoval: STAREZ - SPORT, a.s.</t>
  </si>
  <si>
    <t>MJ</t>
  </si>
  <si>
    <t>kus</t>
  </si>
  <si>
    <t>Náklady na opatření BOZP</t>
  </si>
  <si>
    <t>Náklady na zaškolení</t>
  </si>
  <si>
    <t>Areál doprávní výchovy</t>
  </si>
  <si>
    <t>ADV DODÁVKA SANITÁRNÍHO KONTEJNERU VČETNĚ DOPRAVY A SLOŽENÍ</t>
  </si>
  <si>
    <t>Položkový rozpočet  - ADV Dodávka sanitárního kontejneru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</si>
  <si>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</si>
  <si>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</si>
  <si>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</si>
  <si>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</si>
  <si>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</si>
  <si>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</si>
  <si>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</si>
  <si>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</si>
  <si>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</si>
  <si>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</si>
  <si>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</si>
  <si>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</si>
  <si>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</si>
  <si>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</si>
  <si>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</si>
  <si>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</si>
  <si>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</si>
  <si>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</si>
  <si>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</si>
  <si>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</si>
  <si>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</si>
  <si>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</si>
  <si>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</si>
  <si>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</si>
  <si>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</si>
  <si>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</si>
  <si>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</si>
  <si>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</si>
  <si>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</si>
  <si>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</si>
  <si>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soubor</t>
  </si>
  <si>
    <t>Práce</t>
  </si>
  <si>
    <t>Běžná</t>
  </si>
  <si>
    <t>POL1_1</t>
  </si>
  <si>
    <t>POP</t>
  </si>
  <si>
    <t>SPU</t>
  </si>
  <si>
    <t>Ostatní dokumentace</t>
  </si>
  <si>
    <t>Technické požadavky na výrobky</t>
  </si>
  <si>
    <t>Požadavky na zabudování konkrétních materiálů a výrobků dle požadavků této dokumentace do stavebního díla (vzorkování) dle souhrnné technické zprávy</t>
  </si>
  <si>
    <t>Ostatní náklady</t>
  </si>
  <si>
    <t>včetně opatření BOZP dle Souhrnné technické zprávy</t>
  </si>
  <si>
    <t>Vedlejší náklady</t>
  </si>
  <si>
    <t>POL1_</t>
  </si>
  <si>
    <t>Přechodné dopravní značení</t>
  </si>
  <si>
    <t>SUM</t>
  </si>
  <si>
    <t>END</t>
  </si>
  <si>
    <t>AREÁL DOPRAVNÍ VÝCHOVY</t>
  </si>
  <si>
    <t>Výrobní (technická) dokumentace objektu</t>
  </si>
  <si>
    <t>Dokumentace kompletace sanitárního kontejneru (technické listy, ISO, normy, manuály a další)</t>
  </si>
  <si>
    <t>Revize, zkoušky napojení, uzemnění objektu</t>
  </si>
  <si>
    <t>Zpracování harmonogramu</t>
  </si>
  <si>
    <t>Dle smlouvy o dílo</t>
  </si>
  <si>
    <t>ks</t>
  </si>
  <si>
    <t>Požadavky na rozsah dodávky sanitárního kontejneru - minimální velikost, rám, dispozice, vnitřní vybavení, rozvody elektřiny , vody, odpadů, zabudování konkrétních materiálů a výrobků  - vše dle požadavků  souhrnné technické zprávy</t>
  </si>
  <si>
    <t>Dokumentace sanitárního kontejneru a příslušenství</t>
  </si>
  <si>
    <t>Konstrukce</t>
  </si>
  <si>
    <t>Doprava, složení (vykládka)</t>
  </si>
  <si>
    <t>Dodání Sanitárního kontejneru do místa dodání - viz. Souhrnná technická zpráva</t>
  </si>
  <si>
    <t>Složení kontejneru na připravený podklad hydraulickou rukou</t>
  </si>
  <si>
    <t>Zadavatel upřednostňuje hydraulickou ruku. Možnou alternativou je složení přistaveným jeřábem (= další vozidlo)</t>
  </si>
  <si>
    <t>Sanitární kontejner 20¨ - dodávka sanitárního kontejneru. Veškeré požadavky na konstrukce, velikost, kvalitu provedení, vnitřní vybavení a další jsou zahrnuty v Souhrnné technické zprávě. Dispoziční řešení je zahrnuto ve výkresové části.</t>
  </si>
  <si>
    <t>Dokumentace a příslušenství</t>
  </si>
  <si>
    <t>Doprava, složení</t>
  </si>
  <si>
    <t>Hasící přístroj (2x) včetně držáků (2x)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</si>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</sst>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Border="0" applyProtection="0"/>
  </cellStyleXfs>
  <cellXfs count="23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7" xfId="0" applyNumberFormat="1" applyFont="1" applyFill="1" applyBorder="1" applyAlignment="1">
      <alignment vertical="center"/>
    </xf>
    <xf numFmtId="4" fontId="7" fillId="4" borderId="28" xfId="0" applyNumberFormat="1" applyFont="1" applyFill="1" applyBorder="1" applyAlignment="1">
      <alignment vertical="center" wrapText="1"/>
    </xf>
    <xf numFmtId="4" fontId="10" fillId="4" borderId="29" xfId="0" applyNumberFormat="1" applyFont="1" applyFill="1" applyBorder="1" applyAlignment="1">
      <alignment horizontal="center" vertical="center" wrapText="1" shrinkToFit="1"/>
    </xf>
    <xf numFmtId="4" fontId="7" fillId="4" borderId="29" xfId="0" applyNumberFormat="1" applyFont="1" applyFill="1" applyBorder="1" applyAlignment="1">
      <alignment horizontal="center" vertical="center" wrapText="1" shrinkToFit="1"/>
    </xf>
    <xf numFmtId="3" fontId="7" fillId="4" borderId="29" xfId="0" applyNumberFormat="1" applyFont="1" applyFill="1" applyBorder="1" applyAlignment="1">
      <alignment horizontal="center" vertical="center" wrapText="1"/>
    </xf>
    <xf numFmtId="4" fontId="0" fillId="0" borderId="30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3" fontId="0" fillId="0" borderId="32" xfId="0" applyNumberForma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3" fontId="8" fillId="0" borderId="32" xfId="0" applyNumberFormat="1" applyFont="1" applyBorder="1" applyAlignment="1">
      <alignment vertical="center"/>
    </xf>
    <xf numFmtId="4" fontId="0" fillId="0" borderId="30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49" fontId="0" fillId="0" borderId="1" xfId="0" applyNumberFormat="1" applyBorder="1"/>
    <xf numFmtId="4" fontId="13" fillId="0" borderId="33" xfId="0" applyNumberFormat="1" applyFont="1" applyBorder="1" applyAlignment="1">
      <alignment horizontal="right" vertical="center" indent="1"/>
    </xf>
    <xf numFmtId="4" fontId="13" fillId="0" borderId="35" xfId="0" applyNumberFormat="1" applyFont="1" applyBorder="1" applyAlignment="1">
      <alignment horizontal="right" vertical="center" indent="1"/>
    </xf>
    <xf numFmtId="0" fontId="8" fillId="0" borderId="36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5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5" borderId="0" xfId="0" applyFont="1" applyFill="1" applyAlignment="1" applyProtection="1">
      <alignment horizontal="left" vertical="center"/>
      <protection locked="0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13" fillId="0" borderId="15" xfId="0" applyNumberFormat="1" applyFont="1" applyBorder="1" applyAlignment="1">
      <alignment horizontal="right" vertical="center"/>
    </xf>
    <xf numFmtId="4" fontId="13" fillId="0" borderId="16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4" fontId="11" fillId="0" borderId="18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vertical="center" wrapText="1"/>
    </xf>
    <xf numFmtId="4" fontId="13" fillId="0" borderId="33" xfId="0" applyNumberFormat="1" applyFont="1" applyBorder="1" applyAlignment="1">
      <alignment horizontal="right" vertical="center"/>
    </xf>
    <xf numFmtId="4" fontId="0" fillId="0" borderId="31" xfId="0" applyNumberFormat="1" applyBorder="1" applyAlignment="1">
      <alignment vertical="center" wrapText="1"/>
    </xf>
    <xf numFmtId="4" fontId="0" fillId="2" borderId="33" xfId="0" applyNumberFormat="1" applyFill="1" applyBorder="1" applyAlignment="1">
      <alignment vertical="center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33" xfId="0" applyNumberFormat="1" applyFont="1" applyBorder="1" applyAlignment="1">
      <alignment vertical="center"/>
    </xf>
    <xf numFmtId="4" fontId="11" fillId="0" borderId="34" xfId="0" applyNumberFormat="1" applyFont="1" applyBorder="1" applyAlignment="1">
      <alignment vertical="center"/>
    </xf>
    <xf numFmtId="2" fontId="12" fillId="2" borderId="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36" xfId="0" applyBorder="1" applyAlignment="1">
      <alignment vertical="center"/>
    </xf>
    <xf numFmtId="49" fontId="0" fillId="0" borderId="34" xfId="0" applyNumberFormat="1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0" fillId="0" borderId="0" xfId="0" applyNumberFormat="1"/>
    <xf numFmtId="0" fontId="0" fillId="2" borderId="36" xfId="0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4" borderId="36" xfId="0" applyFill="1" applyBorder="1"/>
    <xf numFmtId="49" fontId="0" fillId="4" borderId="36" xfId="0" applyNumberFormat="1" applyFill="1" applyBorder="1"/>
    <xf numFmtId="0" fontId="0" fillId="4" borderId="36" xfId="0" applyFill="1" applyBorder="1" applyAlignment="1">
      <alignment horizontal="center"/>
    </xf>
    <xf numFmtId="0" fontId="0" fillId="4" borderId="33" xfId="0" applyFill="1" applyBorder="1"/>
    <xf numFmtId="0" fontId="0" fillId="4" borderId="36" xfId="0" applyFill="1" applyBorder="1" applyAlignment="1">
      <alignment wrapText="1"/>
    </xf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3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top" shrinkToFit="1"/>
    </xf>
    <xf numFmtId="166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40" xfId="0" applyFont="1" applyBorder="1" applyAlignment="1">
      <alignment horizontal="center" vertical="top" shrinkToFit="1"/>
    </xf>
    <xf numFmtId="166" fontId="17" fillId="0" borderId="40" xfId="0" applyNumberFormat="1" applyFont="1" applyBorder="1" applyAlignment="1">
      <alignment vertical="top" shrinkToFit="1"/>
    </xf>
    <xf numFmtId="4" fontId="17" fillId="3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0" fontId="17" fillId="0" borderId="0" xfId="0" applyFont="1"/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166" fontId="17" fillId="0" borderId="0" xfId="0" applyNumberFormat="1" applyFont="1" applyAlignment="1">
      <alignment vertical="top" shrinkToFit="1"/>
    </xf>
    <xf numFmtId="49" fontId="17" fillId="3" borderId="0" xfId="0" applyNumberFormat="1" applyFont="1" applyFill="1" applyAlignment="1" applyProtection="1">
      <alignment horizontal="left" vertical="top" wrapText="1"/>
      <protection locked="0"/>
    </xf>
    <xf numFmtId="49" fontId="17" fillId="3" borderId="0" xfId="0" applyNumberFormat="1" applyFont="1" applyFill="1" applyAlignment="1" applyProtection="1">
      <alignment vertical="top"/>
      <protection locked="0"/>
    </xf>
    <xf numFmtId="49" fontId="17" fillId="3" borderId="18" xfId="0" applyNumberFormat="1" applyFont="1" applyFill="1" applyBorder="1" applyAlignment="1" applyProtection="1">
      <alignment horizontal="left" vertical="top" wrapText="1"/>
      <protection locked="0"/>
    </xf>
    <xf numFmtId="49" fontId="17" fillId="3" borderId="18" xfId="0" applyNumberFormat="1" applyFont="1" applyFill="1" applyBorder="1" applyAlignment="1" applyProtection="1">
      <alignment vertical="top"/>
      <protection locked="0"/>
    </xf>
    <xf numFmtId="0" fontId="19" fillId="0" borderId="0" xfId="0" applyFont="1" applyAlignment="1">
      <alignment wrapText="1"/>
    </xf>
    <xf numFmtId="49" fontId="0" fillId="0" borderId="0" xfId="0" applyNumberFormat="1" applyAlignment="1">
      <alignment horizontal="left" vertical="top" wrapText="1"/>
    </xf>
    <xf numFmtId="0" fontId="8" fillId="2" borderId="33" xfId="0" applyFont="1" applyFill="1" applyBorder="1" applyAlignment="1">
      <alignment vertical="top"/>
    </xf>
    <xf numFmtId="49" fontId="8" fillId="2" borderId="34" xfId="0" applyNumberFormat="1" applyFont="1" applyFill="1" applyBorder="1" applyAlignment="1">
      <alignment vertical="top"/>
    </xf>
    <xf numFmtId="49" fontId="8" fillId="2" borderId="34" xfId="0" applyNumberFormat="1" applyFont="1" applyFill="1" applyBorder="1" applyAlignment="1">
      <alignment horizontal="left" vertical="top" wrapText="1"/>
    </xf>
    <xf numFmtId="0" fontId="8" fillId="2" borderId="34" xfId="0" applyFont="1" applyFill="1" applyBorder="1" applyAlignment="1">
      <alignment horizontal="center" vertical="top"/>
    </xf>
    <xf numFmtId="0" fontId="8" fillId="2" borderId="34" xfId="0" applyFont="1" applyFill="1" applyBorder="1" applyAlignment="1">
      <alignment vertical="top"/>
    </xf>
    <xf numFmtId="4" fontId="8" fillId="2" borderId="35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" fontId="17" fillId="5" borderId="40" xfId="0" applyNumberFormat="1" applyFont="1" applyFill="1" applyBorder="1" applyAlignment="1" applyProtection="1">
      <alignment vertical="top" shrinkToFit="1"/>
      <protection locked="0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ndodc.starez-sport.local\users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40"/>
  <sheetViews>
    <sheetView showGridLines="0" tabSelected="1" topLeftCell="B1" zoomScaleNormal="100" zoomScaleSheetLayoutView="75" workbookViewId="0">
      <selection activeCell="C46" sqref="C4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5.7109375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26</v>
      </c>
      <c r="B1" s="123" t="s">
        <v>45</v>
      </c>
      <c r="C1" s="124"/>
      <c r="D1" s="124"/>
      <c r="E1" s="124"/>
      <c r="F1" s="124"/>
      <c r="G1" s="124"/>
      <c r="H1" s="124"/>
      <c r="I1" s="124"/>
      <c r="J1" s="125"/>
    </row>
    <row r="2" spans="1:15" ht="36" customHeight="1" x14ac:dyDescent="0.2">
      <c r="A2" s="2"/>
      <c r="B2" s="74" t="s">
        <v>19</v>
      </c>
      <c r="C2" s="75"/>
      <c r="D2" s="76"/>
      <c r="E2" s="128" t="s">
        <v>43</v>
      </c>
      <c r="F2" s="129"/>
      <c r="G2" s="129"/>
      <c r="H2" s="129"/>
      <c r="I2" s="129"/>
      <c r="J2" s="130"/>
      <c r="O2" s="1"/>
    </row>
    <row r="3" spans="1:15" ht="27" customHeight="1" x14ac:dyDescent="0.2">
      <c r="A3" s="2"/>
      <c r="B3" s="77" t="s">
        <v>32</v>
      </c>
      <c r="C3" s="75"/>
      <c r="D3" s="78"/>
      <c r="E3" s="176" t="s">
        <v>44</v>
      </c>
      <c r="F3" s="177"/>
      <c r="G3" s="177"/>
      <c r="H3" s="177"/>
      <c r="I3" s="177"/>
      <c r="J3" s="178"/>
    </row>
    <row r="4" spans="1:15" ht="23.25" customHeight="1" x14ac:dyDescent="0.2">
      <c r="A4" s="73">
        <v>436</v>
      </c>
      <c r="B4" s="79" t="s">
        <v>33</v>
      </c>
      <c r="C4" s="80"/>
      <c r="D4" s="81"/>
      <c r="E4" s="141"/>
      <c r="F4" s="142"/>
      <c r="G4" s="142"/>
      <c r="H4" s="142"/>
      <c r="I4" s="142"/>
      <c r="J4" s="143"/>
    </row>
    <row r="5" spans="1:15" ht="24" customHeight="1" x14ac:dyDescent="0.2">
      <c r="A5" s="2"/>
      <c r="B5" s="31" t="s">
        <v>18</v>
      </c>
      <c r="D5" s="144"/>
      <c r="E5" s="145"/>
      <c r="F5" s="145"/>
      <c r="G5" s="145"/>
      <c r="H5" s="18" t="s">
        <v>28</v>
      </c>
      <c r="I5" s="22"/>
      <c r="J5" s="8"/>
    </row>
    <row r="6" spans="1:15" ht="15.75" customHeight="1" x14ac:dyDescent="0.2">
      <c r="A6" s="2"/>
      <c r="B6" s="28"/>
      <c r="C6" s="54"/>
      <c r="D6" s="146"/>
      <c r="E6" s="147"/>
      <c r="F6" s="147"/>
      <c r="G6" s="147"/>
      <c r="H6" s="18" t="s">
        <v>24</v>
      </c>
      <c r="I6" s="22"/>
      <c r="J6" s="8"/>
    </row>
    <row r="7" spans="1:15" ht="15.75" customHeight="1" x14ac:dyDescent="0.2">
      <c r="A7" s="2"/>
      <c r="B7" s="29"/>
      <c r="C7" s="55"/>
      <c r="D7" s="52"/>
      <c r="E7" s="161"/>
      <c r="F7" s="162"/>
      <c r="G7" s="162"/>
      <c r="H7" s="24"/>
      <c r="I7" s="23"/>
      <c r="J7" s="34"/>
    </row>
    <row r="8" spans="1:15" ht="24" hidden="1" customHeight="1" x14ac:dyDescent="0.2">
      <c r="A8" s="2"/>
      <c r="B8" s="31" t="s">
        <v>17</v>
      </c>
      <c r="D8" s="50"/>
      <c r="H8" s="18" t="s">
        <v>28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24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16</v>
      </c>
      <c r="D11" s="132"/>
      <c r="E11" s="132"/>
      <c r="F11" s="132"/>
      <c r="G11" s="132"/>
      <c r="H11" s="18" t="s">
        <v>28</v>
      </c>
      <c r="I11" s="122"/>
      <c r="J11" s="8"/>
    </row>
    <row r="12" spans="1:15" ht="15.75" customHeight="1" x14ac:dyDescent="0.2">
      <c r="A12" s="2"/>
      <c r="B12" s="28"/>
      <c r="C12" s="54"/>
      <c r="D12" s="137"/>
      <c r="E12" s="137"/>
      <c r="F12" s="137"/>
      <c r="G12" s="137"/>
      <c r="H12" s="18" t="s">
        <v>24</v>
      </c>
      <c r="I12" s="82"/>
      <c r="J12" s="8"/>
    </row>
    <row r="13" spans="1:15" ht="15.75" customHeight="1" x14ac:dyDescent="0.2">
      <c r="A13" s="2"/>
      <c r="B13" s="29"/>
      <c r="C13" s="55"/>
      <c r="D13" s="121"/>
      <c r="E13" s="152"/>
      <c r="F13" s="153"/>
      <c r="G13" s="153"/>
      <c r="H13" s="19"/>
      <c r="I13" s="23"/>
      <c r="J13" s="34"/>
    </row>
    <row r="14" spans="1:15" ht="24" customHeight="1" x14ac:dyDescent="0.2">
      <c r="A14" s="2"/>
      <c r="B14" s="43" t="s">
        <v>38</v>
      </c>
      <c r="C14" s="57"/>
      <c r="D14" s="58"/>
      <c r="E14" s="59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22</v>
      </c>
      <c r="C15" s="60"/>
      <c r="D15" s="53"/>
      <c r="E15" s="131"/>
      <c r="F15" s="131"/>
      <c r="G15" s="133"/>
      <c r="H15" s="133"/>
      <c r="I15" s="133" t="s">
        <v>21</v>
      </c>
      <c r="J15" s="134"/>
    </row>
    <row r="16" spans="1:15" ht="23.25" customHeight="1" x14ac:dyDescent="0.2">
      <c r="A16" s="115" t="s">
        <v>37</v>
      </c>
      <c r="B16" s="138" t="s">
        <v>107</v>
      </c>
      <c r="C16" s="139"/>
      <c r="D16" s="140"/>
      <c r="E16" s="150"/>
      <c r="F16" s="151"/>
      <c r="G16" s="150"/>
      <c r="H16" s="151"/>
      <c r="I16" s="148">
        <f>'Položky I'!G8</f>
        <v>0</v>
      </c>
      <c r="J16" s="149"/>
    </row>
    <row r="17" spans="1:10" ht="23.25" customHeight="1" x14ac:dyDescent="0.2">
      <c r="A17" s="115"/>
      <c r="B17" s="138" t="s">
        <v>101</v>
      </c>
      <c r="C17" s="139"/>
      <c r="D17" s="140"/>
      <c r="E17" s="116"/>
      <c r="F17" s="117"/>
      <c r="G17" s="116"/>
      <c r="H17" s="117"/>
      <c r="I17" s="156">
        <f>'Položky I'!G20</f>
        <v>0</v>
      </c>
      <c r="J17" s="149"/>
    </row>
    <row r="18" spans="1:10" ht="23.25" customHeight="1" x14ac:dyDescent="0.2">
      <c r="A18" s="115"/>
      <c r="B18" s="138" t="s">
        <v>108</v>
      </c>
      <c r="C18" s="139"/>
      <c r="D18" s="140"/>
      <c r="E18" s="116"/>
      <c r="F18" s="117"/>
      <c r="G18" s="116"/>
      <c r="H18" s="117"/>
      <c r="I18" s="156">
        <f>'Položky I'!G24</f>
        <v>0</v>
      </c>
      <c r="J18" s="149"/>
    </row>
    <row r="19" spans="1:10" ht="23.25" customHeight="1" x14ac:dyDescent="0.2">
      <c r="A19" s="115"/>
      <c r="B19" s="138" t="s">
        <v>85</v>
      </c>
      <c r="C19" s="139"/>
      <c r="D19" s="140"/>
      <c r="E19" s="116"/>
      <c r="F19" s="117"/>
      <c r="G19" s="116"/>
      <c r="H19" s="117"/>
      <c r="I19" s="156">
        <f>'Položky I'!G29</f>
        <v>0</v>
      </c>
      <c r="J19" s="149"/>
    </row>
    <row r="20" spans="1:10" ht="23.25" customHeight="1" x14ac:dyDescent="0.2">
      <c r="A20" s="115"/>
      <c r="B20" s="138" t="s">
        <v>87</v>
      </c>
      <c r="C20" s="139"/>
      <c r="D20" s="140"/>
      <c r="E20" s="116"/>
      <c r="F20" s="117"/>
      <c r="G20" s="116"/>
      <c r="H20" s="117"/>
      <c r="I20" s="156">
        <f>'Položky I'!G34</f>
        <v>0</v>
      </c>
      <c r="J20" s="149"/>
    </row>
    <row r="21" spans="1:10" ht="23.25" customHeight="1" x14ac:dyDescent="0.2">
      <c r="A21" s="2"/>
      <c r="B21" s="118" t="s">
        <v>21</v>
      </c>
      <c r="C21" s="119"/>
      <c r="D21" s="120"/>
      <c r="E21" s="135"/>
      <c r="F21" s="136"/>
      <c r="G21" s="135"/>
      <c r="H21" s="136"/>
      <c r="I21" s="156"/>
      <c r="J21" s="149"/>
    </row>
    <row r="22" spans="1:10" ht="33" customHeight="1" x14ac:dyDescent="0.2">
      <c r="A22" s="2"/>
      <c r="B22" s="42" t="s">
        <v>23</v>
      </c>
      <c r="C22" s="61"/>
      <c r="D22" s="62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ZakladDPHZakl*SazbaDPH2/100</f>
        <v>0</v>
      </c>
      <c r="B23" s="38" t="s">
        <v>20</v>
      </c>
      <c r="C23" s="61"/>
      <c r="D23" s="62"/>
      <c r="E23" s="64">
        <v>21</v>
      </c>
      <c r="F23" s="39" t="s">
        <v>0</v>
      </c>
      <c r="G23" s="169">
        <f>SUM(I16:J21)</f>
        <v>0</v>
      </c>
      <c r="H23" s="170"/>
      <c r="I23" s="170"/>
      <c r="J23" s="40" t="str">
        <f t="shared" ref="J23:J26" si="0">Mena</f>
        <v>CZK</v>
      </c>
    </row>
    <row r="24" spans="1:10" ht="23.25" customHeight="1" x14ac:dyDescent="0.2">
      <c r="A24" s="2">
        <f>(A23-INT(A23))*100</f>
        <v>0</v>
      </c>
      <c r="B24" s="32" t="s">
        <v>12</v>
      </c>
      <c r="C24" s="65"/>
      <c r="D24" s="53"/>
      <c r="E24" s="66">
        <f>SazbaDPH2</f>
        <v>21</v>
      </c>
      <c r="F24" s="30" t="s">
        <v>0</v>
      </c>
      <c r="G24" s="126">
        <f>A23</f>
        <v>0</v>
      </c>
      <c r="H24" s="127"/>
      <c r="I24" s="127"/>
      <c r="J24" s="37" t="str">
        <f t="shared" si="0"/>
        <v>CZK</v>
      </c>
    </row>
    <row r="25" spans="1:10" ht="23.25" customHeight="1" thickBot="1" x14ac:dyDescent="0.25">
      <c r="A25" s="2" t="e">
        <f>ZakladDPHSni+DPHSni+ZakladDPHZakl+DPHZakl</f>
        <v>#REF!</v>
      </c>
      <c r="B25" s="31" t="s">
        <v>4</v>
      </c>
      <c r="C25" s="67"/>
      <c r="D25" s="68"/>
      <c r="E25" s="67"/>
      <c r="F25" s="16"/>
      <c r="G25" s="154"/>
      <c r="H25" s="154"/>
      <c r="I25" s="154"/>
      <c r="J25" s="41" t="str">
        <f t="shared" si="0"/>
        <v>CZK</v>
      </c>
    </row>
    <row r="26" spans="1:10" ht="27.75" hidden="1" customHeight="1" thickBot="1" x14ac:dyDescent="0.25">
      <c r="A26" s="2"/>
      <c r="B26" s="107" t="s">
        <v>20</v>
      </c>
      <c r="C26" s="108"/>
      <c r="D26" s="108"/>
      <c r="E26" s="109"/>
      <c r="F26" s="110"/>
      <c r="G26" s="168" t="e">
        <f>ZakladDPHSniVypocet+ZakladDPHZaklVypocet</f>
        <v>#REF!</v>
      </c>
      <c r="H26" s="171"/>
      <c r="I26" s="171"/>
      <c r="J26" s="111" t="str">
        <f t="shared" si="0"/>
        <v>CZK</v>
      </c>
    </row>
    <row r="27" spans="1:10" ht="27.75" customHeight="1" thickBot="1" x14ac:dyDescent="0.25">
      <c r="A27" s="2" t="e">
        <f>(A25-INT(A25))*100</f>
        <v>#REF!</v>
      </c>
      <c r="B27" s="107" t="s">
        <v>25</v>
      </c>
      <c r="C27" s="112"/>
      <c r="D27" s="112"/>
      <c r="E27" s="112"/>
      <c r="F27" s="113"/>
      <c r="G27" s="168">
        <f>ZakladDPHZakl+DPHZakl</f>
        <v>0</v>
      </c>
      <c r="H27" s="168"/>
      <c r="I27" s="168"/>
      <c r="J27" s="114" t="s">
        <v>36</v>
      </c>
    </row>
    <row r="28" spans="1:10" ht="12.75" customHeight="1" x14ac:dyDescent="0.2">
      <c r="A28" s="2"/>
      <c r="B28" s="2"/>
      <c r="J28" s="9"/>
    </row>
    <row r="29" spans="1:10" ht="30" customHeight="1" x14ac:dyDescent="0.2">
      <c r="A29" s="2"/>
      <c r="B29" s="2"/>
      <c r="J29" s="9"/>
    </row>
    <row r="30" spans="1:10" ht="18.75" customHeight="1" x14ac:dyDescent="0.2">
      <c r="A30" s="2"/>
      <c r="B30" s="17"/>
      <c r="C30" s="69" t="s">
        <v>11</v>
      </c>
      <c r="D30" s="70"/>
      <c r="E30" s="70"/>
      <c r="F30" s="15" t="s">
        <v>10</v>
      </c>
      <c r="G30" s="26"/>
      <c r="H30" s="27"/>
      <c r="I30" s="26"/>
      <c r="J30" s="9"/>
    </row>
    <row r="31" spans="1:10" ht="47.25" customHeight="1" x14ac:dyDescent="0.2">
      <c r="A31" s="2"/>
      <c r="B31" s="2"/>
      <c r="J31" s="9"/>
    </row>
    <row r="32" spans="1:10" s="21" customFormat="1" ht="18.75" customHeight="1" x14ac:dyDescent="0.2">
      <c r="A32" s="20"/>
      <c r="B32" s="20"/>
      <c r="C32" s="71"/>
      <c r="D32" s="164"/>
      <c r="E32" s="165"/>
      <c r="G32" s="166"/>
      <c r="H32" s="167"/>
      <c r="I32" s="167"/>
      <c r="J32" s="25"/>
    </row>
    <row r="33" spans="1:10" ht="12.75" customHeight="1" x14ac:dyDescent="0.2">
      <c r="A33" s="2"/>
      <c r="B33" s="2"/>
      <c r="D33" s="163" t="s">
        <v>2</v>
      </c>
      <c r="E33" s="163"/>
      <c r="H33" s="10" t="s">
        <v>3</v>
      </c>
      <c r="J33" s="9"/>
    </row>
    <row r="34" spans="1:10" ht="13.5" customHeight="1" thickBot="1" x14ac:dyDescent="0.25">
      <c r="A34" s="11"/>
      <c r="B34" s="11"/>
      <c r="C34" s="72"/>
      <c r="D34" s="72"/>
      <c r="E34" s="72"/>
      <c r="F34" s="12"/>
      <c r="G34" s="12"/>
      <c r="H34" s="12"/>
      <c r="I34" s="12"/>
      <c r="J34" s="13"/>
    </row>
    <row r="35" spans="1:10" ht="27" hidden="1" customHeight="1" x14ac:dyDescent="0.2">
      <c r="B35" s="84" t="s">
        <v>13</v>
      </c>
      <c r="C35" s="85"/>
      <c r="D35" s="85"/>
      <c r="E35" s="85"/>
      <c r="F35" s="86"/>
      <c r="G35" s="86"/>
      <c r="H35" s="86"/>
      <c r="I35" s="86"/>
      <c r="J35" s="87"/>
    </row>
    <row r="36" spans="1:10" ht="25.5" hidden="1" customHeight="1" x14ac:dyDescent="0.2">
      <c r="A36" s="83" t="s">
        <v>27</v>
      </c>
      <c r="B36" s="88" t="s">
        <v>14</v>
      </c>
      <c r="C36" s="89" t="s">
        <v>5</v>
      </c>
      <c r="D36" s="89"/>
      <c r="E36" s="89"/>
      <c r="F36" s="90" t="e">
        <f>#REF!</f>
        <v>#REF!</v>
      </c>
      <c r="G36" s="90" t="str">
        <f>B23</f>
        <v>Cena celkem bez DPH</v>
      </c>
      <c r="H36" s="91" t="s">
        <v>15</v>
      </c>
      <c r="I36" s="91" t="s">
        <v>1</v>
      </c>
      <c r="J36" s="92" t="s">
        <v>0</v>
      </c>
    </row>
    <row r="37" spans="1:10" ht="25.5" hidden="1" customHeight="1" x14ac:dyDescent="0.2">
      <c r="A37" s="83">
        <v>1</v>
      </c>
      <c r="B37" s="93" t="s">
        <v>34</v>
      </c>
      <c r="C37" s="157"/>
      <c r="D37" s="157"/>
      <c r="E37" s="157"/>
      <c r="F37" s="94" t="e">
        <f>#REF!</f>
        <v>#REF!</v>
      </c>
      <c r="G37" s="95" t="e">
        <f>#REF!</f>
        <v>#REF!</v>
      </c>
      <c r="H37" s="96" t="e">
        <f>(F37*SazbaDPH1/100)+(G37*SazbaDPH2/100)</f>
        <v>#REF!</v>
      </c>
      <c r="I37" s="96" t="e">
        <f>F37+G37+H37</f>
        <v>#REF!</v>
      </c>
      <c r="J37" s="97" t="e">
        <f>IF(CenaCelkemVypocet=0,"",I37/CenaCelkemVypocet*100)</f>
        <v>#REF!</v>
      </c>
    </row>
    <row r="38" spans="1:10" ht="25.5" hidden="1" customHeight="1" x14ac:dyDescent="0.2">
      <c r="A38" s="83">
        <v>2</v>
      </c>
      <c r="B38" s="98" t="s">
        <v>29</v>
      </c>
      <c r="C38" s="155" t="s">
        <v>31</v>
      </c>
      <c r="D38" s="155"/>
      <c r="E38" s="155"/>
      <c r="F38" s="99" t="e">
        <f>#REF!</f>
        <v>#REF!</v>
      </c>
      <c r="G38" s="100" t="e">
        <f>#REF!</f>
        <v>#REF!</v>
      </c>
      <c r="H38" s="100" t="e">
        <f>(F38*SazbaDPH1/100)+(G38*SazbaDPH2/100)</f>
        <v>#REF!</v>
      </c>
      <c r="I38" s="100" t="e">
        <f>F38+G38+H38</f>
        <v>#REF!</v>
      </c>
      <c r="J38" s="101" t="e">
        <f>IF(CenaCelkemVypocet=0,"",I38/CenaCelkemVypocet*100)</f>
        <v>#REF!</v>
      </c>
    </row>
    <row r="39" spans="1:10" ht="25.5" hidden="1" customHeight="1" x14ac:dyDescent="0.2">
      <c r="A39" s="83">
        <v>3</v>
      </c>
      <c r="B39" s="102" t="s">
        <v>29</v>
      </c>
      <c r="C39" s="157" t="s">
        <v>30</v>
      </c>
      <c r="D39" s="157"/>
      <c r="E39" s="157"/>
      <c r="F39" s="103" t="e">
        <f>#REF!</f>
        <v>#REF!</v>
      </c>
      <c r="G39" s="96" t="e">
        <f>#REF!</f>
        <v>#REF!</v>
      </c>
      <c r="H39" s="96" t="e">
        <f>(F39*SazbaDPH1/100)+(G39*SazbaDPH2/100)</f>
        <v>#REF!</v>
      </c>
      <c r="I39" s="96" t="e">
        <f>F39+G39+H39</f>
        <v>#REF!</v>
      </c>
      <c r="J39" s="97" t="e">
        <f>IF(CenaCelkemVypocet=0,"",I39/CenaCelkemVypocet*100)</f>
        <v>#REF!</v>
      </c>
    </row>
    <row r="40" spans="1:10" ht="25.5" hidden="1" customHeight="1" x14ac:dyDescent="0.2">
      <c r="A40" s="83"/>
      <c r="B40" s="158" t="s">
        <v>35</v>
      </c>
      <c r="C40" s="159"/>
      <c r="D40" s="159"/>
      <c r="E40" s="160"/>
      <c r="F40" s="104" t="e">
        <f>SUMIF(A37:A39,"=1",F37:F39)</f>
        <v>#REF!</v>
      </c>
      <c r="G40" s="105" t="e">
        <f>SUMIF(A37:A39,"=1",G37:G39)</f>
        <v>#REF!</v>
      </c>
      <c r="H40" s="105" t="e">
        <f>SUMIF(A37:A39,"=1",H37:H39)</f>
        <v>#REF!</v>
      </c>
      <c r="I40" s="105" t="e">
        <f>SUMIF(A37:A39,"=1",I37:I39)</f>
        <v>#REF!</v>
      </c>
      <c r="J40" s="106" t="e">
        <f>SUMIF(A37:A39,"=1",J37:J39)</f>
        <v>#REF!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0">
    <mergeCell ref="C39:E39"/>
    <mergeCell ref="B40:E40"/>
    <mergeCell ref="E7:G7"/>
    <mergeCell ref="D33:E33"/>
    <mergeCell ref="E16:F16"/>
    <mergeCell ref="D32:E32"/>
    <mergeCell ref="G32:I32"/>
    <mergeCell ref="B17:D17"/>
    <mergeCell ref="B19:D19"/>
    <mergeCell ref="G27:I27"/>
    <mergeCell ref="G23:I23"/>
    <mergeCell ref="G26:I26"/>
    <mergeCell ref="C37:E37"/>
    <mergeCell ref="B18:D18"/>
    <mergeCell ref="I18:J18"/>
    <mergeCell ref="G16:H16"/>
    <mergeCell ref="E13:G13"/>
    <mergeCell ref="G25:I25"/>
    <mergeCell ref="C38:E38"/>
    <mergeCell ref="I17:J17"/>
    <mergeCell ref="I19:J19"/>
    <mergeCell ref="B20:D20"/>
    <mergeCell ref="I20:J20"/>
    <mergeCell ref="I21:J21"/>
    <mergeCell ref="B1:J1"/>
    <mergeCell ref="G24:I24"/>
    <mergeCell ref="E2:J2"/>
    <mergeCell ref="E3:J3"/>
    <mergeCell ref="E15:F15"/>
    <mergeCell ref="D11:G11"/>
    <mergeCell ref="G15:H15"/>
    <mergeCell ref="I15:J15"/>
    <mergeCell ref="E21:F21"/>
    <mergeCell ref="G21:H21"/>
    <mergeCell ref="D12:G12"/>
    <mergeCell ref="B16:D16"/>
    <mergeCell ref="E4:J4"/>
    <mergeCell ref="D5:G5"/>
    <mergeCell ref="D6:G6"/>
    <mergeCell ref="I16:J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4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72" t="s">
        <v>6</v>
      </c>
      <c r="B1" s="172"/>
      <c r="C1" s="173"/>
      <c r="D1" s="172"/>
      <c r="E1" s="172"/>
      <c r="F1" s="172"/>
      <c r="G1" s="172"/>
    </row>
    <row r="2" spans="1:7" ht="24.95" customHeight="1" x14ac:dyDescent="0.2">
      <c r="A2" s="49" t="s">
        <v>7</v>
      </c>
      <c r="B2" s="48"/>
      <c r="C2" s="174"/>
      <c r="D2" s="174"/>
      <c r="E2" s="174"/>
      <c r="F2" s="174"/>
      <c r="G2" s="175"/>
    </row>
    <row r="3" spans="1:7" ht="24.95" customHeight="1" x14ac:dyDescent="0.2">
      <c r="A3" s="49" t="s">
        <v>8</v>
      </c>
      <c r="B3" s="48"/>
      <c r="C3" s="174"/>
      <c r="D3" s="174"/>
      <c r="E3" s="174"/>
      <c r="F3" s="174"/>
      <c r="G3" s="175"/>
    </row>
    <row r="4" spans="1:7" ht="24.95" customHeight="1" x14ac:dyDescent="0.2">
      <c r="A4" s="49" t="s">
        <v>9</v>
      </c>
      <c r="B4" s="48"/>
      <c r="C4" s="174"/>
      <c r="D4" s="174"/>
      <c r="E4" s="174"/>
      <c r="F4" s="174"/>
      <c r="G4" s="17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EA5F-111F-4D81-AC7E-F41AAA707E14}">
  <dimension ref="A1:BH4977"/>
  <sheetViews>
    <sheetView workbookViewId="0">
      <selection activeCell="E40" sqref="E40"/>
    </sheetView>
  </sheetViews>
  <sheetFormatPr defaultRowHeight="12.75" outlineLevelRow="2" x14ac:dyDescent="0.2"/>
  <cols>
    <col min="1" max="1" width="3.42578125" customWidth="1"/>
    <col min="2" max="2" width="12.5703125" style="185" customWidth="1"/>
    <col min="3" max="3" width="63.28515625" style="18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79" t="s">
        <v>46</v>
      </c>
      <c r="B1" s="179"/>
      <c r="C1" s="179"/>
      <c r="D1" s="179"/>
      <c r="E1" s="179"/>
      <c r="F1" s="179"/>
      <c r="G1" s="179"/>
      <c r="AG1" t="s">
        <v>47</v>
      </c>
    </row>
    <row r="2" spans="1:60" ht="24.95" customHeight="1" x14ac:dyDescent="0.2">
      <c r="A2" s="180" t="s">
        <v>7</v>
      </c>
      <c r="B2" s="181"/>
      <c r="C2" s="181" t="s">
        <v>44</v>
      </c>
      <c r="D2" s="234"/>
      <c r="E2" s="234"/>
      <c r="F2" s="234"/>
      <c r="G2" s="235"/>
      <c r="AG2" t="s">
        <v>48</v>
      </c>
    </row>
    <row r="3" spans="1:60" ht="24.95" customHeight="1" x14ac:dyDescent="0.2">
      <c r="A3" s="180" t="s">
        <v>8</v>
      </c>
      <c r="B3" s="181"/>
      <c r="C3" s="182" t="s">
        <v>92</v>
      </c>
      <c r="D3" s="183"/>
      <c r="E3" s="183"/>
      <c r="F3" s="183"/>
      <c r="G3" s="184"/>
      <c r="AC3" s="185" t="s">
        <v>48</v>
      </c>
      <c r="AG3" t="s">
        <v>49</v>
      </c>
    </row>
    <row r="4" spans="1:60" ht="24.95" customHeight="1" x14ac:dyDescent="0.2">
      <c r="A4" s="186" t="s">
        <v>9</v>
      </c>
      <c r="B4" s="187"/>
      <c r="C4" s="188"/>
      <c r="D4" s="189"/>
      <c r="E4" s="189"/>
      <c r="F4" s="189"/>
      <c r="G4" s="190"/>
      <c r="AG4" t="s">
        <v>50</v>
      </c>
    </row>
    <row r="5" spans="1:60" x14ac:dyDescent="0.2">
      <c r="D5" s="10"/>
    </row>
    <row r="6" spans="1:60" ht="38.25" x14ac:dyDescent="0.2">
      <c r="A6" s="191" t="s">
        <v>51</v>
      </c>
      <c r="B6" s="192" t="s">
        <v>52</v>
      </c>
      <c r="C6" s="192" t="s">
        <v>53</v>
      </c>
      <c r="D6" s="193" t="s">
        <v>39</v>
      </c>
      <c r="E6" s="191" t="s">
        <v>54</v>
      </c>
      <c r="F6" s="194" t="s">
        <v>55</v>
      </c>
      <c r="G6" s="191" t="s">
        <v>21</v>
      </c>
      <c r="H6" s="195" t="s">
        <v>56</v>
      </c>
      <c r="I6" s="195" t="s">
        <v>57</v>
      </c>
      <c r="J6" s="195" t="s">
        <v>58</v>
      </c>
      <c r="K6" s="195" t="s">
        <v>59</v>
      </c>
      <c r="L6" s="195" t="s">
        <v>60</v>
      </c>
      <c r="M6" s="195" t="s">
        <v>61</v>
      </c>
      <c r="N6" s="195" t="s">
        <v>62</v>
      </c>
      <c r="O6" s="195" t="s">
        <v>63</v>
      </c>
      <c r="P6" s="195" t="s">
        <v>64</v>
      </c>
      <c r="Q6" s="195" t="s">
        <v>65</v>
      </c>
      <c r="R6" s="195" t="s">
        <v>66</v>
      </c>
      <c r="S6" s="195" t="s">
        <v>67</v>
      </c>
      <c r="T6" s="195" t="s">
        <v>68</v>
      </c>
      <c r="U6" s="195" t="s">
        <v>69</v>
      </c>
      <c r="V6" s="195" t="s">
        <v>70</v>
      </c>
      <c r="W6" s="195" t="s">
        <v>71</v>
      </c>
      <c r="X6" s="195" t="s">
        <v>72</v>
      </c>
      <c r="Y6" s="195" t="s">
        <v>73</v>
      </c>
    </row>
    <row r="7" spans="1:60" hidden="1" x14ac:dyDescent="0.2">
      <c r="A7" s="3"/>
      <c r="B7" s="4"/>
      <c r="C7" s="4"/>
      <c r="D7" s="6"/>
      <c r="E7" s="196"/>
      <c r="F7" s="197"/>
      <c r="G7" s="197"/>
      <c r="H7" s="197"/>
      <c r="I7" s="197"/>
      <c r="J7" s="197"/>
      <c r="K7" s="197"/>
      <c r="L7" s="197"/>
      <c r="M7" s="197"/>
      <c r="N7" s="196"/>
      <c r="O7" s="196"/>
      <c r="P7" s="196"/>
      <c r="Q7" s="196"/>
      <c r="R7" s="197"/>
      <c r="S7" s="197"/>
      <c r="T7" s="197"/>
      <c r="U7" s="197"/>
      <c r="V7" s="197"/>
      <c r="W7" s="197"/>
      <c r="X7" s="197"/>
      <c r="Y7" s="197"/>
    </row>
    <row r="8" spans="1:60" x14ac:dyDescent="0.2">
      <c r="A8" s="198" t="s">
        <v>74</v>
      </c>
      <c r="B8" s="199" t="s">
        <v>110</v>
      </c>
      <c r="C8" s="200" t="s">
        <v>100</v>
      </c>
      <c r="D8" s="201"/>
      <c r="E8" s="202"/>
      <c r="F8" s="203"/>
      <c r="G8" s="203">
        <f>G9+G12+G15+G18</f>
        <v>0</v>
      </c>
      <c r="H8" s="203"/>
      <c r="I8" s="203">
        <f>SUM(I9:I14)</f>
        <v>0</v>
      </c>
      <c r="J8" s="203"/>
      <c r="K8" s="203">
        <f>SUM(K9:K14)</f>
        <v>40000</v>
      </c>
      <c r="L8" s="203"/>
      <c r="M8" s="203">
        <f>SUM(M9:M14)</f>
        <v>0</v>
      </c>
      <c r="N8" s="202"/>
      <c r="O8" s="202">
        <f>SUM(O9:O14)</f>
        <v>0</v>
      </c>
      <c r="P8" s="202"/>
      <c r="Q8" s="202">
        <f>SUM(Q9:Q14)</f>
        <v>0</v>
      </c>
      <c r="R8" s="203"/>
      <c r="S8" s="203"/>
      <c r="T8" s="204"/>
      <c r="U8" s="205"/>
      <c r="V8" s="205">
        <f>SUM(V9:V14)</f>
        <v>0</v>
      </c>
      <c r="W8" s="205"/>
      <c r="X8" s="205"/>
      <c r="Y8" s="205"/>
      <c r="AG8" t="s">
        <v>75</v>
      </c>
    </row>
    <row r="9" spans="1:60" outlineLevel="1" x14ac:dyDescent="0.2">
      <c r="A9" s="206">
        <v>1</v>
      </c>
      <c r="B9" s="207"/>
      <c r="C9" s="208" t="s">
        <v>93</v>
      </c>
      <c r="D9" s="209" t="s">
        <v>76</v>
      </c>
      <c r="E9" s="210">
        <v>1</v>
      </c>
      <c r="F9" s="236">
        <v>0</v>
      </c>
      <c r="G9" s="212">
        <f>ROUND(E9*F9,2)</f>
        <v>0</v>
      </c>
      <c r="H9" s="211">
        <v>0</v>
      </c>
      <c r="I9" s="212">
        <f>ROUND(E9*H9,2)</f>
        <v>0</v>
      </c>
      <c r="J9" s="211">
        <v>15000</v>
      </c>
      <c r="K9" s="212">
        <f>ROUND(E9*J9,2)</f>
        <v>15000</v>
      </c>
      <c r="L9" s="212">
        <v>21</v>
      </c>
      <c r="M9" s="212">
        <f>G9*(1+L9/100)</f>
        <v>0</v>
      </c>
      <c r="N9" s="210">
        <v>0</v>
      </c>
      <c r="O9" s="210">
        <f>ROUND(E9*N9,2)</f>
        <v>0</v>
      </c>
      <c r="P9" s="210">
        <v>0</v>
      </c>
      <c r="Q9" s="210">
        <f>ROUND(E9*P9,2)</f>
        <v>0</v>
      </c>
      <c r="R9" s="212"/>
      <c r="S9" s="212"/>
      <c r="T9" s="213"/>
      <c r="U9" s="214">
        <v>0</v>
      </c>
      <c r="V9" s="214">
        <f>ROUND(E9*U9,2)</f>
        <v>0</v>
      </c>
      <c r="W9" s="214"/>
      <c r="X9" s="214" t="s">
        <v>77</v>
      </c>
      <c r="Y9" s="214" t="s">
        <v>78</v>
      </c>
      <c r="Z9" s="215"/>
      <c r="AA9" s="215"/>
      <c r="AB9" s="215"/>
      <c r="AC9" s="215"/>
      <c r="AD9" s="215"/>
      <c r="AE9" s="215"/>
      <c r="AF9" s="215"/>
      <c r="AG9" s="215" t="s">
        <v>79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16"/>
      <c r="B10" s="217"/>
      <c r="C10" s="218" t="s">
        <v>94</v>
      </c>
      <c r="D10" s="219"/>
      <c r="E10" s="219"/>
      <c r="F10" s="219"/>
      <c r="G10" s="219"/>
      <c r="H10" s="214"/>
      <c r="I10" s="214"/>
      <c r="J10" s="214"/>
      <c r="K10" s="214"/>
      <c r="L10" s="214"/>
      <c r="M10" s="214"/>
      <c r="N10" s="220"/>
      <c r="O10" s="220"/>
      <c r="P10" s="220"/>
      <c r="Q10" s="220"/>
      <c r="R10" s="214"/>
      <c r="S10" s="214"/>
      <c r="T10" s="214"/>
      <c r="U10" s="214"/>
      <c r="V10" s="214"/>
      <c r="W10" s="214"/>
      <c r="X10" s="214"/>
      <c r="Y10" s="214"/>
      <c r="Z10" s="215"/>
      <c r="AA10" s="215"/>
      <c r="AB10" s="215"/>
      <c r="AC10" s="215"/>
      <c r="AD10" s="215"/>
      <c r="AE10" s="215"/>
      <c r="AF10" s="215"/>
      <c r="AG10" s="215" t="s">
        <v>80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">
      <c r="A11" s="216"/>
      <c r="B11" s="217"/>
      <c r="C11" s="221"/>
      <c r="D11" s="222"/>
      <c r="E11" s="222"/>
      <c r="F11" s="222"/>
      <c r="G11" s="222"/>
      <c r="H11" s="214"/>
      <c r="I11" s="214"/>
      <c r="J11" s="214"/>
      <c r="K11" s="214"/>
      <c r="L11" s="214"/>
      <c r="M11" s="214"/>
      <c r="N11" s="220"/>
      <c r="O11" s="220"/>
      <c r="P11" s="220"/>
      <c r="Q11" s="220"/>
      <c r="R11" s="214"/>
      <c r="S11" s="214"/>
      <c r="T11" s="214"/>
      <c r="U11" s="214"/>
      <c r="V11" s="214"/>
      <c r="W11" s="214"/>
      <c r="X11" s="214"/>
      <c r="Y11" s="214"/>
      <c r="Z11" s="215"/>
      <c r="AA11" s="215"/>
      <c r="AB11" s="215"/>
      <c r="AC11" s="215"/>
      <c r="AD11" s="215"/>
      <c r="AE11" s="215"/>
      <c r="AF11" s="215"/>
      <c r="AG11" s="215" t="s">
        <v>81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06">
        <v>2</v>
      </c>
      <c r="B12" s="207"/>
      <c r="C12" s="208" t="s">
        <v>82</v>
      </c>
      <c r="D12" s="209" t="s">
        <v>76</v>
      </c>
      <c r="E12" s="210">
        <v>1</v>
      </c>
      <c r="F12" s="236">
        <v>0</v>
      </c>
      <c r="G12" s="212">
        <f>ROUND(E12*F12,2)</f>
        <v>0</v>
      </c>
      <c r="H12" s="211">
        <v>0</v>
      </c>
      <c r="I12" s="212">
        <f>ROUND(E12*H12,2)</f>
        <v>0</v>
      </c>
      <c r="J12" s="211">
        <v>25000</v>
      </c>
      <c r="K12" s="212">
        <f>ROUND(E12*J12,2)</f>
        <v>25000</v>
      </c>
      <c r="L12" s="212">
        <v>21</v>
      </c>
      <c r="M12" s="212">
        <f>G12*(1+L12/100)</f>
        <v>0</v>
      </c>
      <c r="N12" s="210">
        <v>0</v>
      </c>
      <c r="O12" s="210">
        <f>ROUND(E12*N12,2)</f>
        <v>0</v>
      </c>
      <c r="P12" s="210">
        <v>0</v>
      </c>
      <c r="Q12" s="210">
        <f>ROUND(E12*P12,2)</f>
        <v>0</v>
      </c>
      <c r="R12" s="212"/>
      <c r="S12" s="212"/>
      <c r="T12" s="213"/>
      <c r="U12" s="214">
        <v>0</v>
      </c>
      <c r="V12" s="214">
        <f>ROUND(E12*U12,2)</f>
        <v>0</v>
      </c>
      <c r="W12" s="214"/>
      <c r="X12" s="214" t="s">
        <v>77</v>
      </c>
      <c r="Y12" s="214" t="s">
        <v>78</v>
      </c>
      <c r="Z12" s="215"/>
      <c r="AA12" s="215"/>
      <c r="AB12" s="215"/>
      <c r="AC12" s="215"/>
      <c r="AD12" s="215"/>
      <c r="AE12" s="215"/>
      <c r="AF12" s="215"/>
      <c r="AG12" s="215" t="s">
        <v>79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 x14ac:dyDescent="0.2">
      <c r="A13" s="216"/>
      <c r="B13" s="217"/>
      <c r="C13" s="218" t="s">
        <v>95</v>
      </c>
      <c r="D13" s="219"/>
      <c r="E13" s="219"/>
      <c r="F13" s="219"/>
      <c r="G13" s="219"/>
      <c r="H13" s="214"/>
      <c r="I13" s="214"/>
      <c r="J13" s="214"/>
      <c r="K13" s="214"/>
      <c r="L13" s="214"/>
      <c r="M13" s="214"/>
      <c r="N13" s="220"/>
      <c r="O13" s="220"/>
      <c r="P13" s="220"/>
      <c r="Q13" s="220"/>
      <c r="R13" s="214"/>
      <c r="S13" s="214"/>
      <c r="T13" s="214"/>
      <c r="U13" s="214"/>
      <c r="V13" s="214"/>
      <c r="W13" s="214"/>
      <c r="X13" s="214"/>
      <c r="Y13" s="214"/>
      <c r="Z13" s="215"/>
      <c r="AA13" s="215"/>
      <c r="AB13" s="215"/>
      <c r="AC13" s="215"/>
      <c r="AD13" s="215"/>
      <c r="AE13" s="215"/>
      <c r="AF13" s="215"/>
      <c r="AG13" s="215" t="s">
        <v>80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 x14ac:dyDescent="0.2">
      <c r="A14" s="216"/>
      <c r="B14" s="217"/>
      <c r="C14" s="221"/>
      <c r="D14" s="222"/>
      <c r="E14" s="222"/>
      <c r="F14" s="222"/>
      <c r="G14" s="222"/>
      <c r="H14" s="214"/>
      <c r="I14" s="214"/>
      <c r="J14" s="214"/>
      <c r="K14" s="214"/>
      <c r="L14" s="214"/>
      <c r="M14" s="214"/>
      <c r="N14" s="220"/>
      <c r="O14" s="220"/>
      <c r="P14" s="220"/>
      <c r="Q14" s="220"/>
      <c r="R14" s="214"/>
      <c r="S14" s="214"/>
      <c r="T14" s="214"/>
      <c r="U14" s="214"/>
      <c r="V14" s="214"/>
      <c r="W14" s="214"/>
      <c r="X14" s="214"/>
      <c r="Y14" s="214"/>
      <c r="Z14" s="215"/>
      <c r="AA14" s="215"/>
      <c r="AB14" s="215"/>
      <c r="AC14" s="215"/>
      <c r="AD14" s="215"/>
      <c r="AE14" s="215"/>
      <c r="AF14" s="215"/>
      <c r="AG14" s="215" t="s">
        <v>81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06">
        <v>3</v>
      </c>
      <c r="B15" s="207"/>
      <c r="C15" s="208" t="s">
        <v>83</v>
      </c>
      <c r="D15" s="209" t="s">
        <v>76</v>
      </c>
      <c r="E15" s="210">
        <v>1</v>
      </c>
      <c r="F15" s="236">
        <v>0</v>
      </c>
      <c r="G15" s="212">
        <f>ROUND(E15*F15,2)</f>
        <v>0</v>
      </c>
      <c r="H15" s="211">
        <v>0</v>
      </c>
      <c r="I15" s="212">
        <f>ROUND(E15*H15,2)</f>
        <v>0</v>
      </c>
      <c r="J15" s="211">
        <v>8000</v>
      </c>
      <c r="K15" s="212">
        <f>ROUND(E15*J15,2)</f>
        <v>8000</v>
      </c>
      <c r="L15" s="212">
        <v>21</v>
      </c>
      <c r="M15" s="212">
        <f>G15*(1+L15/100)</f>
        <v>0</v>
      </c>
      <c r="N15" s="210">
        <v>0</v>
      </c>
      <c r="O15" s="210">
        <f>ROUND(E15*N15,2)</f>
        <v>0</v>
      </c>
      <c r="P15" s="210">
        <v>0</v>
      </c>
      <c r="Q15" s="210">
        <f>ROUND(E15*P15,2)</f>
        <v>0</v>
      </c>
      <c r="R15" s="212"/>
      <c r="S15" s="212"/>
      <c r="T15" s="213"/>
      <c r="U15" s="214">
        <v>0</v>
      </c>
      <c r="V15" s="214">
        <f>ROUND(E15*U15,2)</f>
        <v>0</v>
      </c>
      <c r="W15" s="214"/>
      <c r="X15" s="214" t="s">
        <v>77</v>
      </c>
      <c r="Y15" s="214" t="s">
        <v>78</v>
      </c>
      <c r="Z15" s="215"/>
      <c r="AA15" s="215"/>
      <c r="AB15" s="215"/>
      <c r="AC15" s="215"/>
      <c r="AD15" s="215"/>
      <c r="AE15" s="215"/>
      <c r="AF15" s="215"/>
      <c r="AG15" s="215" t="s">
        <v>79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ht="22.5" outlineLevel="2" x14ac:dyDescent="0.2">
      <c r="A16" s="216"/>
      <c r="B16" s="217"/>
      <c r="C16" s="218" t="s">
        <v>84</v>
      </c>
      <c r="D16" s="219"/>
      <c r="E16" s="219"/>
      <c r="F16" s="219"/>
      <c r="G16" s="219"/>
      <c r="H16" s="214"/>
      <c r="I16" s="214"/>
      <c r="J16" s="214"/>
      <c r="K16" s="214"/>
      <c r="L16" s="214"/>
      <c r="M16" s="214"/>
      <c r="N16" s="220"/>
      <c r="O16" s="220"/>
      <c r="P16" s="220"/>
      <c r="Q16" s="220"/>
      <c r="R16" s="214"/>
      <c r="S16" s="214"/>
      <c r="T16" s="214"/>
      <c r="U16" s="214"/>
      <c r="V16" s="214"/>
      <c r="W16" s="214"/>
      <c r="X16" s="214"/>
      <c r="Y16" s="214"/>
      <c r="Z16" s="215"/>
      <c r="AA16" s="215"/>
      <c r="AB16" s="215"/>
      <c r="AC16" s="215"/>
      <c r="AD16" s="215"/>
      <c r="AE16" s="215"/>
      <c r="AF16" s="215"/>
      <c r="AG16" s="215" t="s">
        <v>80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25" t="str">
        <f>C16</f>
        <v>Požadavky na zabudování konkrétních materiálů a výrobků dle požadavků této dokumentace do stavebního díla (vzorkování) dle souhrnné technické zprávy</v>
      </c>
      <c r="BB16" s="215"/>
      <c r="BC16" s="215"/>
      <c r="BD16" s="215"/>
      <c r="BE16" s="215"/>
      <c r="BF16" s="215"/>
      <c r="BG16" s="215"/>
      <c r="BH16" s="215"/>
    </row>
    <row r="17" spans="1:60" outlineLevel="2" x14ac:dyDescent="0.2">
      <c r="A17" s="216"/>
      <c r="B17" s="217"/>
      <c r="C17" s="221"/>
      <c r="D17" s="222"/>
      <c r="E17" s="222"/>
      <c r="F17" s="222"/>
      <c r="G17" s="222"/>
      <c r="H17" s="214"/>
      <c r="I17" s="214"/>
      <c r="J17" s="214"/>
      <c r="K17" s="214"/>
      <c r="L17" s="214"/>
      <c r="M17" s="214"/>
      <c r="N17" s="220"/>
      <c r="O17" s="220"/>
      <c r="P17" s="220"/>
      <c r="Q17" s="220"/>
      <c r="R17" s="214"/>
      <c r="S17" s="214"/>
      <c r="T17" s="214"/>
      <c r="U17" s="214"/>
      <c r="V17" s="214"/>
      <c r="W17" s="214"/>
      <c r="X17" s="214"/>
      <c r="Y17" s="214"/>
      <c r="Z17" s="215"/>
      <c r="AA17" s="215"/>
      <c r="AB17" s="215"/>
      <c r="AC17" s="215"/>
      <c r="AD17" s="215"/>
      <c r="AE17" s="215"/>
      <c r="AF17" s="215"/>
      <c r="AG17" s="215" t="s">
        <v>81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06">
        <v>4</v>
      </c>
      <c r="B18" s="207"/>
      <c r="C18" s="208" t="s">
        <v>96</v>
      </c>
      <c r="D18" s="209" t="s">
        <v>40</v>
      </c>
      <c r="E18" s="210">
        <v>1</v>
      </c>
      <c r="F18" s="236">
        <v>0</v>
      </c>
      <c r="G18" s="212">
        <f>ROUND(E18*F18,2)</f>
        <v>0</v>
      </c>
      <c r="H18" s="211">
        <v>0</v>
      </c>
      <c r="I18" s="212">
        <f>ROUND(E18*H18,2)</f>
        <v>0</v>
      </c>
      <c r="J18" s="211">
        <v>6000</v>
      </c>
      <c r="K18" s="212">
        <f>ROUND(E18*J18,2)</f>
        <v>6000</v>
      </c>
      <c r="L18" s="212">
        <v>21</v>
      </c>
      <c r="M18" s="212">
        <f>G18*(1+L18/100)</f>
        <v>0</v>
      </c>
      <c r="N18" s="210">
        <v>0</v>
      </c>
      <c r="O18" s="210">
        <f>ROUND(E18*N18,2)</f>
        <v>0</v>
      </c>
      <c r="P18" s="210">
        <v>0</v>
      </c>
      <c r="Q18" s="210">
        <f>ROUND(E18*P18,2)</f>
        <v>0</v>
      </c>
      <c r="R18" s="212"/>
      <c r="S18" s="212"/>
      <c r="T18" s="213"/>
      <c r="U18" s="214">
        <v>0</v>
      </c>
      <c r="V18" s="214">
        <f>ROUND(E18*U18,2)</f>
        <v>0</v>
      </c>
      <c r="W18" s="214"/>
      <c r="X18" s="214" t="s">
        <v>77</v>
      </c>
      <c r="Y18" s="214" t="s">
        <v>78</v>
      </c>
      <c r="Z18" s="215"/>
      <c r="AA18" s="215"/>
      <c r="AB18" s="215"/>
      <c r="AC18" s="215"/>
      <c r="AD18" s="215"/>
      <c r="AE18" s="215"/>
      <c r="AF18" s="215"/>
      <c r="AG18" s="215" t="s">
        <v>79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">
      <c r="A19" s="216"/>
      <c r="B19" s="217"/>
      <c r="C19" s="218" t="s">
        <v>97</v>
      </c>
      <c r="D19" s="219"/>
      <c r="E19" s="219"/>
      <c r="F19" s="219"/>
      <c r="G19" s="219"/>
      <c r="H19" s="214"/>
      <c r="I19" s="214"/>
      <c r="J19" s="214"/>
      <c r="K19" s="214"/>
      <c r="L19" s="214"/>
      <c r="M19" s="214"/>
      <c r="N19" s="220"/>
      <c r="O19" s="220"/>
      <c r="P19" s="220"/>
      <c r="Q19" s="220"/>
      <c r="R19" s="214"/>
      <c r="S19" s="214"/>
      <c r="T19" s="214"/>
      <c r="U19" s="214"/>
      <c r="V19" s="214"/>
      <c r="W19" s="214"/>
      <c r="X19" s="214"/>
      <c r="Y19" s="214"/>
      <c r="Z19" s="215"/>
      <c r="AA19" s="215"/>
      <c r="AB19" s="215"/>
      <c r="AC19" s="215"/>
      <c r="AD19" s="215"/>
      <c r="AE19" s="215"/>
      <c r="AF19" s="215"/>
      <c r="AG19" s="215" t="s">
        <v>80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x14ac:dyDescent="0.2">
      <c r="A20" s="198" t="s">
        <v>74</v>
      </c>
      <c r="B20" s="199" t="s">
        <v>111</v>
      </c>
      <c r="C20" s="200" t="s">
        <v>101</v>
      </c>
      <c r="D20" s="201"/>
      <c r="E20" s="202"/>
      <c r="F20" s="203"/>
      <c r="G20" s="203">
        <f>G21+G23</f>
        <v>0</v>
      </c>
      <c r="H20" s="203"/>
      <c r="I20" s="203">
        <f>SUM(I21:I23)</f>
        <v>0</v>
      </c>
      <c r="J20" s="203"/>
      <c r="K20" s="203">
        <f>SUM(K21:K23)</f>
        <v>471000</v>
      </c>
      <c r="L20" s="203"/>
      <c r="M20" s="203">
        <f>SUM(M21:M23)</f>
        <v>0</v>
      </c>
      <c r="N20" s="202"/>
      <c r="O20" s="202">
        <f>SUM(O21:O23)</f>
        <v>0</v>
      </c>
      <c r="P20" s="202"/>
      <c r="Q20" s="202">
        <f>SUM(Q21:Q23)</f>
        <v>0</v>
      </c>
      <c r="R20" s="203"/>
      <c r="S20" s="203"/>
      <c r="T20" s="204"/>
      <c r="U20" s="205"/>
      <c r="V20" s="205">
        <f>SUM(V21:V23)</f>
        <v>0</v>
      </c>
      <c r="W20" s="205"/>
      <c r="X20" s="205"/>
      <c r="Y20" s="205"/>
    </row>
    <row r="21" spans="1:60" ht="33.75" outlineLevel="1" x14ac:dyDescent="0.2">
      <c r="A21" s="206">
        <v>5</v>
      </c>
      <c r="B21" s="207"/>
      <c r="C21" s="208" t="s">
        <v>106</v>
      </c>
      <c r="D21" s="209" t="s">
        <v>76</v>
      </c>
      <c r="E21" s="210">
        <v>1</v>
      </c>
      <c r="F21" s="236">
        <v>0</v>
      </c>
      <c r="G21" s="212">
        <f>ROUND(E21*F21,2)</f>
        <v>0</v>
      </c>
      <c r="H21" s="211">
        <v>0</v>
      </c>
      <c r="I21" s="212">
        <f>ROUND(E21*H21,2)</f>
        <v>0</v>
      </c>
      <c r="J21" s="211">
        <v>467000</v>
      </c>
      <c r="K21" s="212">
        <f>ROUND(E21*J21,2)</f>
        <v>467000</v>
      </c>
      <c r="L21" s="212">
        <v>21</v>
      </c>
      <c r="M21" s="212">
        <f>G21*(1+L21/100)</f>
        <v>0</v>
      </c>
      <c r="N21" s="210">
        <v>0</v>
      </c>
      <c r="O21" s="210">
        <f>ROUND(E21*N21,2)</f>
        <v>0</v>
      </c>
      <c r="P21" s="210">
        <v>0</v>
      </c>
      <c r="Q21" s="210">
        <f>ROUND(E21*P21,2)</f>
        <v>0</v>
      </c>
      <c r="R21" s="212"/>
      <c r="S21" s="212"/>
      <c r="T21" s="213"/>
      <c r="U21" s="214">
        <v>0</v>
      </c>
      <c r="V21" s="214">
        <f>ROUND(E21*U21,2)</f>
        <v>0</v>
      </c>
      <c r="W21" s="214"/>
      <c r="X21" s="214" t="s">
        <v>77</v>
      </c>
      <c r="Y21" s="214" t="s">
        <v>78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</row>
    <row r="22" spans="1:60" ht="22.5" outlineLevel="2" x14ac:dyDescent="0.2">
      <c r="A22" s="216"/>
      <c r="B22" s="217"/>
      <c r="C22" s="218" t="s">
        <v>99</v>
      </c>
      <c r="D22" s="219"/>
      <c r="E22" s="219"/>
      <c r="F22" s="219"/>
      <c r="G22" s="219"/>
      <c r="H22" s="214"/>
      <c r="I22" s="214"/>
      <c r="J22" s="214"/>
      <c r="K22" s="214"/>
      <c r="L22" s="214"/>
      <c r="M22" s="214"/>
      <c r="N22" s="220"/>
      <c r="O22" s="220"/>
      <c r="P22" s="220"/>
      <c r="Q22" s="220"/>
      <c r="R22" s="214"/>
      <c r="S22" s="214"/>
      <c r="T22" s="214"/>
      <c r="U22" s="214"/>
      <c r="V22" s="214"/>
      <c r="W22" s="214"/>
      <c r="X22" s="214"/>
      <c r="Y22" s="214"/>
      <c r="Z22" s="215"/>
      <c r="AA22" s="215"/>
      <c r="AB22" s="215"/>
      <c r="AC22" s="215"/>
      <c r="AD22" s="215"/>
      <c r="AE22" s="215"/>
      <c r="AF22" s="215"/>
      <c r="AG22" s="215" t="s">
        <v>80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25" t="str">
        <f>C22</f>
        <v>Požadavky na rozsah dodávky sanitárního kontejneru - minimální velikost, rám, dispozice, vnitřní vybavení, rozvody elektřiny , vody, odpadů, zabudování konkrétních materiálů a výrobků  - vše dle požadavků  souhrnné technické zprávy</v>
      </c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06">
        <v>6</v>
      </c>
      <c r="B23" s="207"/>
      <c r="C23" s="208" t="s">
        <v>109</v>
      </c>
      <c r="D23" s="209" t="s">
        <v>98</v>
      </c>
      <c r="E23" s="210">
        <v>2</v>
      </c>
      <c r="F23" s="236">
        <v>0</v>
      </c>
      <c r="G23" s="212">
        <f>ROUND(E23*F23,2)</f>
        <v>0</v>
      </c>
      <c r="H23" s="211">
        <v>0</v>
      </c>
      <c r="I23" s="212">
        <f>ROUND(E23*H23,2)</f>
        <v>0</v>
      </c>
      <c r="J23" s="211">
        <v>2000</v>
      </c>
      <c r="K23" s="212">
        <f>ROUND(E23*J23,2)</f>
        <v>4000</v>
      </c>
      <c r="L23" s="212">
        <v>21</v>
      </c>
      <c r="M23" s="212">
        <f>G23*(1+L23/100)</f>
        <v>0</v>
      </c>
      <c r="N23" s="210">
        <v>0</v>
      </c>
      <c r="O23" s="210">
        <f>ROUND(E23*N23,2)</f>
        <v>0</v>
      </c>
      <c r="P23" s="210">
        <v>0</v>
      </c>
      <c r="Q23" s="210">
        <f>ROUND(E23*P23,2)</f>
        <v>0</v>
      </c>
      <c r="R23" s="212"/>
      <c r="S23" s="212"/>
      <c r="T23" s="213"/>
      <c r="U23" s="214">
        <v>0</v>
      </c>
      <c r="V23" s="214">
        <f>ROUND(E23*U23,2)</f>
        <v>0</v>
      </c>
      <c r="W23" s="214"/>
      <c r="X23" s="214" t="s">
        <v>77</v>
      </c>
      <c r="Y23" s="214" t="s">
        <v>78</v>
      </c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</row>
    <row r="24" spans="1:60" outlineLevel="1" x14ac:dyDescent="0.2">
      <c r="A24" s="198" t="s">
        <v>74</v>
      </c>
      <c r="B24" s="199" t="s">
        <v>112</v>
      </c>
      <c r="C24" s="200" t="s">
        <v>102</v>
      </c>
      <c r="D24" s="201"/>
      <c r="E24" s="202"/>
      <c r="F24" s="203"/>
      <c r="G24" s="203">
        <f>G25+G26</f>
        <v>0</v>
      </c>
      <c r="H24" s="203"/>
      <c r="I24" s="203">
        <f>SUM(I25:I28)</f>
        <v>0</v>
      </c>
      <c r="J24" s="203"/>
      <c r="K24" s="203">
        <f>SUM(K25:K28)</f>
        <v>20000</v>
      </c>
      <c r="L24" s="203"/>
      <c r="M24" s="203">
        <f>SUM(M25:M28)</f>
        <v>0</v>
      </c>
      <c r="N24" s="202"/>
      <c r="O24" s="202">
        <f>SUM(O25:O28)</f>
        <v>0</v>
      </c>
      <c r="P24" s="202"/>
      <c r="Q24" s="202">
        <f>SUM(Q25:Q28)</f>
        <v>0</v>
      </c>
      <c r="R24" s="203"/>
      <c r="S24" s="203"/>
      <c r="T24" s="204"/>
      <c r="U24" s="214"/>
      <c r="V24" s="214"/>
      <c r="W24" s="214"/>
      <c r="X24" s="214"/>
      <c r="Y24" s="214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</row>
    <row r="25" spans="1:60" outlineLevel="1" x14ac:dyDescent="0.2">
      <c r="A25" s="206">
        <v>7</v>
      </c>
      <c r="B25" s="207"/>
      <c r="C25" s="208" t="s">
        <v>103</v>
      </c>
      <c r="D25" s="209" t="s">
        <v>76</v>
      </c>
      <c r="E25" s="210">
        <v>1</v>
      </c>
      <c r="F25" s="236">
        <v>0</v>
      </c>
      <c r="G25" s="212">
        <f>ROUND(E25*F25,2)</f>
        <v>0</v>
      </c>
      <c r="H25" s="211">
        <v>0</v>
      </c>
      <c r="I25" s="212">
        <f>ROUND(E25*H25,2)</f>
        <v>0</v>
      </c>
      <c r="J25" s="211">
        <v>10000</v>
      </c>
      <c r="K25" s="212">
        <f>ROUND(E25*J25,2)</f>
        <v>10000</v>
      </c>
      <c r="L25" s="212">
        <v>21</v>
      </c>
      <c r="M25" s="212">
        <f>G25*(1+L25/100)</f>
        <v>0</v>
      </c>
      <c r="N25" s="210">
        <v>0</v>
      </c>
      <c r="O25" s="210">
        <f>ROUND(E25*N25,2)</f>
        <v>0</v>
      </c>
      <c r="P25" s="210">
        <v>0</v>
      </c>
      <c r="Q25" s="210">
        <f>ROUND(E25*P25,2)</f>
        <v>0</v>
      </c>
      <c r="R25" s="212"/>
      <c r="S25" s="212"/>
      <c r="T25" s="213"/>
      <c r="U25" s="214"/>
      <c r="V25" s="214"/>
      <c r="W25" s="214"/>
      <c r="X25" s="214"/>
      <c r="Y25" s="214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</row>
    <row r="26" spans="1:60" outlineLevel="1" x14ac:dyDescent="0.2">
      <c r="A26" s="206">
        <v>8</v>
      </c>
      <c r="B26" s="207"/>
      <c r="C26" s="208" t="s">
        <v>104</v>
      </c>
      <c r="D26" s="209" t="s">
        <v>76</v>
      </c>
      <c r="E26" s="210">
        <v>1</v>
      </c>
      <c r="F26" s="236">
        <v>0</v>
      </c>
      <c r="G26" s="212">
        <f>ROUND(E26*F26,2)</f>
        <v>0</v>
      </c>
      <c r="H26" s="211">
        <v>0</v>
      </c>
      <c r="I26" s="212">
        <f>ROUND(E26*H26,2)</f>
        <v>0</v>
      </c>
      <c r="J26" s="211">
        <v>10000</v>
      </c>
      <c r="K26" s="212">
        <f>ROUND(E26*J26,2)</f>
        <v>10000</v>
      </c>
      <c r="L26" s="212">
        <v>21</v>
      </c>
      <c r="M26" s="212">
        <f>G26*(1+L26/100)</f>
        <v>0</v>
      </c>
      <c r="N26" s="210">
        <v>0</v>
      </c>
      <c r="O26" s="210">
        <f>ROUND(E26*N26,2)</f>
        <v>0</v>
      </c>
      <c r="P26" s="210">
        <v>0</v>
      </c>
      <c r="Q26" s="210">
        <f>ROUND(E26*P26,2)</f>
        <v>0</v>
      </c>
      <c r="R26" s="212"/>
      <c r="S26" s="212"/>
      <c r="T26" s="213"/>
      <c r="U26" s="214"/>
      <c r="V26" s="214"/>
      <c r="W26" s="214"/>
      <c r="X26" s="214"/>
      <c r="Y26" s="214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</row>
    <row r="27" spans="1:60" ht="22.5" outlineLevel="2" x14ac:dyDescent="0.2">
      <c r="A27" s="216"/>
      <c r="B27" s="217"/>
      <c r="C27" s="218" t="s">
        <v>105</v>
      </c>
      <c r="D27" s="219"/>
      <c r="E27" s="219"/>
      <c r="F27" s="219"/>
      <c r="G27" s="219"/>
      <c r="H27" s="214"/>
      <c r="I27" s="214"/>
      <c r="J27" s="214"/>
      <c r="K27" s="214"/>
      <c r="L27" s="214"/>
      <c r="M27" s="214"/>
      <c r="N27" s="220"/>
      <c r="O27" s="220"/>
      <c r="P27" s="220"/>
      <c r="Q27" s="220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215" t="s">
        <v>80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25" t="str">
        <f>C27</f>
        <v>Zadavatel upřednostňuje hydraulickou ruku. Možnou alternativou je složení přistaveným jeřábem (= další vozidlo)</v>
      </c>
      <c r="BB27" s="215"/>
      <c r="BC27" s="215"/>
      <c r="BD27" s="215"/>
      <c r="BE27" s="215"/>
      <c r="BF27" s="215"/>
      <c r="BG27" s="215"/>
      <c r="BH27" s="215"/>
    </row>
    <row r="28" spans="1:60" outlineLevel="1" x14ac:dyDescent="0.2">
      <c r="A28" s="216"/>
      <c r="B28" s="217"/>
      <c r="C28" s="223"/>
      <c r="D28" s="224"/>
      <c r="E28" s="224"/>
      <c r="F28" s="224"/>
      <c r="G28" s="224"/>
      <c r="H28" s="214"/>
      <c r="I28" s="214"/>
      <c r="J28" s="214"/>
      <c r="K28" s="214"/>
      <c r="L28" s="214"/>
      <c r="M28" s="214"/>
      <c r="N28" s="220"/>
      <c r="O28" s="220"/>
      <c r="P28" s="220"/>
      <c r="Q28" s="220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</row>
    <row r="29" spans="1:60" x14ac:dyDescent="0.2">
      <c r="A29" s="198" t="s">
        <v>74</v>
      </c>
      <c r="B29" s="199" t="s">
        <v>113</v>
      </c>
      <c r="C29" s="200" t="s">
        <v>85</v>
      </c>
      <c r="D29" s="201"/>
      <c r="E29" s="202"/>
      <c r="F29" s="203"/>
      <c r="G29" s="203">
        <f>G30+G32</f>
        <v>0</v>
      </c>
      <c r="H29" s="203"/>
      <c r="I29" s="203">
        <f>SUM(I30:I33)</f>
        <v>0</v>
      </c>
      <c r="J29" s="203"/>
      <c r="K29" s="203">
        <f>SUM(K30:K33)</f>
        <v>12000</v>
      </c>
      <c r="L29" s="203"/>
      <c r="M29" s="203">
        <f>SUM(M30:M33)</f>
        <v>0</v>
      </c>
      <c r="N29" s="202"/>
      <c r="O29" s="202">
        <f>SUM(O30:O33)</f>
        <v>0</v>
      </c>
      <c r="P29" s="202"/>
      <c r="Q29" s="202">
        <f>SUM(Q30:Q33)</f>
        <v>0</v>
      </c>
      <c r="R29" s="203"/>
      <c r="S29" s="203"/>
      <c r="T29" s="204"/>
      <c r="U29" s="205"/>
      <c r="V29" s="205">
        <f>SUM(V30:V33)</f>
        <v>0</v>
      </c>
      <c r="W29" s="205"/>
      <c r="X29" s="205"/>
      <c r="Y29" s="205"/>
      <c r="AG29" t="s">
        <v>75</v>
      </c>
    </row>
    <row r="30" spans="1:60" outlineLevel="1" x14ac:dyDescent="0.2">
      <c r="A30" s="206">
        <v>9</v>
      </c>
      <c r="B30" s="207"/>
      <c r="C30" s="208" t="s">
        <v>42</v>
      </c>
      <c r="D30" s="209" t="s">
        <v>76</v>
      </c>
      <c r="E30" s="210">
        <v>1</v>
      </c>
      <c r="F30" s="236">
        <v>0</v>
      </c>
      <c r="G30" s="212">
        <f>ROUND(E30*F30,2)</f>
        <v>0</v>
      </c>
      <c r="H30" s="211">
        <v>0</v>
      </c>
      <c r="I30" s="212">
        <f>ROUND(E30*H30,2)</f>
        <v>0</v>
      </c>
      <c r="J30" s="211">
        <v>4000</v>
      </c>
      <c r="K30" s="212">
        <f>ROUND(E30*J30,2)</f>
        <v>4000</v>
      </c>
      <c r="L30" s="212">
        <v>21</v>
      </c>
      <c r="M30" s="212">
        <f>G30*(1+L30/100)</f>
        <v>0</v>
      </c>
      <c r="N30" s="210">
        <v>0</v>
      </c>
      <c r="O30" s="210">
        <f>ROUND(E30*N30,2)</f>
        <v>0</v>
      </c>
      <c r="P30" s="210">
        <v>0</v>
      </c>
      <c r="Q30" s="210">
        <f>ROUND(E30*P30,2)</f>
        <v>0</v>
      </c>
      <c r="R30" s="212"/>
      <c r="S30" s="212"/>
      <c r="T30" s="213"/>
      <c r="U30" s="214">
        <v>0</v>
      </c>
      <c r="V30" s="214">
        <f>ROUND(E30*U30,2)</f>
        <v>0</v>
      </c>
      <c r="W30" s="214"/>
      <c r="X30" s="214" t="s">
        <v>77</v>
      </c>
      <c r="Y30" s="214" t="s">
        <v>78</v>
      </c>
      <c r="Z30" s="215"/>
      <c r="AA30" s="215"/>
      <c r="AB30" s="215"/>
      <c r="AC30" s="215"/>
      <c r="AD30" s="215"/>
      <c r="AE30" s="215"/>
      <c r="AF30" s="215"/>
      <c r="AG30" s="215" t="s">
        <v>79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 x14ac:dyDescent="0.2">
      <c r="A31" s="216"/>
      <c r="B31" s="217"/>
      <c r="C31" s="223"/>
      <c r="D31" s="224"/>
      <c r="E31" s="224"/>
      <c r="F31" s="224"/>
      <c r="G31" s="224"/>
      <c r="H31" s="214"/>
      <c r="I31" s="214"/>
      <c r="J31" s="214"/>
      <c r="K31" s="214"/>
      <c r="L31" s="214"/>
      <c r="M31" s="214"/>
      <c r="N31" s="220"/>
      <c r="O31" s="220"/>
      <c r="P31" s="220"/>
      <c r="Q31" s="220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5"/>
      <c r="AF31" s="215"/>
      <c r="AG31" s="215" t="s">
        <v>81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">
      <c r="A32" s="206">
        <v>10</v>
      </c>
      <c r="B32" s="207"/>
      <c r="C32" s="208" t="s">
        <v>41</v>
      </c>
      <c r="D32" s="209" t="s">
        <v>76</v>
      </c>
      <c r="E32" s="210">
        <v>1</v>
      </c>
      <c r="F32" s="236">
        <v>0</v>
      </c>
      <c r="G32" s="212">
        <f>ROUND(E32*F32,2)</f>
        <v>0</v>
      </c>
      <c r="H32" s="211">
        <v>0</v>
      </c>
      <c r="I32" s="212">
        <f>ROUND(E32*H32,2)</f>
        <v>0</v>
      </c>
      <c r="J32" s="211">
        <v>8000</v>
      </c>
      <c r="K32" s="212">
        <f>ROUND(E32*J32,2)</f>
        <v>8000</v>
      </c>
      <c r="L32" s="212">
        <v>21</v>
      </c>
      <c r="M32" s="212">
        <f>G32*(1+L32/100)</f>
        <v>0</v>
      </c>
      <c r="N32" s="210">
        <v>0</v>
      </c>
      <c r="O32" s="210">
        <f>ROUND(E32*N32,2)</f>
        <v>0</v>
      </c>
      <c r="P32" s="210">
        <v>0</v>
      </c>
      <c r="Q32" s="210">
        <f>ROUND(E32*P32,2)</f>
        <v>0</v>
      </c>
      <c r="R32" s="212"/>
      <c r="S32" s="212"/>
      <c r="T32" s="213"/>
      <c r="U32" s="214">
        <v>0</v>
      </c>
      <c r="V32" s="214">
        <f>ROUND(E32*U32,2)</f>
        <v>0</v>
      </c>
      <c r="W32" s="214"/>
      <c r="X32" s="214" t="s">
        <v>77</v>
      </c>
      <c r="Y32" s="214" t="s">
        <v>78</v>
      </c>
      <c r="Z32" s="215"/>
      <c r="AA32" s="215"/>
      <c r="AB32" s="215"/>
      <c r="AC32" s="215"/>
      <c r="AD32" s="215"/>
      <c r="AE32" s="215"/>
      <c r="AF32" s="215"/>
      <c r="AG32" s="215" t="s">
        <v>79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 x14ac:dyDescent="0.2">
      <c r="A33" s="216"/>
      <c r="B33" s="217"/>
      <c r="C33" s="218" t="s">
        <v>86</v>
      </c>
      <c r="D33" s="219"/>
      <c r="E33" s="219"/>
      <c r="F33" s="219"/>
      <c r="G33" s="219"/>
      <c r="H33" s="214"/>
      <c r="I33" s="214"/>
      <c r="J33" s="214"/>
      <c r="K33" s="214"/>
      <c r="L33" s="214"/>
      <c r="M33" s="214"/>
      <c r="N33" s="220"/>
      <c r="O33" s="220"/>
      <c r="P33" s="220"/>
      <c r="Q33" s="220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G33" s="215" t="s">
        <v>80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x14ac:dyDescent="0.2">
      <c r="A34" s="198" t="s">
        <v>74</v>
      </c>
      <c r="B34" s="199" t="s">
        <v>114</v>
      </c>
      <c r="C34" s="200" t="s">
        <v>87</v>
      </c>
      <c r="D34" s="201"/>
      <c r="E34" s="202"/>
      <c r="F34" s="203"/>
      <c r="G34" s="203">
        <f>G35</f>
        <v>0</v>
      </c>
      <c r="H34" s="203"/>
      <c r="I34" s="203">
        <f>SUM(I35:I36)</f>
        <v>0</v>
      </c>
      <c r="J34" s="203"/>
      <c r="K34" s="203">
        <f>SUM(K35:K36)</f>
        <v>10000</v>
      </c>
      <c r="L34" s="203"/>
      <c r="M34" s="203">
        <f>SUM(M35:M36)</f>
        <v>0</v>
      </c>
      <c r="N34" s="202"/>
      <c r="O34" s="202">
        <f>SUM(O35:O36)</f>
        <v>0</v>
      </c>
      <c r="P34" s="202"/>
      <c r="Q34" s="202">
        <f>SUM(Q35:Q36)</f>
        <v>0</v>
      </c>
      <c r="R34" s="203"/>
      <c r="S34" s="203"/>
      <c r="T34" s="204"/>
      <c r="U34" s="205"/>
      <c r="V34" s="205">
        <f>SUM(V35:V36)</f>
        <v>0</v>
      </c>
      <c r="W34" s="205"/>
      <c r="X34" s="205"/>
      <c r="Y34" s="205"/>
      <c r="AG34" t="s">
        <v>75</v>
      </c>
    </row>
    <row r="35" spans="1:60" outlineLevel="1" x14ac:dyDescent="0.2">
      <c r="A35" s="206">
        <v>11</v>
      </c>
      <c r="B35" s="207"/>
      <c r="C35" s="208" t="s">
        <v>89</v>
      </c>
      <c r="D35" s="209" t="s">
        <v>76</v>
      </c>
      <c r="E35" s="210">
        <v>1</v>
      </c>
      <c r="F35" s="236">
        <v>0</v>
      </c>
      <c r="G35" s="212">
        <f>ROUND(E35*F35,2)</f>
        <v>0</v>
      </c>
      <c r="H35" s="211">
        <v>0</v>
      </c>
      <c r="I35" s="212">
        <f>ROUND(E35*H35,2)</f>
        <v>0</v>
      </c>
      <c r="J35" s="211">
        <v>10000</v>
      </c>
      <c r="K35" s="212">
        <f>ROUND(E35*J35,2)</f>
        <v>10000</v>
      </c>
      <c r="L35" s="212">
        <v>21</v>
      </c>
      <c r="M35" s="212">
        <f>G35*(1+L35/100)</f>
        <v>0</v>
      </c>
      <c r="N35" s="210">
        <v>0</v>
      </c>
      <c r="O35" s="210">
        <f>ROUND(E35*N35,2)</f>
        <v>0</v>
      </c>
      <c r="P35" s="210">
        <v>0</v>
      </c>
      <c r="Q35" s="210">
        <f>ROUND(E35*P35,2)</f>
        <v>0</v>
      </c>
      <c r="R35" s="212"/>
      <c r="S35" s="212"/>
      <c r="T35" s="213"/>
      <c r="U35" s="214">
        <v>0</v>
      </c>
      <c r="V35" s="214">
        <f>ROUND(E35*U35,2)</f>
        <v>0</v>
      </c>
      <c r="W35" s="214"/>
      <c r="X35" s="214" t="s">
        <v>77</v>
      </c>
      <c r="Y35" s="214" t="s">
        <v>78</v>
      </c>
      <c r="Z35" s="215"/>
      <c r="AA35" s="215"/>
      <c r="AB35" s="215"/>
      <c r="AC35" s="215"/>
      <c r="AD35" s="215"/>
      <c r="AE35" s="215"/>
      <c r="AF35" s="215"/>
      <c r="AG35" s="215" t="s">
        <v>88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 x14ac:dyDescent="0.2">
      <c r="A36" s="216"/>
      <c r="B36" s="217"/>
      <c r="C36" s="223"/>
      <c r="D36" s="224"/>
      <c r="E36" s="224"/>
      <c r="F36" s="224"/>
      <c r="G36" s="224"/>
      <c r="H36" s="214"/>
      <c r="I36" s="214"/>
      <c r="J36" s="214"/>
      <c r="K36" s="214"/>
      <c r="L36" s="214"/>
      <c r="M36" s="214"/>
      <c r="N36" s="220"/>
      <c r="O36" s="220"/>
      <c r="P36" s="220"/>
      <c r="Q36" s="220"/>
      <c r="R36" s="214"/>
      <c r="S36" s="214"/>
      <c r="T36" s="214"/>
      <c r="U36" s="214"/>
      <c r="V36" s="214"/>
      <c r="W36" s="214"/>
      <c r="X36" s="214"/>
      <c r="Y36" s="214"/>
      <c r="Z36" s="215"/>
      <c r="AA36" s="215"/>
      <c r="AB36" s="215"/>
      <c r="AC36" s="215"/>
      <c r="AD36" s="215"/>
      <c r="AE36" s="215"/>
      <c r="AF36" s="215"/>
      <c r="AG36" s="215" t="s">
        <v>81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x14ac:dyDescent="0.2">
      <c r="A37" s="3"/>
      <c r="B37" s="4"/>
      <c r="C37" s="22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15</v>
      </c>
      <c r="AF37">
        <v>21</v>
      </c>
      <c r="AG37" t="s">
        <v>60</v>
      </c>
    </row>
    <row r="38" spans="1:60" x14ac:dyDescent="0.2">
      <c r="A38" s="227"/>
      <c r="B38" s="228" t="s">
        <v>21</v>
      </c>
      <c r="C38" s="229"/>
      <c r="D38" s="230"/>
      <c r="E38" s="231"/>
      <c r="F38" s="231"/>
      <c r="G38" s="232">
        <f>G8+G20+G24+G29+G34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90</v>
      </c>
    </row>
    <row r="39" spans="1:60" x14ac:dyDescent="0.2">
      <c r="C39" s="233"/>
      <c r="D39" s="10"/>
      <c r="AG39" t="s">
        <v>91</v>
      </c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</sheetData>
  <mergeCells count="16">
    <mergeCell ref="C33:G33"/>
    <mergeCell ref="C36:G36"/>
    <mergeCell ref="C22:G22"/>
    <mergeCell ref="C28:G28"/>
    <mergeCell ref="C27:G27"/>
    <mergeCell ref="C19:G19"/>
    <mergeCell ref="C31:G31"/>
    <mergeCell ref="C16:G16"/>
    <mergeCell ref="C17:G17"/>
    <mergeCell ref="C13:G13"/>
    <mergeCell ref="C14:G14"/>
    <mergeCell ref="C10:G10"/>
    <mergeCell ref="C11:G11"/>
    <mergeCell ref="A1:G1"/>
    <mergeCell ref="C3:G3"/>
    <mergeCell ref="C4:G4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67E1AF-8704-4E10-B9B4-D428D56D53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9D1E5-D0A4-48B3-AD1D-1EB7FEF4E349}"/>
</file>

<file path=customXml/itemProps3.xml><?xml version="1.0" encoding="utf-8"?>
<ds:datastoreItem xmlns:ds="http://schemas.openxmlformats.org/officeDocument/2006/customXml" ds:itemID="{79A7F384-6D84-4535-BEE4-4D40ED9D989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096d1ca5-0ec7-42c4-bbf3-497120e809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VV SOUHRN</vt:lpstr>
      <vt:lpstr>VzorPolozky</vt:lpstr>
      <vt:lpstr>Položky I</vt:lpstr>
      <vt:lpstr>'VV SOUHRN'!CelkemDPHVypocet</vt:lpstr>
      <vt:lpstr>CenaCelkem</vt:lpstr>
      <vt:lpstr>CenaCelkemBezDPH</vt:lpstr>
      <vt:lpstr>'VV SOUHRN'!CenaCelkemVypocet</vt:lpstr>
      <vt:lpstr>cisloobjektu</vt:lpstr>
      <vt:lpstr>'VV SOUHRN'!CisloStavby</vt:lpstr>
      <vt:lpstr>CisloStavebnihoRozpoctu</vt:lpstr>
      <vt:lpstr>dadresa</vt:lpstr>
      <vt:lpstr>'VV SOUHRN'!DIČ</vt:lpstr>
      <vt:lpstr>dmisto</vt:lpstr>
      <vt:lpstr>DPHZakl</vt:lpstr>
      <vt:lpstr>'VV SOUHRN'!dpsc</vt:lpstr>
      <vt:lpstr>'VV SOUHRN'!IČO</vt:lpstr>
      <vt:lpstr>Mena</vt:lpstr>
      <vt:lpstr>MistoStavby</vt:lpstr>
      <vt:lpstr>nazevobjektu</vt:lpstr>
      <vt:lpstr>'VV SOUHRN'!NazevStavby</vt:lpstr>
      <vt:lpstr>NazevStavebnihoRozpoctu</vt:lpstr>
      <vt:lpstr>oadresa</vt:lpstr>
      <vt:lpstr>'VV SOUHRN'!Objednatel</vt:lpstr>
      <vt:lpstr>'VV SOUHRN'!Objekt</vt:lpstr>
      <vt:lpstr>'VV SOUHRN'!Oblast_tisku</vt:lpstr>
      <vt:lpstr>'VV SOUHRN'!odic</vt:lpstr>
      <vt:lpstr>'VV SOUHRN'!oico</vt:lpstr>
      <vt:lpstr>'VV SOUHRN'!omisto</vt:lpstr>
      <vt:lpstr>'VV SOUHRN'!onazev</vt:lpstr>
      <vt:lpstr>'VV SOUHRN'!opsc</vt:lpstr>
      <vt:lpstr>padresa</vt:lpstr>
      <vt:lpstr>pdic</vt:lpstr>
      <vt:lpstr>pico</vt:lpstr>
      <vt:lpstr>pmisto</vt:lpstr>
      <vt:lpstr>PoptavkaID</vt:lpstr>
      <vt:lpstr>pPSC</vt:lpstr>
      <vt:lpstr>Projektant</vt:lpstr>
      <vt:lpstr>'VV SOUHRN'!SazbaDPH2</vt:lpstr>
      <vt:lpstr>Vypracoval</vt:lpstr>
      <vt:lpstr>'VV SOUHRN'!ZakladDPHSniVypocet</vt:lpstr>
      <vt:lpstr>ZakladDPHZakl</vt:lpstr>
      <vt:lpstr>'VV SOUHRN'!ZakladDPHZaklVypocet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Sojka</dc:creator>
  <cp:lastModifiedBy>Miroslav Geršl</cp:lastModifiedBy>
  <cp:lastPrinted>2023-04-24T08:27:59Z</cp:lastPrinted>
  <dcterms:created xsi:type="dcterms:W3CDTF">2009-04-08T07:15:50Z</dcterms:created>
  <dcterms:modified xsi:type="dcterms:W3CDTF">2025-07-23T11:29:46Z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