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0" yWindow="870" windowWidth="28800" windowHeight="14610" tabRatio="806" activeTab="0"/>
  </bookViews>
  <sheets>
    <sheet name="Rekapitulace stavby" sheetId="1" r:id="rId1"/>
    <sheet name="01 - Stavební úpravy" sheetId="2" r:id="rId2"/>
    <sheet name="02.1 - Elektroinstalace -..." sheetId="3" r:id="rId3"/>
    <sheet name="02.2 - Elektroinstalace -..." sheetId="4" r:id="rId4"/>
    <sheet name="03 - Zdravotně technické ..." sheetId="5" r:id="rId5"/>
    <sheet name="zti" sheetId="8" r:id="rId6"/>
    <sheet name="04 - Vytápění" sheetId="6" r:id="rId7"/>
    <sheet name="Vytápění" sheetId="9" r:id="rId8"/>
    <sheet name="Pokyny pro vyplnění" sheetId="7" r:id="rId9"/>
  </sheets>
  <definedNames>
    <definedName name="_xlnm._FilterDatabase" localSheetId="1" hidden="1">'01 - Stavební úpravy'!$C$105:$K$808</definedName>
    <definedName name="_xlnm._FilterDatabase" localSheetId="2" hidden="1">'02.1 - Elektroinstalace -...'!$C$79:$K$101</definedName>
    <definedName name="_xlnm._FilterDatabase" localSheetId="3" hidden="1">'02.2 - Elektroinstalace -...'!$C$82:$K$94</definedName>
    <definedName name="_xlnm._FilterDatabase" localSheetId="4" hidden="1">'03 - Zdravotně technické ...'!$C$80:$K$86</definedName>
    <definedName name="_xlnm._FilterDatabase" localSheetId="6" hidden="1">'04 - Vytápění'!$C$80:$K$86</definedName>
    <definedName name="_xlnm.Print_Area" localSheetId="1">'01 - Stavební úpravy'!$C$4:$J$39,'01 - Stavební úpravy'!$C$45:$J$87,'01 - Stavební úpravy'!$C$93:$J$808</definedName>
    <definedName name="_xlnm.Print_Area" localSheetId="2">'02.1 - Elektroinstalace -...'!$C$4:$J$39,'02.1 - Elektroinstalace -...'!$C$45:$J$61,'02.1 - Elektroinstalace -...'!$C$67:$J$101</definedName>
    <definedName name="_xlnm.Print_Area" localSheetId="3">'02.2 - Elektroinstalace -...'!$C$4:$J$39,'02.2 - Elektroinstalace -...'!$C$45:$J$64,'02.2 - Elektroinstalace -...'!$C$70:$J$94</definedName>
    <definedName name="_xlnm.Print_Area" localSheetId="4">'03 - Zdravotně technické ...'!$C$4:$J$39,'03 - Zdravotně technické ...'!$C$45:$J$62,'03 - Zdravotně technické ...'!$C$68:$J$86</definedName>
    <definedName name="_xlnm.Print_Area" localSheetId="6">'04 - Vytápění'!$C$4:$J$39,'04 - Vytápění'!$C$45:$J$62,'04 - Vytápění'!$C$68:$J$86</definedName>
    <definedName name="_xlnm.Print_Area" localSheetId="8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stavby'!$C$42:$AQ$60</definedName>
    <definedName name="_xlnm.Print_Area" localSheetId="7">'Vytápění'!$B$1:$L$60</definedName>
    <definedName name="_xlnm.Print_Titles" localSheetId="0">'Rekapitulace stavby'!$52:$52</definedName>
    <definedName name="_xlnm.Print_Titles" localSheetId="1">'01 - Stavební úpravy'!$105:$105</definedName>
    <definedName name="_xlnm.Print_Titles" localSheetId="2">'02.1 - Elektroinstalace -...'!$79:$79</definedName>
    <definedName name="_xlnm.Print_Titles" localSheetId="3">'02.2 - Elektroinstalace -...'!$82:$82</definedName>
    <definedName name="_xlnm.Print_Titles" localSheetId="4">'03 - Zdravotně technické ...'!$80:$80</definedName>
    <definedName name="_xlnm.Print_Titles" localSheetId="6">'04 - Vytápění'!$80:$80</definedName>
  </definedNames>
  <calcPr calcId="191029"/>
  <extLst/>
</workbook>
</file>

<file path=xl/sharedStrings.xml><?xml version="1.0" encoding="utf-8"?>
<sst xmlns="http://schemas.openxmlformats.org/spreadsheetml/2006/main" count="8158" uniqueCount="1549">
  <si>
    <t>Export Komplet</t>
  </si>
  <si>
    <t>VZ</t>
  </si>
  <si>
    <t>2.0</t>
  </si>
  <si>
    <t/>
  </si>
  <si>
    <t>False</t>
  </si>
  <si>
    <t>{fea20352-5395-4a74-85bc-6bf1ff7b3813}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</si>
  <si>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</si>
  <si>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</si>
  <si>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</si>
  <si>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</si>
  <si>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</si>
  <si>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</si>
  <si>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</si>
  <si>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</si>
  <si>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</si>
  <si>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2024_09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</si>
  <si>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</si>
  <si>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</si>
  <si>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Generální oprava sprch a šaten ve středisku Aquapark Kohoutovice</t>
  </si>
  <si>
    <t>KSO:</t>
  </si>
  <si>
    <t>CC-CZ:</t>
  </si>
  <si>
    <t>Místo:</t>
  </si>
  <si>
    <t>Brno - Kohoutovice</t>
  </si>
  <si>
    <t>Datum:</t>
  </si>
  <si>
    <t>1. 3. 2024</t>
  </si>
  <si>
    <t>Zadavatel:</t>
  </si>
  <si>
    <t>IČ:</t>
  </si>
  <si>
    <t>STAREZ - SPORT, a.s.</t>
  </si>
  <si>
    <t>DIČ:</t>
  </si>
  <si>
    <t>Uchazeč:</t>
  </si>
  <si>
    <t>Vyplň údaj</t>
  </si>
  <si>
    <t>Projektant:</t>
  </si>
  <si>
    <t>Ateliér Němec, s.r.o.</t>
  </si>
  <si>
    <t>True</t>
  </si>
  <si>
    <t>Zpracovatel:</t>
  </si>
  <si>
    <t>Petr Macek, Otevřená 680/7, Kuřim 664 34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</si>
  <si>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</si>
  <si>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</si>
  <si>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</si>
  <si>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</si>
  <si>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</si>
  <si>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</si>
  <si>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</si>
  <si>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</si>
  <si>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</si>
  <si>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</si>
  <si>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</si>
  <si>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</si>
  <si>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</si>
  <si>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</si>
  <si>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</si>
  <si>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</si>
  <si>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</si>
  <si>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</si>
  <si>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</si>
  <si>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</si>
  <si>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</si>
  <si>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</si>
  <si>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</si>
  <si>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</si>
  <si>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</si>
  <si>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</si>
  <si>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</si>
  <si>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</si>
  <si>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</si>
  <si>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</si>
  <si>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</si>
  <si>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</si>
  <si>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</si>
  <si>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</si>
  <si>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</si>
  <si>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</si>
  <si>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</si>
  <si>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</si>
  <si>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</si>
  <si>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</si>
  <si>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</si>
  <si>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</si>
  <si>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úpravy</t>
  </si>
  <si>
    <t>STA</t>
  </si>
  <si>
    <t>1</t>
  </si>
  <si>
    <t>{8b71614f-630d-4100-82fb-c135fd3cc2b5}</t>
  </si>
  <si>
    <t>2</t>
  </si>
  <si>
    <t>02.1</t>
  </si>
  <si>
    <t>Elektroinstalace - silnoproud</t>
  </si>
  <si>
    <t>{383fec39-7f3e-4858-92ae-acc673fbb753}</t>
  </si>
  <si>
    <t>02.2</t>
  </si>
  <si>
    <t>Elektroinstalace - ostatní</t>
  </si>
  <si>
    <t>{f62adfd1-07bf-411b-ba74-a43dea5da6b6}</t>
  </si>
  <si>
    <t>03</t>
  </si>
  <si>
    <t>Zdravotně technické instalace</t>
  </si>
  <si>
    <t>{6d083132-7158-4f3c-bbb6-8cb0b12e9b93}</t>
  </si>
  <si>
    <t>04</t>
  </si>
  <si>
    <t>Vytápění</t>
  </si>
  <si>
    <t>{0f672342-ae65-4fd8-91ee-1a3a0a43cefe}</t>
  </si>
  <si>
    <t>KRYCÍ LIST SOUPISU PRACÍ</t>
  </si>
  <si>
    <t>Objekt:</t>
  </si>
  <si>
    <t>01 - Stavební úpravy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</si>
  <si>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</si>
  <si>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</si>
  <si>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</si>
  <si>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</si>
  <si>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</si>
  <si>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</si>
  <si>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</si>
  <si>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</si>
  <si>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</si>
  <si>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</si>
  <si>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</si>
  <si>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</si>
  <si>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</si>
  <si>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</si>
  <si>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725 - Zdravotechnika - zařizovací předměty</t>
  </si>
  <si>
    <t xml:space="preserve">    733 - Ústřední vytápění - rozvodné potrubí</t>
  </si>
  <si>
    <t xml:space="preserve">    735 - Ústřední vytápění - otopná tělesa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</si>
  <si>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</si>
  <si>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</si>
  <si>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</si>
  <si>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</si>
  <si>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</si>
  <si>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</si>
  <si>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</si>
  <si>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</si>
  <si>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</si>
  <si>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</si>
  <si>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</si>
  <si>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</si>
  <si>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</si>
  <si>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</si>
  <si>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</si>
  <si>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</si>
  <si>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</si>
  <si>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</si>
  <si>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</si>
  <si>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</si>
  <si>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</si>
  <si>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</si>
  <si>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</si>
  <si>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</si>
  <si>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</si>
  <si>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</si>
  <si>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</si>
  <si>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</si>
  <si>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</si>
  <si>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</si>
  <si>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</si>
  <si>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</si>
  <si>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</si>
  <si>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349231811</t>
  </si>
  <si>
    <t>Přizdívka z cihel ostění s ozubem ve vybouraných otvorech, s vysekáním kapes pro zavázaní přes 80 do 150 mm</t>
  </si>
  <si>
    <t>m2</t>
  </si>
  <si>
    <t>4</t>
  </si>
  <si>
    <t>490504471</t>
  </si>
  <si>
    <t>Online PSC</t>
  </si>
  <si>
    <t>https://podminky.urs.cz/item/CS_URS_2024_01/349231811</t>
  </si>
  <si>
    <t>VV</t>
  </si>
  <si>
    <t>1,4*2,2*2</t>
  </si>
  <si>
    <t>6</t>
  </si>
  <si>
    <t>Úpravy povrchů, podlahy a osazování výplní</t>
  </si>
  <si>
    <t>612131111</t>
  </si>
  <si>
    <t>Podkladní a spojovací vrstva vnitřních omítaných ploch polymercementový spojovací můstek nanášený ručně stěn</t>
  </si>
  <si>
    <t>-1892012149</t>
  </si>
  <si>
    <t>https://podminky.urs.cz/item/CS_URS_2024_01/612131111</t>
  </si>
  <si>
    <t>"předpoklad 60%"</t>
  </si>
  <si>
    <t>(8,725+0,5+0,675+1,475+1,575)*3,25</t>
  </si>
  <si>
    <t>10,125*3,25</t>
  </si>
  <si>
    <t>(5,425+2,05)*3,25</t>
  </si>
  <si>
    <t>(1,0*2+0,175*2)*3,25</t>
  </si>
  <si>
    <t>9,85*0,4*2</t>
  </si>
  <si>
    <t>5,35*3,25</t>
  </si>
  <si>
    <t>(10,125+1,5+0,125+1,5+1,625)*3,25</t>
  </si>
  <si>
    <t>(1,375+1,425)*1,15</t>
  </si>
  <si>
    <t>6,8*3,25</t>
  </si>
  <si>
    <t>Mezisoučet</t>
  </si>
  <si>
    <t>205,858*0,6</t>
  </si>
  <si>
    <t>612131151</t>
  </si>
  <si>
    <t>Sanační postřik vnitřních omítaných ploch vápenocementový nanášený ručně celoplošně stěn</t>
  </si>
  <si>
    <t>-335599082</t>
  </si>
  <si>
    <t>https://podminky.urs.cz/item/CS_URS_2024_01/612131151</t>
  </si>
  <si>
    <t>612321121</t>
  </si>
  <si>
    <t>Omítka vápenocementová vnitřních ploch nanášená ručně jednovrstvá, tloušťky do 10 mm hladká svislých konstrukcí stěn</t>
  </si>
  <si>
    <t>1509048998</t>
  </si>
  <si>
    <t>https://podminky.urs.cz/item/CS_URS_2024_01/612321121</t>
  </si>
  <si>
    <t>5</t>
  </si>
  <si>
    <t>632451234</t>
  </si>
  <si>
    <t>Potěr cementový samonivelační litý tř. C 25, tl. přes 45 do 50 mm</t>
  </si>
  <si>
    <t>1171847108</t>
  </si>
  <si>
    <t>https://podminky.urs.cz/item/CS_URS_2024_01/632451234</t>
  </si>
  <si>
    <t>81,49+88,34+8,4+19,9+8,1+3,6+3,3+2,9+8,7+19,9+9,9</t>
  </si>
  <si>
    <t>632459115</t>
  </si>
  <si>
    <t>Příplatky k cenám potěrů za polymercementovou přísadu pro tl. potěru 10 mm</t>
  </si>
  <si>
    <t>400776687</t>
  </si>
  <si>
    <t>https://podminky.urs.cz/item/CS_URS_2024_01/632459115</t>
  </si>
  <si>
    <t>254,53*5 'Přepočtené koeficientem množství</t>
  </si>
  <si>
    <t>9</t>
  </si>
  <si>
    <t>Ostatní konstrukce a práce, bourání</t>
  </si>
  <si>
    <t>7</t>
  </si>
  <si>
    <t>953966112</t>
  </si>
  <si>
    <t>Montáž ochranných prvků stěn do zdravotnických zařízení antibakteriálních samolepicích rohový profil</t>
  </si>
  <si>
    <t>m</t>
  </si>
  <si>
    <t>378185067</t>
  </si>
  <si>
    <t>https://podminky.urs.cz/item/CS_URS_2024_01/953966112</t>
  </si>
  <si>
    <t>2,0*28</t>
  </si>
  <si>
    <t>2,0*20</t>
  </si>
  <si>
    <t>Součet</t>
  </si>
  <si>
    <t>8</t>
  </si>
  <si>
    <t>M</t>
  </si>
  <si>
    <t>2834204R</t>
  </si>
  <si>
    <t>profil ochranný rohový nerez</t>
  </si>
  <si>
    <t>-736804859</t>
  </si>
  <si>
    <t>96*1,1 'Přepočtené koeficientem množství</t>
  </si>
  <si>
    <t>965042141</t>
  </si>
  <si>
    <t>Bourání mazanin betonových nebo z litého asfaltu tl. do 100 mm, plochy přes 4 m2</t>
  </si>
  <si>
    <t>m3</t>
  </si>
  <si>
    <t>1425816901</t>
  </si>
  <si>
    <t>https://podminky.urs.cz/item/CS_URS_2024_01/965042141</t>
  </si>
  <si>
    <t>(81,49+88,34+8,4+19,9+8,1+3,6+3,3+2,9+8,7+19,9+9,9)*0,08</t>
  </si>
  <si>
    <t>10</t>
  </si>
  <si>
    <t>965046111</t>
  </si>
  <si>
    <t>Broušení stávajících betonových podlah úběr do 3 mm</t>
  </si>
  <si>
    <t>1006297181</t>
  </si>
  <si>
    <t>https://podminky.urs.cz/item/CS_URS_2024_01/965046111</t>
  </si>
  <si>
    <t>11</t>
  </si>
  <si>
    <t>978013191</t>
  </si>
  <si>
    <t>Otlučení vápenných nebo vápenocementových omítek vnitřních ploch stěn s vyškrabáním spar, s očištěním zdiva, v rozsahu přes 50 do 100 %</t>
  </si>
  <si>
    <t>-276935736</t>
  </si>
  <si>
    <t>https://podminky.urs.cz/item/CS_URS_2024_01/978013191</t>
  </si>
  <si>
    <t>997</t>
  </si>
  <si>
    <t>Přesun sutě</t>
  </si>
  <si>
    <t>997013111</t>
  </si>
  <si>
    <t>Vnitrostaveništní doprava suti a vybouraných hmot vodorovně do 50 m s naložením základní pro budovy a haly výšky do 6 m</t>
  </si>
  <si>
    <t>t</t>
  </si>
  <si>
    <t>579654147</t>
  </si>
  <si>
    <t>https://podminky.urs.cz/item/CS_URS_2024_01/997013111</t>
  </si>
  <si>
    <t>13</t>
  </si>
  <si>
    <t>997013501</t>
  </si>
  <si>
    <t>Odvoz suti a vybouraných hmot na skládku nebo meziskládku se složením, na vzdálenost do 1 km</t>
  </si>
  <si>
    <t>-1953638884</t>
  </si>
  <si>
    <t>https://podminky.urs.cz/item/CS_URS_2024_01/997013501</t>
  </si>
  <si>
    <t>14</t>
  </si>
  <si>
    <t>997013509</t>
  </si>
  <si>
    <t>Odvoz suti a vybouraných hmot na skládku nebo meziskládku se složením, na vzdálenost Příplatek k ceně za každý další započatý 1 km přes 1 km</t>
  </si>
  <si>
    <t>1402913806</t>
  </si>
  <si>
    <t>https://podminky.urs.cz/item/CS_URS_2024_01/997013509</t>
  </si>
  <si>
    <t>89,253*14 'Přepočtené koeficientem množství</t>
  </si>
  <si>
    <t>15</t>
  </si>
  <si>
    <t>997013861</t>
  </si>
  <si>
    <t>Poplatek za uložení stavebního odpadu na recyklační skládce (skládkovné) z prostého betonu zatříděného do Katalogu odpadů pod kódem 17 01 01</t>
  </si>
  <si>
    <t>201898174</t>
  </si>
  <si>
    <t>https://podminky.urs.cz/item/CS_URS_2024_01/997013861</t>
  </si>
  <si>
    <t>44,796</t>
  </si>
  <si>
    <t>16</t>
  </si>
  <si>
    <t>997013867</t>
  </si>
  <si>
    <t>Poplatek za uložení stavebního odpadu na recyklační skládce (skládkovné) z tašek a keramických výrobků zatříděného do Katalogu odpadů pod kódem 17 01 03</t>
  </si>
  <si>
    <t>29222390</t>
  </si>
  <si>
    <t>https://podminky.urs.cz/item/CS_URS_2024_01/997013867</t>
  </si>
  <si>
    <t>8,232+9,214+0,286</t>
  </si>
  <si>
    <t>17</t>
  </si>
  <si>
    <t>997013871</t>
  </si>
  <si>
    <t>Poplatek za uložení stavebního odpadu na recyklační skládce (skládkovné) směsného stavebního a demoličního zatříděného do Katalogu odpadů pod kódem 17 09 04</t>
  </si>
  <si>
    <t>-1435429818</t>
  </si>
  <si>
    <t>https://podminky.urs.cz/item/CS_URS_2024_01/997013871</t>
  </si>
  <si>
    <t>0,101+7,027+7,333+0,002+0,717+0,115+1,069+9,469</t>
  </si>
  <si>
    <t>998</t>
  </si>
  <si>
    <t>Přesun hmot</t>
  </si>
  <si>
    <t>18</t>
  </si>
  <si>
    <t>998021021</t>
  </si>
  <si>
    <t>Přesun hmot pro haly občanské výstavby, výrobu a služby s nosnou svislou konstrukcí zděnou nebo betonovou monolitickou vodorovná dopravní vzdálenost do 100 m základní, pro haly výšky do 20 m</t>
  </si>
  <si>
    <t>419967361</t>
  </si>
  <si>
    <t>https://podminky.urs.cz/item/CS_URS_2024_01/998021021</t>
  </si>
  <si>
    <t>19</t>
  </si>
  <si>
    <t>998021028</t>
  </si>
  <si>
    <t>Přesun hmot pro haly občanské výstavby, výrobu a služby s nosnou svislou konstrukcí zděnou nebo betonovou monolitickou Příplatek k ceně za zvětšený přesun přes vymezenou vodorovnou dopravní vzdálenost do 5000 m</t>
  </si>
  <si>
    <t>622158983</t>
  </si>
  <si>
    <t>https://podminky.urs.cz/item/CS_URS_2024_01/998021028</t>
  </si>
  <si>
    <t>20</t>
  </si>
  <si>
    <t>998021029</t>
  </si>
  <si>
    <t>Přesun hmot pro haly občanské výstavby, výrobu a služby s nosnou svislou konstrukcí zděnou nebo betonovou monolitickou Příplatek k ceně za zvětšený přesun přes vymezenou vodorovnou dopravní vzdálenost za každých dalších započatých 5000 m</t>
  </si>
  <si>
    <t>807757313</t>
  </si>
  <si>
    <t>https://podminky.urs.cz/item/CS_URS_2024_01/998021029</t>
  </si>
  <si>
    <t>33,251*3 'Přepočtené koeficientem množství</t>
  </si>
  <si>
    <t>PSV</t>
  </si>
  <si>
    <t>Práce a dodávky PSV</t>
  </si>
  <si>
    <t>711</t>
  </si>
  <si>
    <t>Izolace proti vodě, vlhkosti a plynům</t>
  </si>
  <si>
    <t>711111011</t>
  </si>
  <si>
    <t>Provedení izolace proti zemní vlhkosti natěradly a tmely za studena na ploše vodorovné V nátěrem suspensí asfaltovou</t>
  </si>
  <si>
    <t>-1644645090</t>
  </si>
  <si>
    <t>https://podminky.urs.cz/item/CS_URS_2024_01/711111011</t>
  </si>
  <si>
    <t>(81,49+88,34+8,4+19,9+8,1+3,6+3,3+2,9+8,7+19,9+9,9)*1,05</t>
  </si>
  <si>
    <t>22</t>
  </si>
  <si>
    <t>11163346</t>
  </si>
  <si>
    <t>suspenze hydroizolační asfaltová</t>
  </si>
  <si>
    <t>32</t>
  </si>
  <si>
    <t>-1213392852</t>
  </si>
  <si>
    <t>267,257*0,00105 'Přepočtené koeficientem množství</t>
  </si>
  <si>
    <t>23</t>
  </si>
  <si>
    <t>711131811</t>
  </si>
  <si>
    <t>Odstranění izolace proti zemní vlhkosti na ploše vodorovné V</t>
  </si>
  <si>
    <t>-1382223169</t>
  </si>
  <si>
    <t>https://podminky.urs.cz/item/CS_URS_2024_01/711131811</t>
  </si>
  <si>
    <t>24</t>
  </si>
  <si>
    <t>711141559</t>
  </si>
  <si>
    <t>Provedení izolace proti zemní vlhkosti pásy přitavením NAIP na ploše vodorovné V</t>
  </si>
  <si>
    <t>575008066</t>
  </si>
  <si>
    <t>https://podminky.urs.cz/item/CS_URS_2024_01/711141559</t>
  </si>
  <si>
    <t>25</t>
  </si>
  <si>
    <t>62855001</t>
  </si>
  <si>
    <t>pás asfaltový natavitelný modifikovaný SBS s vložkou z polyesterové rohože a spalitelnou PE fólií nebo jemnozrnným minerálním posypem na horním povrchu tl 4,0mm</t>
  </si>
  <si>
    <t>725438572</t>
  </si>
  <si>
    <t>267,257*1,1655 'Přepočtené koeficientem množství</t>
  </si>
  <si>
    <t>26</t>
  </si>
  <si>
    <t>998711101</t>
  </si>
  <si>
    <t>Přesun hmot pro izolace proti vodě, vlhkosti a plynům stanovený z hmotnosti přesunovaného materiálu vodorovná dopravní vzdálenost do 50 m základní v objektech výšky do 6 m</t>
  </si>
  <si>
    <t>-926619817</t>
  </si>
  <si>
    <t>https://podminky.urs.cz/item/CS_URS_2024_01/998711101</t>
  </si>
  <si>
    <t>713</t>
  </si>
  <si>
    <t>Izolace tepelné</t>
  </si>
  <si>
    <t>27</t>
  </si>
  <si>
    <t>713120822</t>
  </si>
  <si>
    <t>Odstranění tepelné izolace podlah z rohoží, pásů, dílců, desek, bloků podlah volně kladených nebo mezi trámy z polystyrenu, tloušťka izolace nasáklého vodou, tloušťka izolace do 100 mm</t>
  </si>
  <si>
    <t>-1161287429</t>
  </si>
  <si>
    <t>https://podminky.urs.cz/item/CS_URS_2024_01/713120822</t>
  </si>
  <si>
    <t>28</t>
  </si>
  <si>
    <t>713123111</t>
  </si>
  <si>
    <t>Montáž tepelně izolačního systému základové desky z XPS desek na vodorovné ploše jednovrstvého tloušťky izolace do 100 mm</t>
  </si>
  <si>
    <t>-151488301</t>
  </si>
  <si>
    <t>https://podminky.urs.cz/item/CS_URS_2024_01/713123111</t>
  </si>
  <si>
    <t>29</t>
  </si>
  <si>
    <t>28376379</t>
  </si>
  <si>
    <t>deska XPS hrana polodrážková a hladký povrch 500kPA λ=0,035 tl 50mm</t>
  </si>
  <si>
    <t>1470633330</t>
  </si>
  <si>
    <t>254,53*1,08 'Přepočtené koeficientem množství</t>
  </si>
  <si>
    <t>30</t>
  </si>
  <si>
    <t>713123313</t>
  </si>
  <si>
    <t>Montáž tepelně izolačního systému základové desky z XPS desek ostatní utěsnění prostupů PUR pěnou</t>
  </si>
  <si>
    <t>-817902446</t>
  </si>
  <si>
    <t>https://podminky.urs.cz/item/CS_URS_2024_01/713123313</t>
  </si>
  <si>
    <t>"odhad" 20,0</t>
  </si>
  <si>
    <t>31</t>
  </si>
  <si>
    <t>713191133</t>
  </si>
  <si>
    <t>Montáž tepelné izolace stavebních konstrukcí - doplňky a konstrukční součásti podlah, stropů vrchem nebo střech překrytí fólií položenou volně s přelepením spojů</t>
  </si>
  <si>
    <t>-1990437686</t>
  </si>
  <si>
    <t>https://podminky.urs.cz/item/CS_URS_2024_01/713191133</t>
  </si>
  <si>
    <t>(81,49+88,34+8,4+19,9+8,1+3,6+3,3+2,9+8,7+19,9+9,9)*1,1</t>
  </si>
  <si>
    <t>28323101</t>
  </si>
  <si>
    <t>fólie LDPE (750 kg/m3) proti zemní vlhkosti nad úrovní terénu tl 1mm</t>
  </si>
  <si>
    <t>237074176</t>
  </si>
  <si>
    <t>279,983*1,1655 'Přepočtené koeficientem množství</t>
  </si>
  <si>
    <t>33</t>
  </si>
  <si>
    <t>998713101</t>
  </si>
  <si>
    <t>Přesun hmot pro izolace tepelné stanovený z hmotnosti přesunovaného materiálu vodorovná dopravní vzdálenost do 50 m s užitím mechanizace v objektech výšky do 6 m</t>
  </si>
  <si>
    <t>-891648253</t>
  </si>
  <si>
    <t>https://podminky.urs.cz/item/CS_URS_2024_01/998713101</t>
  </si>
  <si>
    <t>721</t>
  </si>
  <si>
    <t>Zdravotechnika - vnitřní kanalizace</t>
  </si>
  <si>
    <t>34</t>
  </si>
  <si>
    <t>721210812</t>
  </si>
  <si>
    <t>Demontáž kanalizačního příslušenství vpustí podlahových z kyselinovzdorné kameniny DN 70</t>
  </si>
  <si>
    <t>kus</t>
  </si>
  <si>
    <t>-1759494834</t>
  </si>
  <si>
    <t>https://podminky.urs.cz/item/CS_URS_2024_01/721210812</t>
  </si>
  <si>
    <t>13+13</t>
  </si>
  <si>
    <t>35</t>
  </si>
  <si>
    <t>721910943</t>
  </si>
  <si>
    <t>Pročištění podlahových vpustí do DN 70</t>
  </si>
  <si>
    <t>-174296975</t>
  </si>
  <si>
    <t>https://podminky.urs.cz/item/CS_URS_2024_01/721910943</t>
  </si>
  <si>
    <t>725</t>
  </si>
  <si>
    <t>Zdravotechnika - zařizovací předměty</t>
  </si>
  <si>
    <t>36</t>
  </si>
  <si>
    <t>725110811</t>
  </si>
  <si>
    <t>Demontáž klozetů splachovacích s nádrží nebo tlakovým splachovačem</t>
  </si>
  <si>
    <t>soubor</t>
  </si>
  <si>
    <t>736836586</t>
  </si>
  <si>
    <t>https://podminky.urs.cz/item/CS_URS_2024_01/725110811</t>
  </si>
  <si>
    <t>4+2+2</t>
  </si>
  <si>
    <t>37</t>
  </si>
  <si>
    <t>725112022</t>
  </si>
  <si>
    <t>Zařízení záchodů klozety keramické závěsné na nosné stěny s hlubokým splachováním odpad vodorovný</t>
  </si>
  <si>
    <t>732543852</t>
  </si>
  <si>
    <t>https://podminky.urs.cz/item/CS_URS_2024_01/725112022</t>
  </si>
  <si>
    <t>38</t>
  </si>
  <si>
    <t>725121511</t>
  </si>
  <si>
    <t>Pisoárové záchodky keramické bez splachovací nádrže urinál odsávací, přívod vody vnitřní vodorovný</t>
  </si>
  <si>
    <t>1291730181</t>
  </si>
  <si>
    <t>https://podminky.urs.cz/item/CS_URS_2024_01/725121511</t>
  </si>
  <si>
    <t>39</t>
  </si>
  <si>
    <t>725122813</t>
  </si>
  <si>
    <t>Demontáž pisoárů s nádrží a 1 záchodkem</t>
  </si>
  <si>
    <t>895780089</t>
  </si>
  <si>
    <t>https://podminky.urs.cz/item/CS_URS_2024_01/725122813</t>
  </si>
  <si>
    <t>40</t>
  </si>
  <si>
    <t>725210821</t>
  </si>
  <si>
    <t>Demontáž umyvadel bez výtokových armatur umyvadel</t>
  </si>
  <si>
    <t>-13521755</t>
  </si>
  <si>
    <t>https://podminky.urs.cz/item/CS_URS_2024_01/725210821</t>
  </si>
  <si>
    <t>2+2</t>
  </si>
  <si>
    <t>41</t>
  </si>
  <si>
    <t>725211603</t>
  </si>
  <si>
    <t>Umyvadla keramická bílá bez výtokových armatur připevněná na stěnu šrouby bez sloupu nebo krytu na sifon, šířka umyvadla 600 mm</t>
  </si>
  <si>
    <t>-1253057431</t>
  </si>
  <si>
    <t>https://podminky.urs.cz/item/CS_URS_2024_01/725211603</t>
  </si>
  <si>
    <t>42</t>
  </si>
  <si>
    <t>725211681</t>
  </si>
  <si>
    <t>Umyvadla keramická bílá bez výtokových armatur připevněná na stěnu šrouby zdravotní, šířka umyvadla 640 mm</t>
  </si>
  <si>
    <t>-1332340639</t>
  </si>
  <si>
    <t>https://podminky.urs.cz/item/CS_URS_2024_01/725211681</t>
  </si>
  <si>
    <t>43</t>
  </si>
  <si>
    <t>725291511R</t>
  </si>
  <si>
    <t>Doplňky zařízení koupelen a záchodů plastové dávkovač desinfekce na zeď</t>
  </si>
  <si>
    <t>790761547</t>
  </si>
  <si>
    <t>P</t>
  </si>
  <si>
    <t>Poznámka k položce:
Hygienická zařízení budou vybavena dle Výhlášky č.398/2009 Sb. příslušnými doplňky pro koupelny, WC a sprchy.</t>
  </si>
  <si>
    <t>1+1</t>
  </si>
  <si>
    <t>44</t>
  </si>
  <si>
    <t>72529164R11</t>
  </si>
  <si>
    <t>Odpadkový koš</t>
  </si>
  <si>
    <t>-338738417</t>
  </si>
  <si>
    <t>4+1</t>
  </si>
  <si>
    <t>2+1</t>
  </si>
  <si>
    <t>45</t>
  </si>
  <si>
    <t>72529164R2.1</t>
  </si>
  <si>
    <t>Drátěná nerez polička na mýdlo</t>
  </si>
  <si>
    <t>-74470145</t>
  </si>
  <si>
    <t>6*2</t>
  </si>
  <si>
    <t>3*2</t>
  </si>
  <si>
    <t>46</t>
  </si>
  <si>
    <t>72529164R7</t>
  </si>
  <si>
    <t>Zrcadlo nad umyvadlem</t>
  </si>
  <si>
    <t>-1804150803</t>
  </si>
  <si>
    <t>47</t>
  </si>
  <si>
    <t>72529164R8</t>
  </si>
  <si>
    <t>Zrcadlo sklopné nad umyvadlem</t>
  </si>
  <si>
    <t>-924813262</t>
  </si>
  <si>
    <t>48</t>
  </si>
  <si>
    <t>72529164R9</t>
  </si>
  <si>
    <t>Věšák na oblečení</t>
  </si>
  <si>
    <t>1233426463</t>
  </si>
  <si>
    <t>Poznámka k položce:
v prostorách sprch</t>
  </si>
  <si>
    <t>4*2</t>
  </si>
  <si>
    <t>49</t>
  </si>
  <si>
    <t>725291652</t>
  </si>
  <si>
    <t>Montáž doplňků zařízení koupelen a záchodů dávkovače tekutého mýdla</t>
  </si>
  <si>
    <t>1230231733</t>
  </si>
  <si>
    <t>https://podminky.urs.cz/item/CS_URS_2024_01/725291652</t>
  </si>
  <si>
    <t>2+2+6*2+2</t>
  </si>
  <si>
    <t>50</t>
  </si>
  <si>
    <t>55431097</t>
  </si>
  <si>
    <t>dávkovač tekutého mýdla 1,2L</t>
  </si>
  <si>
    <t>982278879</t>
  </si>
  <si>
    <t>51</t>
  </si>
  <si>
    <t>725291653</t>
  </si>
  <si>
    <t>Montáž doplňků zařízení koupelen a záchodů zásobníku toaletních papírů</t>
  </si>
  <si>
    <t>1511573981</t>
  </si>
  <si>
    <t>https://podminky.urs.cz/item/CS_URS_2024_01/725291653</t>
  </si>
  <si>
    <t>52</t>
  </si>
  <si>
    <t>55431090</t>
  </si>
  <si>
    <t>zásobník toaletních papírů nerez D 310mm</t>
  </si>
  <si>
    <t>1401977575</t>
  </si>
  <si>
    <t>53</t>
  </si>
  <si>
    <t>725291654</t>
  </si>
  <si>
    <t>Montáž doplňků zařízení koupelen a záchodů zásobníku papírových ručníků</t>
  </si>
  <si>
    <t>-193620833</t>
  </si>
  <si>
    <t>https://podminky.urs.cz/item/CS_URS_2024_01/725291654</t>
  </si>
  <si>
    <t>54</t>
  </si>
  <si>
    <t>55431084</t>
  </si>
  <si>
    <t>zásobník papírových ručníků skládaných nerezové provedení</t>
  </si>
  <si>
    <t>-1492904609</t>
  </si>
  <si>
    <t>55</t>
  </si>
  <si>
    <t>725291655</t>
  </si>
  <si>
    <t>Montáž doplňků zařízení koupelen a záchodů přebalovacího pultu závěsného</t>
  </si>
  <si>
    <t>502038236</t>
  </si>
  <si>
    <t>https://podminky.urs.cz/item/CS_URS_2024_01/725291655</t>
  </si>
  <si>
    <t>56</t>
  </si>
  <si>
    <t>55441008</t>
  </si>
  <si>
    <t>pult přebalovací horizontální závěsný plast nosnost 22,7 kg šedý</t>
  </si>
  <si>
    <t>-78925678</t>
  </si>
  <si>
    <t>57</t>
  </si>
  <si>
    <t>725291662</t>
  </si>
  <si>
    <t>Montáž doplňků zařízení koupelen a záchodů sedačky do sprchy</t>
  </si>
  <si>
    <t>1124193559</t>
  </si>
  <si>
    <t>https://podminky.urs.cz/item/CS_URS_2024_01/725291662</t>
  </si>
  <si>
    <t>58</t>
  </si>
  <si>
    <t>55147081</t>
  </si>
  <si>
    <t>sedátko sklopné do sprchy s opěrnou nohou nerez lesk 440x450x460mm</t>
  </si>
  <si>
    <t>-350042844</t>
  </si>
  <si>
    <t>59</t>
  </si>
  <si>
    <t>725291664</t>
  </si>
  <si>
    <t>Montáž doplňků zařízení koupelen a záchodů štětky závěsné</t>
  </si>
  <si>
    <t>1807425586</t>
  </si>
  <si>
    <t>https://podminky.urs.cz/item/CS_URS_2024_01/725291664</t>
  </si>
  <si>
    <t>60</t>
  </si>
  <si>
    <t>55779012</t>
  </si>
  <si>
    <t>štětka na WC závěsná nebo na podlahu kartáč nylon nerezové záchytné pouzdro lesk</t>
  </si>
  <si>
    <t>-39149174</t>
  </si>
  <si>
    <t>61</t>
  </si>
  <si>
    <t>725291666</t>
  </si>
  <si>
    <t>Montáž doplňků zařízení koupelen a záchodů háčku</t>
  </si>
  <si>
    <t>-1544951203</t>
  </si>
  <si>
    <t>https://podminky.urs.cz/item/CS_URS_2024_01/725291666</t>
  </si>
  <si>
    <t>"odhad" 10</t>
  </si>
  <si>
    <t>62</t>
  </si>
  <si>
    <t>55441011</t>
  </si>
  <si>
    <t>háček koupelnový</t>
  </si>
  <si>
    <t>794810596</t>
  </si>
  <si>
    <t>63</t>
  </si>
  <si>
    <t>725291669</t>
  </si>
  <si>
    <t>Montáž doplňků zařízení koupelen a záchodů madla invalidního krakorcového</t>
  </si>
  <si>
    <t>-1409705190</t>
  </si>
  <si>
    <t>https://podminky.urs.cz/item/CS_URS_2024_01/725291669</t>
  </si>
  <si>
    <t>64</t>
  </si>
  <si>
    <t>55147107</t>
  </si>
  <si>
    <t>madlo invalidní krakorcové s držákem toaletního papíru nerez lesk 900mm</t>
  </si>
  <si>
    <t>-901165258</t>
  </si>
  <si>
    <t>65</t>
  </si>
  <si>
    <t>725291670</t>
  </si>
  <si>
    <t>Montáž doplňků zařízení koupelen a záchodů madla invalidního krakorcového sklopného</t>
  </si>
  <si>
    <t>450888737</t>
  </si>
  <si>
    <t>https://podminky.urs.cz/item/CS_URS_2024_01/725291670</t>
  </si>
  <si>
    <t>66</t>
  </si>
  <si>
    <t>55147115</t>
  </si>
  <si>
    <t>madlo invalidní krakorcové sklopné nerez lesk 813mm</t>
  </si>
  <si>
    <t>-2056075928</t>
  </si>
  <si>
    <t>67</t>
  </si>
  <si>
    <t>725291674</t>
  </si>
  <si>
    <t>Montáž doplňků zařízení koupelen a záchodů madla umyvadlového</t>
  </si>
  <si>
    <t>1249091392</t>
  </si>
  <si>
    <t>https://podminky.urs.cz/item/CS_URS_2024_01/725291674</t>
  </si>
  <si>
    <t>68</t>
  </si>
  <si>
    <t>55147212</t>
  </si>
  <si>
    <t>madlo umyvadlové pravé/levé nerez lesk 500x305mm</t>
  </si>
  <si>
    <t>-57757579</t>
  </si>
  <si>
    <t>69</t>
  </si>
  <si>
    <t>725291676</t>
  </si>
  <si>
    <t>Montáž doplňků zařízení koupelen a záchodů madla sprchového</t>
  </si>
  <si>
    <t>-181244461</t>
  </si>
  <si>
    <t>https://podminky.urs.cz/item/CS_URS_2024_01/725291676</t>
  </si>
  <si>
    <t>2+2+2</t>
  </si>
  <si>
    <t>70</t>
  </si>
  <si>
    <t>55147179</t>
  </si>
  <si>
    <t>madlo sprchové pravé/levé nerez lesk 500x600mm</t>
  </si>
  <si>
    <t>267475282</t>
  </si>
  <si>
    <t>71</t>
  </si>
  <si>
    <t>55147180</t>
  </si>
  <si>
    <t>madlo sprchové pravé/levé nerez lesk 813x406mm</t>
  </si>
  <si>
    <t>275126598</t>
  </si>
  <si>
    <t>72</t>
  </si>
  <si>
    <t>55147194</t>
  </si>
  <si>
    <t>madlo sprchové rohové se svislou opěrou pravé/levé nerez lesk 1100x672x672mm</t>
  </si>
  <si>
    <t>-1408804170</t>
  </si>
  <si>
    <t>73</t>
  </si>
  <si>
    <t>725291681</t>
  </si>
  <si>
    <t>Montáž doplňků zařízení koupelen a záchodů drobného elektrického zařízení fénu včetně držáku</t>
  </si>
  <si>
    <t>-1004167917</t>
  </si>
  <si>
    <t>https://podminky.urs.cz/item/CS_URS_2024_01/725291681</t>
  </si>
  <si>
    <t>74</t>
  </si>
  <si>
    <t>3588901R</t>
  </si>
  <si>
    <t xml:space="preserve">vysoušeč vlasů (fén)na stěnu </t>
  </si>
  <si>
    <t>874157954</t>
  </si>
  <si>
    <t>Poznámka k položce:
přesná specifikace viz zadání investora
- umístění - na stěně mezi vstupy do sprch
- vysoušeč vlasů na stěnovém panelu
- stahovací fukar s madlem
- zrcadlová stěna
- rozměr 250x1210x379mm
- úprava antivandal
- výkon 258m3/hod</t>
  </si>
  <si>
    <t>75</t>
  </si>
  <si>
    <t>7252R1</t>
  </si>
  <si>
    <t>Demontáž zrcadla nad umyvadlem</t>
  </si>
  <si>
    <t>714363410</t>
  </si>
  <si>
    <t>76</t>
  </si>
  <si>
    <t>7252R2</t>
  </si>
  <si>
    <t>Demontáž věšáků</t>
  </si>
  <si>
    <t>-1947148506</t>
  </si>
  <si>
    <t>77</t>
  </si>
  <si>
    <t>7252R3</t>
  </si>
  <si>
    <t>Demontáž pevného madla u umyvadla</t>
  </si>
  <si>
    <t>2026328264</t>
  </si>
  <si>
    <t>Poznámka k položce:
v prostorách WC pro invalidy</t>
  </si>
  <si>
    <t>78</t>
  </si>
  <si>
    <t>7252R4</t>
  </si>
  <si>
    <t>Demontáž pevného madla ve sprše</t>
  </si>
  <si>
    <t>-93697889</t>
  </si>
  <si>
    <t>79</t>
  </si>
  <si>
    <t>7252R5</t>
  </si>
  <si>
    <t>Demontáž pevného madla WC</t>
  </si>
  <si>
    <t>1402831984</t>
  </si>
  <si>
    <t>80</t>
  </si>
  <si>
    <t>7252R6</t>
  </si>
  <si>
    <t>Demontáž sklopného madla WC</t>
  </si>
  <si>
    <t>112475872</t>
  </si>
  <si>
    <t>81</t>
  </si>
  <si>
    <t>7252R7</t>
  </si>
  <si>
    <t>Demontáž sedačky do sprchy</t>
  </si>
  <si>
    <t>450397142</t>
  </si>
  <si>
    <t>82</t>
  </si>
  <si>
    <t>7252R8</t>
  </si>
  <si>
    <t>Demontáž drátěné poličky na mýdlo</t>
  </si>
  <si>
    <t>1488646586</t>
  </si>
  <si>
    <t>83</t>
  </si>
  <si>
    <t>7252R9</t>
  </si>
  <si>
    <t>Odstranění odpadkových košů</t>
  </si>
  <si>
    <t>-889521896</t>
  </si>
  <si>
    <t>Poznámka k položce:
v prostorách WC</t>
  </si>
  <si>
    <t>84</t>
  </si>
  <si>
    <t>7252R91</t>
  </si>
  <si>
    <t>Odstranění štětek na wc</t>
  </si>
  <si>
    <t>-527088628</t>
  </si>
  <si>
    <t>85</t>
  </si>
  <si>
    <t>7252R92</t>
  </si>
  <si>
    <t>Odstranění zásobníků na mýdlo</t>
  </si>
  <si>
    <t>-1065574043</t>
  </si>
  <si>
    <t>Poznámka k položce:
v prostorách WC a sprch</t>
  </si>
  <si>
    <t>86</t>
  </si>
  <si>
    <t>7252R93</t>
  </si>
  <si>
    <t>Odstranění zásobníků na ručníky</t>
  </si>
  <si>
    <t>1862798162</t>
  </si>
  <si>
    <t>87</t>
  </si>
  <si>
    <t>7252R94</t>
  </si>
  <si>
    <t>Odstranění zásobníků na toal. papír</t>
  </si>
  <si>
    <t>-699595235</t>
  </si>
  <si>
    <t>88</t>
  </si>
  <si>
    <t>7252R95</t>
  </si>
  <si>
    <t>Odstranění zásobníků na sáčky</t>
  </si>
  <si>
    <t>581899516</t>
  </si>
  <si>
    <t>89</t>
  </si>
  <si>
    <t>725330840</t>
  </si>
  <si>
    <t>Demontáž výlevek bez výtokových armatur a bez nádrže a splachovacího potrubí ocelových nebo litinových</t>
  </si>
  <si>
    <t>984378948</t>
  </si>
  <si>
    <t>https://podminky.urs.cz/item/CS_URS_2024_01/725330840</t>
  </si>
  <si>
    <t>90</t>
  </si>
  <si>
    <t>725331111</t>
  </si>
  <si>
    <t>Výlevky bez výtokových armatur a splachovací nádrže keramické se sklopnou plastovou mřížkou 425 mm</t>
  </si>
  <si>
    <t>1768582090</t>
  </si>
  <si>
    <t>https://podminky.urs.cz/item/CS_URS_2024_01/725331111</t>
  </si>
  <si>
    <t>91</t>
  </si>
  <si>
    <t>998725101</t>
  </si>
  <si>
    <t>Přesun hmot pro zařizovací předměty stanovený z hmotnosti přesunovaného materiálu vodorovná dopravní vzdálenost do 50 m základní v objektech výšky do 6 m</t>
  </si>
  <si>
    <t>-2089127187</t>
  </si>
  <si>
    <t>https://podminky.urs.cz/item/CS_URS_2024_01/998725101</t>
  </si>
  <si>
    <t>733</t>
  </si>
  <si>
    <t>Ústřední vytápění - rozvodné potrubí</t>
  </si>
  <si>
    <t>92</t>
  </si>
  <si>
    <t>733390801</t>
  </si>
  <si>
    <t>Demontáž potrubí z trubek plastových Ø do 25/2,3</t>
  </si>
  <si>
    <t>-1555685432</t>
  </si>
  <si>
    <t>https://podminky.urs.cz/item/CS_URS_2024_01/733390801</t>
  </si>
  <si>
    <t>60,6+76,5+86,8+77,1+69,5+40,1+52,8+70,2+104,4+79,1+98,5</t>
  </si>
  <si>
    <t>47,2+106,0+119,1+118,0+99,5+76,4+87,8+103,6+91,8+119,3</t>
  </si>
  <si>
    <t>735</t>
  </si>
  <si>
    <t>Ústřední vytápění - otopná tělesa</t>
  </si>
  <si>
    <t>93</t>
  </si>
  <si>
    <t>735494811</t>
  </si>
  <si>
    <t>Vypuštění vody z otopných soustav bez kotlů, ohříváků, zásobníků a nádrží</t>
  </si>
  <si>
    <t>357392512</t>
  </si>
  <si>
    <t>https://podminky.urs.cz/item/CS_URS_2024_01/735494811</t>
  </si>
  <si>
    <t>8,94+10,55+11,3+9,78+9,32+5,31+5,54+7,61+11,04+7,56+7,86</t>
  </si>
  <si>
    <t>6,92+13,7+14,7+14,45+12,56+9,8+11,1+9,31+8,08+9,9</t>
  </si>
  <si>
    <t>94</t>
  </si>
  <si>
    <t>998735101</t>
  </si>
  <si>
    <t>Přesun hmot pro otopná tělesa stanovený z hmotnosti přesunovaného materiálu vodorovná dopravní vzdálenost do 50 m základní v objektech výšky do 6 m</t>
  </si>
  <si>
    <t>246114916</t>
  </si>
  <si>
    <t>https://podminky.urs.cz/item/CS_URS_2024_01/998735101</t>
  </si>
  <si>
    <t>751</t>
  </si>
  <si>
    <t>Vzduchotechnika</t>
  </si>
  <si>
    <t>95</t>
  </si>
  <si>
    <t>751398021</t>
  </si>
  <si>
    <t>Montáž ostatních zařízení větrací mřížky stěnové, průřezu do 0,040 m2</t>
  </si>
  <si>
    <t>-1531431215</t>
  </si>
  <si>
    <t>https://podminky.urs.cz/item/CS_URS_2024_01/751398021</t>
  </si>
  <si>
    <t>"odhad" 30</t>
  </si>
  <si>
    <t>96</t>
  </si>
  <si>
    <t>42972888</t>
  </si>
  <si>
    <t>mřížka větrací kruhová nerezová se síťkou a krytem D 150mm</t>
  </si>
  <si>
    <t>-1293469704</t>
  </si>
  <si>
    <t>97</t>
  </si>
  <si>
    <t>751398821</t>
  </si>
  <si>
    <t>Demontáž ostatních zařízení větrací mřížky stěnové, průřezu do 0,040 m2</t>
  </si>
  <si>
    <t>1008179807</t>
  </si>
  <si>
    <t>https://podminky.urs.cz/item/CS_URS_2024_01/751398821</t>
  </si>
  <si>
    <t>98</t>
  </si>
  <si>
    <t>998751101</t>
  </si>
  <si>
    <t>Přesun hmot pro vzduchotechniku stanovený z hmotnosti přesunovaného materiálu vodorovná dopravní vzdálenost do 100 m základní v objektech výšky do 12 m</t>
  </si>
  <si>
    <t>-607467891</t>
  </si>
  <si>
    <t>https://podminky.urs.cz/item/CS_URS_2024_01/998751101</t>
  </si>
  <si>
    <t>763</t>
  </si>
  <si>
    <t>Konstrukce suché výstavby</t>
  </si>
  <si>
    <t>99</t>
  </si>
  <si>
    <t>763135102</t>
  </si>
  <si>
    <t>Montáž sádrokartonového podhledu kazetového demontovatelného, velikosti kazet 600x600 mm včetně zavěšené nosné konstrukce polozapuštěné</t>
  </si>
  <si>
    <t>-1741228769</t>
  </si>
  <si>
    <t>https://podminky.urs.cz/item/CS_URS_2024_01/763135102</t>
  </si>
  <si>
    <t>100</t>
  </si>
  <si>
    <t>59030575</t>
  </si>
  <si>
    <t>podhled kazetový děrovaný kruh 6,5mm, polozapuštěný rastr tl 10mm 600x600mm</t>
  </si>
  <si>
    <t>-440456108</t>
  </si>
  <si>
    <t>254,53*1,05 'Přepočtené koeficientem množství</t>
  </si>
  <si>
    <t>101</t>
  </si>
  <si>
    <t>763135812</t>
  </si>
  <si>
    <t>Demontáž podhledu sádrokartonového kazetového na zavěšeném na roštu polozapuštěném</t>
  </si>
  <si>
    <t>-597676696</t>
  </si>
  <si>
    <t>https://podminky.urs.cz/item/CS_URS_2024_01/763135812</t>
  </si>
  <si>
    <t>102</t>
  </si>
  <si>
    <t>763135881</t>
  </si>
  <si>
    <t>Demontáž podhledu sádrokartonového vyjmutí kazet</t>
  </si>
  <si>
    <t>416725482</t>
  </si>
  <si>
    <t>https://podminky.urs.cz/item/CS_URS_2024_01/763135881</t>
  </si>
  <si>
    <t>103</t>
  </si>
  <si>
    <t>763411111</t>
  </si>
  <si>
    <t>Sanitární příčky vhodné do mokrého prostředí dělící z dřevotřískových desek s HPL-laminátem tl. 19,6 mm</t>
  </si>
  <si>
    <t>-165508668</t>
  </si>
  <si>
    <t>https://podminky.urs.cz/item/CS_URS_2024_01/763411111</t>
  </si>
  <si>
    <t>Poznámka k položce:
WC kabinky</t>
  </si>
  <si>
    <t>(1,3+1,875+1,85*2+1,39+1,39)*2,0</t>
  </si>
  <si>
    <t>104</t>
  </si>
  <si>
    <t>-553577744</t>
  </si>
  <si>
    <t>Poznámka k položce:
převlékací kabinky</t>
  </si>
  <si>
    <t>(1,57*7+10,1)*2,0</t>
  </si>
  <si>
    <t>105</t>
  </si>
  <si>
    <t>763411121</t>
  </si>
  <si>
    <t>Sanitární příčky vhodné do mokrého prostředí dveře vnitřní do sanitárních příček šířky do 800 mm, výšky do 2 000 mm z dřevotřískových desek s HPL-laminátem včetně nerezového kování tl. 19,6 mm</t>
  </si>
  <si>
    <t>375066573</t>
  </si>
  <si>
    <t>https://podminky.urs.cz/item/CS_URS_2024_01/763411121</t>
  </si>
  <si>
    <t>2+4</t>
  </si>
  <si>
    <t>106</t>
  </si>
  <si>
    <t>774454551</t>
  </si>
  <si>
    <t>107</t>
  </si>
  <si>
    <t>763711223</t>
  </si>
  <si>
    <t>Montáž svislé konstrukce stěny a příčky z panelů tl. přes 120 do 240 mm, plochy přes 10 do 20 m2</t>
  </si>
  <si>
    <t>-1155512406</t>
  </si>
  <si>
    <t>https://podminky.urs.cz/item/CS_URS_2024_01/763711223</t>
  </si>
  <si>
    <t>8,2*2,0</t>
  </si>
  <si>
    <t>108</t>
  </si>
  <si>
    <t>61231349</t>
  </si>
  <si>
    <t>panel kompletizovaný příčky nosné tl 185,0mm</t>
  </si>
  <si>
    <t>-1185880892</t>
  </si>
  <si>
    <t>16,4*1,02 'Přepočtené koeficientem množství</t>
  </si>
  <si>
    <t>109</t>
  </si>
  <si>
    <t>763711811</t>
  </si>
  <si>
    <t>Demontáž svislé konstrukce stěn a příček z panelů bez izolace a omítky, tloušťky do 100 mm</t>
  </si>
  <si>
    <t>2058270592</t>
  </si>
  <si>
    <t>https://podminky.urs.cz/item/CS_URS_2024_01/763711811</t>
  </si>
  <si>
    <t>"převlíkárny" (10,15+1,57*7)*2,0</t>
  </si>
  <si>
    <t>"WC muži" (1,88+1,32)*2,0</t>
  </si>
  <si>
    <t>"WC ženy" (1,85*2+1,4*2)*2,0</t>
  </si>
  <si>
    <t>110</t>
  </si>
  <si>
    <t>763711823</t>
  </si>
  <si>
    <t>Demontáž svislé konstrukce stěn a příček z panelů s izolací bez omítky, tloušťky přes 150 do 250 mm</t>
  </si>
  <si>
    <t>-1177876773</t>
  </si>
  <si>
    <t>https://podminky.urs.cz/item/CS_URS_2024_01/763711823</t>
  </si>
  <si>
    <t>111</t>
  </si>
  <si>
    <t>998763301</t>
  </si>
  <si>
    <t>Přesun hmot pro konstrukce montované z desek sádrokartonových, sádrovláknitých, cementovláknitých nebo cementových stanovený z hmotnosti přesunovaného materiálu vodorovná dopravní vzdálenost do 50 m základní v objektech výšky do 6 m</t>
  </si>
  <si>
    <t>1422741615</t>
  </si>
  <si>
    <t>https://podminky.urs.cz/item/CS_URS_2024_01/998763301</t>
  </si>
  <si>
    <t>766</t>
  </si>
  <si>
    <t>Konstrukce truhlářské</t>
  </si>
  <si>
    <t>112</t>
  </si>
  <si>
    <t>76649R1</t>
  </si>
  <si>
    <t>Demontáž a přemístění laviček</t>
  </si>
  <si>
    <t>-1495522756</t>
  </si>
  <si>
    <t>"odhad" 5</t>
  </si>
  <si>
    <t>113</t>
  </si>
  <si>
    <t>76649R2</t>
  </si>
  <si>
    <t>Demontáž a přemístění zrcadlových stěn vč. polic</t>
  </si>
  <si>
    <t>-1842743572</t>
  </si>
  <si>
    <t>Poznámka k položce:
zrcadlové panely na vstupní obloukové stěně</t>
  </si>
  <si>
    <t>114</t>
  </si>
  <si>
    <t>76649R3</t>
  </si>
  <si>
    <t>Demontáž a přemístění zrcadlové stěny</t>
  </si>
  <si>
    <t>40842101</t>
  </si>
  <si>
    <t>Poznámka k položce:
zrcadlová stěna při vstupu do sprch</t>
  </si>
  <si>
    <t>115</t>
  </si>
  <si>
    <t>76649R4</t>
  </si>
  <si>
    <t>Demontáž a přemístění prvků ze stěn</t>
  </si>
  <si>
    <t>kpl</t>
  </si>
  <si>
    <t>-1720435860</t>
  </si>
  <si>
    <t>Poznámka k položce:
cedulky, hodiny, ždímačku na plavky, informační cedule, označníky, dávkovače dezinfekce,...</t>
  </si>
  <si>
    <t>116</t>
  </si>
  <si>
    <t>76649R5</t>
  </si>
  <si>
    <t>Demontáž a přemístění odkadkových košů</t>
  </si>
  <si>
    <t>-1690155608</t>
  </si>
  <si>
    <t>Poznámka k položce:
z prostoru šaten</t>
  </si>
  <si>
    <t>117</t>
  </si>
  <si>
    <t>76649R6</t>
  </si>
  <si>
    <t>Demontáž a přemístění lamelových závěsů</t>
  </si>
  <si>
    <t>1696704735</t>
  </si>
  <si>
    <t>Poznámka k položce:
vstupy do sprch</t>
  </si>
  <si>
    <t>118</t>
  </si>
  <si>
    <t>76649R7</t>
  </si>
  <si>
    <t>Demontáž a přemístění fénů na stěnu ke vstupu</t>
  </si>
  <si>
    <t>-1120569580</t>
  </si>
  <si>
    <t>119</t>
  </si>
  <si>
    <t>766660312</t>
  </si>
  <si>
    <t>Montáž dveřních křídel dřevěných nebo plastových posuvných dveří do pouzdra s jednou kapsou jednokřídlových, průchozí šířky přes 800 do 1200 mm</t>
  </si>
  <si>
    <t>770524614</t>
  </si>
  <si>
    <t>https://podminky.urs.cz/item/CS_URS_2024_01/766660312</t>
  </si>
  <si>
    <t>120</t>
  </si>
  <si>
    <t>61162087</t>
  </si>
  <si>
    <t>dveře jednokřídlé dřevotřískové povrch laminátový plné 900x1970-2100mm</t>
  </si>
  <si>
    <t>1540154559</t>
  </si>
  <si>
    <t>121</t>
  </si>
  <si>
    <t>55331613</t>
  </si>
  <si>
    <t>pouzdro stavební posuvných dveří jednopouzdrové 900mm standardní rozměr</t>
  </si>
  <si>
    <t>933213782</t>
  </si>
  <si>
    <t>122</t>
  </si>
  <si>
    <t>54924011</t>
  </si>
  <si>
    <t>zámek zadlabací vložkový pravolevý rozteč 90x50,5mm</t>
  </si>
  <si>
    <t>1657929002</t>
  </si>
  <si>
    <t>123</t>
  </si>
  <si>
    <t>766691914</t>
  </si>
  <si>
    <t>Ostatní práce vyvěšení nebo zavěšení křídel dřevěných dveřních, plochy do 2 m2</t>
  </si>
  <si>
    <t>407472134</t>
  </si>
  <si>
    <t>https://podminky.urs.cz/item/CS_URS_2024_01/766691914</t>
  </si>
  <si>
    <t>4+2</t>
  </si>
  <si>
    <t>124</t>
  </si>
  <si>
    <t>76669R</t>
  </si>
  <si>
    <t>Dodávka a montáž laviček</t>
  </si>
  <si>
    <t>-1139244499</t>
  </si>
  <si>
    <t>Poznámka k položce:
přesná specifikace dle výběru investora</t>
  </si>
  <si>
    <t>125</t>
  </si>
  <si>
    <t>7666R</t>
  </si>
  <si>
    <t>Dodávka a montáž nové zrcadlové stěny v prostoru mezi sprchami</t>
  </si>
  <si>
    <t>592063896</t>
  </si>
  <si>
    <t>Poznámka k položce:
rozměr stěny 2000x2650mm
přesná specifikace dle zadání investora</t>
  </si>
  <si>
    <t>126</t>
  </si>
  <si>
    <t>7666R1</t>
  </si>
  <si>
    <t>Dodávka a montáž nové zrcadlové obloukové stěny</t>
  </si>
  <si>
    <t>-1931700614</t>
  </si>
  <si>
    <t>Poznámka k položce:
stěna sestavená z jednotllivých bloků - 5ks
přesná specifikace dle zadání investora
rozměr bloku - 503x1860mm
každý blok obsahuje v horní části velké zrcadlo
pod zrcadlem police rozměrů 503x200x33mm ve výšce 877mm
v polici otvor</t>
  </si>
  <si>
    <t>127</t>
  </si>
  <si>
    <t>766821R</t>
  </si>
  <si>
    <t>Dodávka a montáž skříňky šatní jednokřídlové</t>
  </si>
  <si>
    <t>531498178</t>
  </si>
  <si>
    <t>Poznámka k položce:
přesná specifikace a barva dle výběru investora</t>
  </si>
  <si>
    <t>5+17*6+16</t>
  </si>
  <si>
    <t>6*6+5</t>
  </si>
  <si>
    <t>9*7+8</t>
  </si>
  <si>
    <t>128</t>
  </si>
  <si>
    <t>7668258R</t>
  </si>
  <si>
    <t>Demontáž šatních skříněk</t>
  </si>
  <si>
    <t>-2070487582</t>
  </si>
  <si>
    <t>129</t>
  </si>
  <si>
    <t>998766101</t>
  </si>
  <si>
    <t>Přesun hmot pro konstrukce truhlářské stanovený z hmotnosti přesunovaného materiálu vodorovná dopravní vzdálenost do 50 m základní v objektech výšky do 6 m</t>
  </si>
  <si>
    <t>385690148</t>
  </si>
  <si>
    <t>https://podminky.urs.cz/item/CS_URS_2024_01/998766101</t>
  </si>
  <si>
    <t>767</t>
  </si>
  <si>
    <t>Konstrukce zámečnické</t>
  </si>
  <si>
    <t>130</t>
  </si>
  <si>
    <t>767640311</t>
  </si>
  <si>
    <t>Montáž dveří ocelových nebo hliníkových vnitřních jednokřídlových</t>
  </si>
  <si>
    <t>-980839087</t>
  </si>
  <si>
    <t>https://podminky.urs.cz/item/CS_URS_2024_01/767640311</t>
  </si>
  <si>
    <t>2+2+2+1</t>
  </si>
  <si>
    <t>131</t>
  </si>
  <si>
    <t>55341348R</t>
  </si>
  <si>
    <t>dveře jednokřídlé Al prosklené 900x2100mm</t>
  </si>
  <si>
    <t>1344486514</t>
  </si>
  <si>
    <t>132</t>
  </si>
  <si>
    <t>55341348R4</t>
  </si>
  <si>
    <t>dveře jednokřídlé Al prosklené 900x2650mm</t>
  </si>
  <si>
    <t>2022176664</t>
  </si>
  <si>
    <t>133</t>
  </si>
  <si>
    <t>55341348R1</t>
  </si>
  <si>
    <t>dveře jednokřídlé Al plné 800x1970mm</t>
  </si>
  <si>
    <t>-427770827</t>
  </si>
  <si>
    <t>134</t>
  </si>
  <si>
    <t>55341348R2</t>
  </si>
  <si>
    <t>dveře jednokřídlé Al plné 700x1970mm</t>
  </si>
  <si>
    <t>-1851420766</t>
  </si>
  <si>
    <t>135</t>
  </si>
  <si>
    <t>767641800</t>
  </si>
  <si>
    <t>Demontáž dveřních zárubní odřezáním od upevnění, plochy dveří do 2,5 m2</t>
  </si>
  <si>
    <t>465168911</t>
  </si>
  <si>
    <t>https://podminky.urs.cz/item/CS_URS_2024_01/767641800</t>
  </si>
  <si>
    <t>136</t>
  </si>
  <si>
    <t>767691822</t>
  </si>
  <si>
    <t>Ostatní práce - vyvěšení nebo zavěšení kovových křídel dveří, plochy do 2 m2</t>
  </si>
  <si>
    <t>-956422598</t>
  </si>
  <si>
    <t>https://podminky.urs.cz/item/CS_URS_2024_01/767691822</t>
  </si>
  <si>
    <t>137</t>
  </si>
  <si>
    <t>767896810</t>
  </si>
  <si>
    <t>Demontáž lišt a okopových plechů lišt</t>
  </si>
  <si>
    <t>-1764171142</t>
  </si>
  <si>
    <t>https://podminky.urs.cz/item/CS_URS_2024_01/767896810</t>
  </si>
  <si>
    <t>138</t>
  </si>
  <si>
    <t>998767101</t>
  </si>
  <si>
    <t>Přesun hmot pro zámečnické konstrukce stanovený z hmotnosti přesunovaného materiálu vodorovná dopravní vzdálenost do 50 m základní v objektech výšky do 6 m</t>
  </si>
  <si>
    <t>454912193</t>
  </si>
  <si>
    <t>https://podminky.urs.cz/item/CS_URS_2024_01/998767101</t>
  </si>
  <si>
    <t>771</t>
  </si>
  <si>
    <t>Podlahy z dlaždic</t>
  </si>
  <si>
    <t>139</t>
  </si>
  <si>
    <t>771111011</t>
  </si>
  <si>
    <t>Příprava podkladu před provedením dlažby vysátí podlah</t>
  </si>
  <si>
    <t>231004565</t>
  </si>
  <si>
    <t>https://podminky.urs.cz/item/CS_URS_2024_01/771111011</t>
  </si>
  <si>
    <t>140</t>
  </si>
  <si>
    <t>771121011</t>
  </si>
  <si>
    <t>Příprava podkladu před provedením dlažby nátěr penetrační na podlahu</t>
  </si>
  <si>
    <t>-1542264347</t>
  </si>
  <si>
    <t>https://podminky.urs.cz/item/CS_URS_2024_01/771121011</t>
  </si>
  <si>
    <t>141</t>
  </si>
  <si>
    <t>771151011</t>
  </si>
  <si>
    <t>Příprava podkladu před provedením dlažby samonivelační stěrka min.pevnosti 20 MPa, tloušťky do 3 mm</t>
  </si>
  <si>
    <t>-2056535700</t>
  </si>
  <si>
    <t>https://podminky.urs.cz/item/CS_URS_2024_01/771151011</t>
  </si>
  <si>
    <t>142</t>
  </si>
  <si>
    <t>771473810</t>
  </si>
  <si>
    <t>Demontáž soklíků z dlaždic keramických lepených rovných</t>
  </si>
  <si>
    <t>503974668</t>
  </si>
  <si>
    <t>https://podminky.urs.cz/item/CS_URS_2024_01/771473810</t>
  </si>
  <si>
    <t>8,725+0,5+0,675+1,475+1,575</t>
  </si>
  <si>
    <t>10,125+5,425+2,05</t>
  </si>
  <si>
    <t>(1,0*2+0,175*2)*3</t>
  </si>
  <si>
    <t>0,4*4*2</t>
  </si>
  <si>
    <t>5,35+10,125+1,5+0,125+1,5+1,625</t>
  </si>
  <si>
    <t>1,375+1,425+6,8</t>
  </si>
  <si>
    <t>143</t>
  </si>
  <si>
    <t>771474412</t>
  </si>
  <si>
    <t>Montáž soklů z dlaždic keramických lepených disperzním lepidlem rovných, výšky přes 65 do 90 mm</t>
  </si>
  <si>
    <t>836436899</t>
  </si>
  <si>
    <t>https://podminky.urs.cz/item/CS_URS_2024_01/771474412</t>
  </si>
  <si>
    <t>144</t>
  </si>
  <si>
    <t>59761184</t>
  </si>
  <si>
    <t>sokl keramický mrazuvzdorný povrch hladký/matný tl do 10mm výšky přes 65 do 90mm</t>
  </si>
  <si>
    <t>1286009272</t>
  </si>
  <si>
    <t>70,625*1,1 'Přepočtené koeficientem množství</t>
  </si>
  <si>
    <t>145</t>
  </si>
  <si>
    <t>771573810</t>
  </si>
  <si>
    <t>Demontáž podlah z dlaždic keramických lepených</t>
  </si>
  <si>
    <t>1296140180</t>
  </si>
  <si>
    <t>https://podminky.urs.cz/item/CS_URS_2024_01/771573810</t>
  </si>
  <si>
    <t>146</t>
  </si>
  <si>
    <t>771575435</t>
  </si>
  <si>
    <t>Montáž podlah z dlaždic keramických lepených disperzním lepidlem reliéfních nebo z dekorů, tloušťky do 10 mm přes 6 do 9 ks/m2</t>
  </si>
  <si>
    <t>495986354</t>
  </si>
  <si>
    <t>https://podminky.urs.cz/item/CS_URS_2024_01/771575435</t>
  </si>
  <si>
    <t>81,49+88,34</t>
  </si>
  <si>
    <t>147</t>
  </si>
  <si>
    <t>59761115</t>
  </si>
  <si>
    <t>dlažba keramická slinutá mrazuvzdorná R11/C povrch reliéfní/matný tl do 10mm přes 4 do 6ks/m2</t>
  </si>
  <si>
    <t>1009531894</t>
  </si>
  <si>
    <t>169,83*1,1 'Přepočtené koeficientem množství</t>
  </si>
  <si>
    <t>148</t>
  </si>
  <si>
    <t>771575474</t>
  </si>
  <si>
    <t>Montáž podlah z dlaždic keramických lepených disperzním lepidlem pro vysoké mechanické zatížení, tloušťky přes 10 mm přes 9 do 12 ks/m2</t>
  </si>
  <si>
    <t>-1730699899</t>
  </si>
  <si>
    <t>https://podminky.urs.cz/item/CS_URS_2024_01/771575474</t>
  </si>
  <si>
    <t>8,4+19,9+8,1+3,6+3,3+2,9+8,7+19,9+9,9</t>
  </si>
  <si>
    <t>149</t>
  </si>
  <si>
    <t>59761174</t>
  </si>
  <si>
    <t>dlažba keramická slinutá mrazuvzdorná R11/B povrch reliéfní/matný tl do 10mm přes 9 do 12ks/m2</t>
  </si>
  <si>
    <t>719115935</t>
  </si>
  <si>
    <t>150</t>
  </si>
  <si>
    <t>771591112</t>
  </si>
  <si>
    <t>Izolace podlahy pod dlažbu nátěrem nebo stěrkou ve dvou vrstvách</t>
  </si>
  <si>
    <t>132390825</t>
  </si>
  <si>
    <t>https://podminky.urs.cz/item/CS_URS_2024_01/771591112</t>
  </si>
  <si>
    <t>151</t>
  </si>
  <si>
    <t>771591116</t>
  </si>
  <si>
    <t>Podlahy - dokončovací práce spárování epoxidem</t>
  </si>
  <si>
    <t>929280158</t>
  </si>
  <si>
    <t>https://podminky.urs.cz/item/CS_URS_2024_01/771591116</t>
  </si>
  <si>
    <t>152</t>
  </si>
  <si>
    <t>771592011</t>
  </si>
  <si>
    <t>Čištění vnitřních ploch po položení dlažby podlah nebo schodišť chemickými prostředky</t>
  </si>
  <si>
    <t>-185797338</t>
  </si>
  <si>
    <t>https://podminky.urs.cz/item/CS_URS_2024_01/771592011</t>
  </si>
  <si>
    <t>153</t>
  </si>
  <si>
    <t>998771101</t>
  </si>
  <si>
    <t>Přesun hmot pro podlahy z dlaždic stanovený z hmotnosti přesunovaného materiálu vodorovná dopravní vzdálenost do 50 m základní v objektech výšky do 6 m</t>
  </si>
  <si>
    <t>1397215074</t>
  </si>
  <si>
    <t>https://podminky.urs.cz/item/CS_URS_2024_01/998771101</t>
  </si>
  <si>
    <t>775</t>
  </si>
  <si>
    <t>Podlahy skládané</t>
  </si>
  <si>
    <t>154</t>
  </si>
  <si>
    <t>775413411</t>
  </si>
  <si>
    <t>Montáž lišty obvodové připevněné vruty</t>
  </si>
  <si>
    <t>-625522807</t>
  </si>
  <si>
    <t>https://podminky.urs.cz/item/CS_URS_2024_01/775413411</t>
  </si>
  <si>
    <t>1,3*2</t>
  </si>
  <si>
    <t>1,4+1,45</t>
  </si>
  <si>
    <t>1,0*2</t>
  </si>
  <si>
    <t>155</t>
  </si>
  <si>
    <t>19416012</t>
  </si>
  <si>
    <t>lišta ukončovací nerezová 10mm</t>
  </si>
  <si>
    <t>1810745476</t>
  </si>
  <si>
    <t>7,45*1,08 'Přepočtené koeficientem množství</t>
  </si>
  <si>
    <t>156</t>
  </si>
  <si>
    <t>998775101</t>
  </si>
  <si>
    <t>Přesun hmot pro podlahy skládané stanovený z hmotnosti přesunovaného materiálu vodorovná dopravní vzdálenost do 50 m základní v objektech výšky do 6 m</t>
  </si>
  <si>
    <t>-1531712579</t>
  </si>
  <si>
    <t>https://podminky.urs.cz/item/CS_URS_2024_01/998775101</t>
  </si>
  <si>
    <t>781</t>
  </si>
  <si>
    <t>Dokončovací práce - obklady</t>
  </si>
  <si>
    <t>157</t>
  </si>
  <si>
    <t>781111011</t>
  </si>
  <si>
    <t>Příprava podkladu před provedením obkladu oprášení (ometení) stěny</t>
  </si>
  <si>
    <t>1210294018</t>
  </si>
  <si>
    <t>https://podminky.urs.cz/item/CS_URS_2024_01/781111011</t>
  </si>
  <si>
    <t>"1.04" 1,475*3,0</t>
  </si>
  <si>
    <t>"1.08" (1,775+1,85+4,25+1,85+1,575)*2,65</t>
  </si>
  <si>
    <t>"1.07" (1,025+0,075+0,9+1,8+3,3+2,15+0,275+0,9+0,075+0,9+2,7+3,3+2,7+0,9+0,075+1,025)*2,65</t>
  </si>
  <si>
    <t>"1.06" (2,0+2,775+1,375+6,225)*2,65-0,8*1,97-0,7*1,97</t>
  </si>
  <si>
    <t>"1.09" (2,38*2+1,525*2)*2,65-0,7*1,97</t>
  </si>
  <si>
    <t>"1.10" (1,85*2+1,64*2)*2,65-0,8*1,97</t>
  </si>
  <si>
    <t>"1.11" (1,6*2+1,64*2)*2,65-0,8*1,97</t>
  </si>
  <si>
    <t>"1.12" (6,225+1,425+6,225)*2,65-0,9*2,65-0,8*1,97</t>
  </si>
  <si>
    <t>"1.13" (1,025+0,075+0,9+1,8+3,3+2,15+0,275+0,9+0,075+0,9+2,7+3,3+2,7+0,9+0,075+1,025)*2,65</t>
  </si>
  <si>
    <t>"1.14" (1,875*2+5,3*2)*2,65-0,8*1,97</t>
  </si>
  <si>
    <t>158</t>
  </si>
  <si>
    <t>781121011</t>
  </si>
  <si>
    <t>Příprava podkladu před provedením obkladu nátěr penetrační na stěnu</t>
  </si>
  <si>
    <t>392585209</t>
  </si>
  <si>
    <t>https://podminky.urs.cz/item/CS_URS_2024_01/781121011</t>
  </si>
  <si>
    <t>159</t>
  </si>
  <si>
    <t>781131112</t>
  </si>
  <si>
    <t>Izolace stěny pod obklad izolace nátěrem nebo stěrkou ve dvou vrstvách</t>
  </si>
  <si>
    <t>-278531198</t>
  </si>
  <si>
    <t>https://podminky.urs.cz/item/CS_URS_2024_01/781131112</t>
  </si>
  <si>
    <t>160</t>
  </si>
  <si>
    <t>781151031</t>
  </si>
  <si>
    <t>Příprava podkladu před provedením obkladu celoplošné vyrovnání podkladu stěrkou, tloušťky 3 mm</t>
  </si>
  <si>
    <t>-1443991062</t>
  </si>
  <si>
    <t>https://podminky.urs.cz/item/CS_URS_2024_01/781151031</t>
  </si>
  <si>
    <t>161</t>
  </si>
  <si>
    <t>781161021</t>
  </si>
  <si>
    <t>Příprava podkladu před provedením obkladu montáž profilu ukončujícího profilu rohového, vanového</t>
  </si>
  <si>
    <t>-120349782</t>
  </si>
  <si>
    <t>https://podminky.urs.cz/item/CS_URS_2024_01/781161021</t>
  </si>
  <si>
    <t>8*2+2</t>
  </si>
  <si>
    <t>2,65*5</t>
  </si>
  <si>
    <t>162</t>
  </si>
  <si>
    <t>59054132</t>
  </si>
  <si>
    <t>profil ukončovací pro vnější hrany obkladů hliník leskle eloxovaný chromem 8x2500mm</t>
  </si>
  <si>
    <t>2146746577</t>
  </si>
  <si>
    <t>31,25*1,1 'Přepočtené koeficientem množství</t>
  </si>
  <si>
    <t>163</t>
  </si>
  <si>
    <t>781473810</t>
  </si>
  <si>
    <t>Demontáž obkladů z dlaždic keramických lepených</t>
  </si>
  <si>
    <t>-907171120</t>
  </si>
  <si>
    <t>https://podminky.urs.cz/item/CS_URS_2024_01/781473810</t>
  </si>
  <si>
    <t>164</t>
  </si>
  <si>
    <t>781475237</t>
  </si>
  <si>
    <t>Montáž keramických obkladů stěn lepených disperzním lepidlem reliéfních nebo z dekorů přes 12 do 19 ks/m2</t>
  </si>
  <si>
    <t>1970526557</t>
  </si>
  <si>
    <t>https://podminky.urs.cz/item/CS_URS_2024_01/781475237</t>
  </si>
  <si>
    <t>165</t>
  </si>
  <si>
    <t>59761725</t>
  </si>
  <si>
    <t>obklad keramický nemrazuvzdorný povrch reliéfní/matný tl do 10mm přes 12 do 19ks/m2</t>
  </si>
  <si>
    <t>178926942</t>
  </si>
  <si>
    <t>Poznámka k položce:
přesný typ a barva dle výběru investora</t>
  </si>
  <si>
    <t>302,434*1,1 'Přepočtené koeficientem množství</t>
  </si>
  <si>
    <t>166</t>
  </si>
  <si>
    <t>781491811</t>
  </si>
  <si>
    <t>Odstranění obkladů - ostatní prvky profily rohové</t>
  </si>
  <si>
    <t>463058734</t>
  </si>
  <si>
    <t>https://podminky.urs.cz/item/CS_URS_2024_01/781491811</t>
  </si>
  <si>
    <t>167</t>
  </si>
  <si>
    <t>781491815</t>
  </si>
  <si>
    <t>Odstranění obkladů - ostatní prvky profily ukončovací</t>
  </si>
  <si>
    <t>-1703499492</t>
  </si>
  <si>
    <t>https://podminky.urs.cz/item/CS_URS_2024_01/781491815</t>
  </si>
  <si>
    <t>168</t>
  </si>
  <si>
    <t>781495116</t>
  </si>
  <si>
    <t>Obklad - dokončující práce ostatní práce spárování epoxidem</t>
  </si>
  <si>
    <t>410127910</t>
  </si>
  <si>
    <t>https://podminky.urs.cz/item/CS_URS_2024_01/781495116</t>
  </si>
  <si>
    <t>302,434*10,0</t>
  </si>
  <si>
    <t>169</t>
  </si>
  <si>
    <t>998781101</t>
  </si>
  <si>
    <t>Přesun hmot pro obklady keramické stanovený z hmotnosti přesunovaného materiálu vodorovná dopravní vzdálenost do 50 m základní v objektech výšky do 6 m</t>
  </si>
  <si>
    <t>543858180</t>
  </si>
  <si>
    <t>https://podminky.urs.cz/item/CS_URS_2024_01/998781101</t>
  </si>
  <si>
    <t>784</t>
  </si>
  <si>
    <t>Dokončovací práce - malby a tapety</t>
  </si>
  <si>
    <t>170</t>
  </si>
  <si>
    <t>784111001</t>
  </si>
  <si>
    <t>Oprášení (ometení) podkladu v místnostech výšky do 3,80 m</t>
  </si>
  <si>
    <t>-18276587</t>
  </si>
  <si>
    <t>https://podminky.urs.cz/item/CS_URS_2024_01/784111001</t>
  </si>
  <si>
    <t>171</t>
  </si>
  <si>
    <t>784181121</t>
  </si>
  <si>
    <t>Penetrace podkladu jednonásobná hloubková akrylátová bezbarvá v místnostech výšky do 3,80 m</t>
  </si>
  <si>
    <t>663348391</t>
  </si>
  <si>
    <t>https://podminky.urs.cz/item/CS_URS_2024_01/784181121</t>
  </si>
  <si>
    <t>172</t>
  </si>
  <si>
    <t>784211101</t>
  </si>
  <si>
    <t>Malby z malířských směsí oděruvzdorných za mokra dvojnásobné, bílé za mokra oděruvzdorné výborně v místnostech výšky do 3,80 m</t>
  </si>
  <si>
    <t>375822685</t>
  </si>
  <si>
    <t>https://podminky.urs.cz/item/CS_URS_2024_01/784211101</t>
  </si>
  <si>
    <t>VRN</t>
  </si>
  <si>
    <t>Vedlejší rozpočtové náklady</t>
  </si>
  <si>
    <t>VRN1</t>
  </si>
  <si>
    <t>Průzkumné, geodetické a projektové práce</t>
  </si>
  <si>
    <t>173</t>
  </si>
  <si>
    <t>011514000</t>
  </si>
  <si>
    <t>Stavebně-technický průzkum</t>
  </si>
  <si>
    <t>…</t>
  </si>
  <si>
    <t>1024</t>
  </si>
  <si>
    <t>1894569277</t>
  </si>
  <si>
    <t>https://podminky.urs.cz/item/CS_URS_2024_01/011514000</t>
  </si>
  <si>
    <t>174</t>
  </si>
  <si>
    <t>013203000</t>
  </si>
  <si>
    <t>Dokumentace stavby bez rozlišení</t>
  </si>
  <si>
    <t>-1874909006</t>
  </si>
  <si>
    <t>https://podminky.urs.cz/item/CS_URS_2024_01/013203000</t>
  </si>
  <si>
    <t>Poznámka k položce:
vypracování zhotovitelské realizační a výrobní projektové dokumentace dle obchodních podmínek</t>
  </si>
  <si>
    <t>VRN2</t>
  </si>
  <si>
    <t>Příprava staveniště</t>
  </si>
  <si>
    <t>175</t>
  </si>
  <si>
    <t>020001000</t>
  </si>
  <si>
    <t>-1173731987</t>
  </si>
  <si>
    <t>https://podminky.urs.cz/item/CS_URS_2024_01/020001000</t>
  </si>
  <si>
    <t>Poznámka k položce:
vytyčení stávajícího vedení ve zdech a podlaze</t>
  </si>
  <si>
    <t>VRN3</t>
  </si>
  <si>
    <t>Zařízení staveniště</t>
  </si>
  <si>
    <t>176</t>
  </si>
  <si>
    <t>032503000</t>
  </si>
  <si>
    <t>Skládky na staveništi</t>
  </si>
  <si>
    <t>-853687416</t>
  </si>
  <si>
    <t>https://podminky.urs.cz/item/CS_URS_2024_01/032503000</t>
  </si>
  <si>
    <t>177</t>
  </si>
  <si>
    <t>032803000</t>
  </si>
  <si>
    <t>Ostatní vybavení staveniště</t>
  </si>
  <si>
    <t>-1782321033</t>
  </si>
  <si>
    <t>https://podminky.urs.cz/item/CS_URS_2024_01/032803000</t>
  </si>
  <si>
    <t xml:space="preserve">Poznámka k položce:
Zajištění bezpečného příjezdu a přístupu na staveniště vč. dopravního značení a potřebných souhlasů a rozhodnutí s vybudováním zařízení staveniště, náklady na připojení staveniště na energie vč. zajištění měření odběru energiií, vytýčení obvodu staveniště,
oplocení a zabezpečení prostoru staveniště proti neoprávněnému vstupu 
</t>
  </si>
  <si>
    <t>178</t>
  </si>
  <si>
    <t>032903000</t>
  </si>
  <si>
    <t>Náklady na provoz a údržbu vybavení staveniště</t>
  </si>
  <si>
    <t>-36528113</t>
  </si>
  <si>
    <t>https://podminky.urs.cz/item/CS_URS_2024_01/032903000</t>
  </si>
  <si>
    <t xml:space="preserve">Poznámka k položce:
náklady na vybavení zařízení staveniště, náklady na spotřebované energie provozem zařízení staveniště, náklady na úklid v prostoru staveniště a příjezdových komunikací ke staveništi, opatření k zabránění nadměrného zatěžování zařízení staveniště a jeho okolí
prachem (např. používání plachet, kropení sutě a odtěžované zeminy vodou)
</t>
  </si>
  <si>
    <t>179</t>
  </si>
  <si>
    <t>033103000</t>
  </si>
  <si>
    <t>Připojení energií</t>
  </si>
  <si>
    <t>-1319999059</t>
  </si>
  <si>
    <t>https://podminky.urs.cz/item/CS_URS_2024_01/033103000</t>
  </si>
  <si>
    <t>180</t>
  </si>
  <si>
    <t>034503000</t>
  </si>
  <si>
    <t>Informační tabule na staveništi</t>
  </si>
  <si>
    <t>473168984</t>
  </si>
  <si>
    <t>181</t>
  </si>
  <si>
    <t>039103000</t>
  </si>
  <si>
    <t>Rozebrání, bourání a odvoz zařízení staveniště</t>
  </si>
  <si>
    <t>1565315620</t>
  </si>
  <si>
    <t>https://podminky.urs.cz/item/CS_URS_2024_01/039103000</t>
  </si>
  <si>
    <t xml:space="preserve">Poznámka k položce:
náklady  na odstranění zařízení staveniště, uvedení stavbou dotčených ploch a ploch zařízení staveniště do původního stavu
</t>
  </si>
  <si>
    <t>VRN4</t>
  </si>
  <si>
    <t>Inženýrská činnost</t>
  </si>
  <si>
    <t>182</t>
  </si>
  <si>
    <t>043103000</t>
  </si>
  <si>
    <t>Zkoušky bez rozlišení</t>
  </si>
  <si>
    <t>-438191403</t>
  </si>
  <si>
    <t>https://podminky.urs.cz/item/CS_URS_2024_01/043103000</t>
  </si>
  <si>
    <t>183</t>
  </si>
  <si>
    <t>045203000</t>
  </si>
  <si>
    <t>Kompletační činnost</t>
  </si>
  <si>
    <t>-96099610</t>
  </si>
  <si>
    <t>https://podminky.urs.cz/item/CS_URS_2024_01/045203000</t>
  </si>
  <si>
    <t xml:space="preserve">Poznámka k položce:
kompletní dokladová část dle SoD (revize, atesty, certifikáty, prohlášení o shodě) pro předání a převzetí dokončeného díla a pro zajištění případného kolaudačního souhlasu,
náklady zhotovitele, související s prováděním VZORKOVÁNÍ DODÁVANÝCH MATERIÁLU a VÝROBKU v souladu s SoD
náklady zhotovitele, související s prováděním zkoušek a REVIZÍ předepsaných technickými normami a vyjádřeními dotčených orgánů pro řádné provedení a předání  díla
náklady na individuální zkoušky dodaných a smontovaných technologických
zařízení včetně  komplexního vyzkoušení
náklady zhotovitele na vypracování provozních řádů pro trvalý provoz
náklady na předání všech návodů k obsluze a údržbě pro technologická zařízení a
náklady na zaškolení obsluhy objednatele
</t>
  </si>
  <si>
    <t>184</t>
  </si>
  <si>
    <t>049103000</t>
  </si>
  <si>
    <t>Náklady vzniklé v souvislosti s realizací stavby</t>
  </si>
  <si>
    <t>950923144</t>
  </si>
  <si>
    <t>https://podminky.urs.cz/item/CS_URS_2024_01/049103000</t>
  </si>
  <si>
    <t>Poznámka k položce:
náklady na podrobnou fotodokumentaci</t>
  </si>
  <si>
    <t>VRN9</t>
  </si>
  <si>
    <t>Ostatní náklady</t>
  </si>
  <si>
    <t>185</t>
  </si>
  <si>
    <t>091003000</t>
  </si>
  <si>
    <t>Ostatní náklady bez rozlišení</t>
  </si>
  <si>
    <t>65294720</t>
  </si>
  <si>
    <t>https://podminky.urs.cz/item/CS_URS_2024_01/091003000</t>
  </si>
  <si>
    <t>Poznámka k položce:
průběžné vysoučení zdiva pomocí externích odvlhčovačů</t>
  </si>
  <si>
    <t>186</t>
  </si>
  <si>
    <t>091704000</t>
  </si>
  <si>
    <t>Náklady na údržbu</t>
  </si>
  <si>
    <t>1418800738</t>
  </si>
  <si>
    <t>https://podminky.urs.cz/item/CS_URS_2024_01/091704000</t>
  </si>
  <si>
    <t>Poznámka k položce:
závěrečný úklid před uvedením do provozu vč. přilehlých prostor</t>
  </si>
  <si>
    <t>02.1 - Elektroinstalace - silnoproud</t>
  </si>
  <si>
    <t>741 - Elektroinstalace - silnoporud - dodávka a montáž</t>
  </si>
  <si>
    <t>741</t>
  </si>
  <si>
    <t>Elektroinstalace - silnoporud - dodávka a montáž</t>
  </si>
  <si>
    <t>Drobný montážní materiál</t>
  </si>
  <si>
    <t>-1582720104</t>
  </si>
  <si>
    <t>210813011</t>
  </si>
  <si>
    <t>Montáž kabelu Cu plného nebo laněného do 1 kV žíly 3x1,5 až 6 mm2 (např. CYKY) bez ukončení uloženého pevně</t>
  </si>
  <si>
    <t>-923921823</t>
  </si>
  <si>
    <t>34111030</t>
  </si>
  <si>
    <t>kabel instalační jádro Cu plné izolace PVC plášť PVC 450/750V (CYKY-J) 3x1,5mm2</t>
  </si>
  <si>
    <t>-664395046</t>
  </si>
  <si>
    <t>34111036</t>
  </si>
  <si>
    <t>kabel instalační jádro Cu plné izolace PVC plášť PVC 450/750V (CYKY-O) 3x1,5mm2</t>
  </si>
  <si>
    <t>1655441309</t>
  </si>
  <si>
    <t>741112111</t>
  </si>
  <si>
    <t>Montáž rozvodka nástěnná plastová čtyřhranná vodič D do 4 mm2</t>
  </si>
  <si>
    <t>-1823202028</t>
  </si>
  <si>
    <t>34571479</t>
  </si>
  <si>
    <t>krabice v uzavřeném provedení PP s krytím IP 66 čtvercová 100x100mm</t>
  </si>
  <si>
    <t>-1978004535</t>
  </si>
  <si>
    <t>741122640</t>
  </si>
  <si>
    <t>Montáž kabelů měděných bez ukončení uložených pevně plných kulatých nebo bezhalogenových (např. CYKY) počtu a průřezu žil 5x1,5 až 2,5 mm2</t>
  </si>
  <si>
    <t>-1752017010</t>
  </si>
  <si>
    <t>34111093</t>
  </si>
  <si>
    <t>kabel instalační jádro Cu plné izolace PVC plášť PVC 450/750V (CYKY-J) 5x1,5mm2</t>
  </si>
  <si>
    <t>944636139</t>
  </si>
  <si>
    <t>741130001</t>
  </si>
  <si>
    <t>Ukončení vodič izolovaný do 2,5 mm2 v rozváděči nebo na přístroji</t>
  </si>
  <si>
    <t>-1099757236</t>
  </si>
  <si>
    <t>741311004</t>
  </si>
  <si>
    <t>Montáž čidlo pohybu nástěnné se zapojením vodičů</t>
  </si>
  <si>
    <t>-234496720</t>
  </si>
  <si>
    <t>3453.1</t>
  </si>
  <si>
    <t xml:space="preserve">PIR stropní čidlo přisazené venkovní IP44, 360st, dosah 6m </t>
  </si>
  <si>
    <t>-400631962</t>
  </si>
  <si>
    <t>741372062</t>
  </si>
  <si>
    <t>Montáž svítidel s integrovaným zdrojem LED se zapojením vodičů interiérových stropních hranatých nebo kruhových, plochy přes 0,09 do 0,36 m2</t>
  </si>
  <si>
    <t>-2091461574</t>
  </si>
  <si>
    <t>Svítidlo LED panel, 600x600, 36W, IP65, bílý, 3780lm, 4000K</t>
  </si>
  <si>
    <t>1828849137</t>
  </si>
  <si>
    <t>10.1</t>
  </si>
  <si>
    <t>Svítidlo LED koupelnové osvětlení zrcadla, 8W, lesklý chrom, IP44</t>
  </si>
  <si>
    <t>576674985</t>
  </si>
  <si>
    <t>10.2</t>
  </si>
  <si>
    <t>Svítidlo LED nouzové, EXIT 3W, IP65, 1hod, stále svíticí/svítící při výpadku, testovací tlačítko, bílé</t>
  </si>
  <si>
    <t>1660586979</t>
  </si>
  <si>
    <t>10.3</t>
  </si>
  <si>
    <t>Závěsný praporek je svítidlu EXIT s držáky a piktogramem s označením směru úniku</t>
  </si>
  <si>
    <t>166543756</t>
  </si>
  <si>
    <t>10.4</t>
  </si>
  <si>
    <t>Příslušenství ke svítidlu EXIT - sada pro vestavnou montáž</t>
  </si>
  <si>
    <t>1230578104</t>
  </si>
  <si>
    <t>Recyklace svítidel</t>
  </si>
  <si>
    <t>-400162675</t>
  </si>
  <si>
    <t>741910001</t>
  </si>
  <si>
    <t>Montáž kabelových věšáků</t>
  </si>
  <si>
    <t>414266794</t>
  </si>
  <si>
    <t>1000292966</t>
  </si>
  <si>
    <t>Úchytka svazku kabelů 42x33x62 mm</t>
  </si>
  <si>
    <t>671310929</t>
  </si>
  <si>
    <t>02.2 - Elektroinstalace - ostatní</t>
  </si>
  <si>
    <t>013254000</t>
  </si>
  <si>
    <t>Dokumentace skutečného provedení stavby</t>
  </si>
  <si>
    <t>-563716881</t>
  </si>
  <si>
    <t>045002000</t>
  </si>
  <si>
    <t>Kompletační a koordinační činnost</t>
  </si>
  <si>
    <t>1354009637</t>
  </si>
  <si>
    <t>Doprava osob a materiálu</t>
  </si>
  <si>
    <t>-167799614</t>
  </si>
  <si>
    <t>02</t>
  </si>
  <si>
    <t xml:space="preserve">Demontáž stávající elektroinstalace - osvětlení - 45ks svítidel, 3ks stávajících pohybových čidel. Před demontážemi bude provedeno zmapování a popsání stávajících kabelových vedení. </t>
  </si>
  <si>
    <t>1968337208</t>
  </si>
  <si>
    <t>Přípravné a pomocné práce mimo specifikaci</t>
  </si>
  <si>
    <t>hod</t>
  </si>
  <si>
    <t>211506821</t>
  </si>
  <si>
    <t>Měření umělého a nouzového osvětlení včetně vypracování protokolu o měření.</t>
  </si>
  <si>
    <t>194204318</t>
  </si>
  <si>
    <t>05</t>
  </si>
  <si>
    <t>Přesun odpadu v rámci stavby a následný odvoz a likvidace odpadu</t>
  </si>
  <si>
    <t>2070934379</t>
  </si>
  <si>
    <t>03 - Zdravotně technické instalace</t>
  </si>
  <si>
    <t xml:space="preserve">    722 - Zdravotechnika</t>
  </si>
  <si>
    <t>722</t>
  </si>
  <si>
    <t>Zdravotechnika</t>
  </si>
  <si>
    <t>72217R</t>
  </si>
  <si>
    <t>ZTI - komplet</t>
  </si>
  <si>
    <t>1967164149</t>
  </si>
  <si>
    <t>Poznámka k položce:
veškeré konstrukce a práce specifikované samostatným rozpočtem ZTI</t>
  </si>
  <si>
    <t>04 - Vytápění</t>
  </si>
  <si>
    <t>7515R</t>
  </si>
  <si>
    <t>Vzduchotechnika - komplet</t>
  </si>
  <si>
    <t>1408463846</t>
  </si>
  <si>
    <t>Poznámka k položce:
veškeré konstrukce a práce specifikované v samostatném rozpočtu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</si>
  <si>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</si>
  <si>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</si>
  <si>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</si>
  <si>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</si>
  <si>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</si>
  <si>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</si>
  <si>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</si>
  <si>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</si>
  <si>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</si>
  <si>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</si>
  <si>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</si>
  <si>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</si>
  <si>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</si>
  <si>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</si>
  <si>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</si>
  <si>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</si>
  <si>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</si>
  <si>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</si>
  <si>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</si>
  <si>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</si>
  <si>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</si>
  <si>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</si>
  <si>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</si>
  <si>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</si>
  <si>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</si>
  <si>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</si>
  <si>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</si>
  <si>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</si>
  <si>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</si>
  <si>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</si>
  <si>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</si>
  <si>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</si>
  <si>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</si>
  <si>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</si>
  <si>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</si>
  <si>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</si>
  <si>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</si>
  <si>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</si>
  <si>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</si>
  <si>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</si>
  <si>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</si>
  <si>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</si>
  <si>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</si>
  <si>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</si>
  <si>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</si>
  <si>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</si>
  <si>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</si>
  <si>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</si>
  <si>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</si>
  <si>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</si>
  <si>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</si>
  <si>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</si>
  <si>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</si>
  <si>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</si>
  <si>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</si>
  <si>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</si>
  <si>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</si>
  <si>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</si>
  <si>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</si>
  <si>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</si>
  <si>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</si>
  <si>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</si>
  <si>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</si>
  <si>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</si>
  <si>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</si>
  <si>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</si>
  <si>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</si>
  <si>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</si>
  <si>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</si>
  <si>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</si>
  <si>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</si>
  <si>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</si>
  <si>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</si>
  <si>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</si>
  <si>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</si>
  <si>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</si>
  <si>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</si>
  <si>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</si>
  <si>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</si>
  <si>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</si>
  <si>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</si>
  <si>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</si>
  <si>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</si>
  <si>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</si>
  <si>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</si>
  <si>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</si>
  <si>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</si>
  <si>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</si>
  <si>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</si>
  <si>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</si>
  <si>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</si>
  <si>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</si>
  <si>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</si>
  <si>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</si>
  <si>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</si>
  <si>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</si>
  <si>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</si>
  <si>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</si>
  <si>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</si>
  <si>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</si>
  <si>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</si>
  <si>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</si>
  <si>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</si>
  <si>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</si>
  <si>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</si>
  <si>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</si>
  <si>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</si>
  <si>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</si>
  <si>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</si>
  <si>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</si>
  <si>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</si>
  <si>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</si>
  <si>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</si>
  <si>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</si>
  <si>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</si>
  <si>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</si>
  <si>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</si>
  <si>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</si>
  <si>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</si>
  <si>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</si>
  <si>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</si>
  <si>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</si>
  <si>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</si>
  <si>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</si>
  <si>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</si>
  <si>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</si>
  <si>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</si>
  <si>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</si>
  <si>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</si>
  <si>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</si>
  <si>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</si>
  <si>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</si>
  <si>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</si>
  <si>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</si>
  <si>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</si>
  <si>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</si>
  <si>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</si>
  <si>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</si>
  <si>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</si>
  <si>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</si>
  <si>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</si>
  <si>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</si>
  <si>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</si>
  <si>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</si>
  <si>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</si>
  <si>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</si>
  <si>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</si>
  <si>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</si>
  <si>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</si>
  <si>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</si>
  <si>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</si>
  <si>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</si>
  <si>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</si>
  <si>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</si>
  <si>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</si>
  <si>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</si>
  <si>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</si>
  <si>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</si>
  <si>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</si>
  <si>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</si>
  <si>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</si>
  <si>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</si>
  <si>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</si>
  <si>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</si>
  <si>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</si>
  <si>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</si>
  <si>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</si>
  <si>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</si>
  <si>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</si>
  <si>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</si>
  <si>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</si>
  <si>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</si>
  <si>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</si>
  <si>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</si>
  <si>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</si>
  <si>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</si>
  <si>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</si>
  <si>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</si>
  <si>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</si>
  <si>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</si>
  <si>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</si>
  <si>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</si>
  <si>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</si>
  <si>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</si>
  <si>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</si>
  <si>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</si>
  <si>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</si>
  <si>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ZTI</t>
  </si>
  <si>
    <t>cena ks (kč)</t>
  </si>
  <si>
    <t>cena celkem bez DPH (kč)</t>
  </si>
  <si>
    <t>Zařizovací předměty</t>
  </si>
  <si>
    <t>Doplnit množství</t>
  </si>
  <si>
    <t>Osilikování zařizovacích předmětů</t>
  </si>
  <si>
    <t>soub</t>
  </si>
  <si>
    <t>Rohový ventil s filtrem a maticí , 1/2" x 3/8", včetně montáže</t>
  </si>
  <si>
    <t>ks</t>
  </si>
  <si>
    <t>Baterie sprchová nástěnná, pro veřejné prostory, ruční ovládání včetně příslušenství a montáže</t>
  </si>
  <si>
    <t>Vnitřní vodovod</t>
  </si>
  <si>
    <t>sv</t>
  </si>
  <si>
    <t>tv</t>
  </si>
  <si>
    <t>plastové potrubí PPr, včetně tvarovek</t>
  </si>
  <si>
    <t>d20</t>
  </si>
  <si>
    <t xml:space="preserve"> a montáže</t>
  </si>
  <si>
    <t>Návleková tepelná izolace, včetně spon a lepící pásky - potrubí studené vody</t>
  </si>
  <si>
    <t>tl. 9 mm</t>
  </si>
  <si>
    <t>vnitřní průměr 22 mm</t>
  </si>
  <si>
    <t>Kulový kohout</t>
  </si>
  <si>
    <t>DN20</t>
  </si>
  <si>
    <t xml:space="preserve">Vypouštěcí kohout </t>
  </si>
  <si>
    <t>DN15</t>
  </si>
  <si>
    <t>Šroubení</t>
  </si>
  <si>
    <t xml:space="preserve"> </t>
  </si>
  <si>
    <t>Tlaková zkouška vodovodního potrubí do d 40, včetně dodání vody, uzavření,</t>
  </si>
  <si>
    <t>odvzdušnění a zabezpečení konců potrubí</t>
  </si>
  <si>
    <t>Proplach a dezinfekce vodovodního potrubí do d 40, včetně dodání dezinfekčního přípravku</t>
  </si>
  <si>
    <t>Napuštění nového vodovodního potrubí</t>
  </si>
  <si>
    <t>Uzavření stávajícího potrubí včetně vypuštění</t>
  </si>
  <si>
    <t>Napojení nového vodovodního potrubí na stávající</t>
  </si>
  <si>
    <t>Štítky na potrubí</t>
  </si>
  <si>
    <t>Uchycení vodovodního  potrubí</t>
  </si>
  <si>
    <t>Kanalizace</t>
  </si>
  <si>
    <t>Nerezový odtokový žlab včetně zápachové uzávěrky, příslušenství a montáže (výběr dle investora)</t>
  </si>
  <si>
    <t>např. šířka 100-120 mm, odtok DN50</t>
  </si>
  <si>
    <t>Připojovací, odpadní potrubí PP- HT, včetně všech odboček, tvarovek a montáže</t>
  </si>
  <si>
    <t>d50</t>
  </si>
  <si>
    <t>Napojení na stávající potrubí</t>
  </si>
  <si>
    <t>Zkouška těsnosti kanalizace vodou do d150</t>
  </si>
  <si>
    <t>Uložení kanalizačního potrubí</t>
  </si>
  <si>
    <t>Ostatní a vedlejší náklady</t>
  </si>
  <si>
    <t>Stavební přípomoce</t>
  </si>
  <si>
    <t>Průzkumné a přípravné práce</t>
  </si>
  <si>
    <t>Zkoušky potrubí</t>
  </si>
  <si>
    <t>Přídružné a koordinační práce</t>
  </si>
  <si>
    <t>Celková cena bez DPH</t>
  </si>
  <si>
    <t>Skutečnost</t>
  </si>
  <si>
    <t>Rezerva</t>
  </si>
  <si>
    <t>Cena jednotková (Kč)</t>
  </si>
  <si>
    <t xml:space="preserve">Cena celková bez DPH (Kč) </t>
  </si>
  <si>
    <t>Systémová izolační deska - Tacker systém</t>
  </si>
  <si>
    <t>Vícevrstvé plastové potrubí Alpex 17x2,0 mm,</t>
  </si>
  <si>
    <t>Rozdělovač pro 11 smyček s průtokoměrem a reg. šroubením</t>
  </si>
  <si>
    <t>Pozn.: rozdělovač podlahového vytápění bude osazen průtokoměrem, regulačním</t>
  </si>
  <si>
    <t>šroubením a kulovým kohoutem na přívodním i vratném potrubí</t>
  </si>
  <si>
    <t>Rozdělovač pro 10 smyček s průtokoměrem a reg. šroubením</t>
  </si>
  <si>
    <t>Skříň rozdělovače pro 11 smyček na stěnu, včetně montáže 450 mm</t>
  </si>
  <si>
    <t>Skříň rozdělovače pro 10 smyček na stěnu, včetně montáže 350 mm</t>
  </si>
  <si>
    <t>Svěrné šroubení na vícevrstvé potrubí Alpex 17x2 (Eurokonus)</t>
  </si>
  <si>
    <t>Fixační oblouk 90°</t>
  </si>
  <si>
    <t>Okrajová dilatační páska PE s fólií 8/150mm ( 100 m )</t>
  </si>
  <si>
    <t>Daliatační profil</t>
  </si>
  <si>
    <t xml:space="preserve">Plastifikátor </t>
  </si>
  <si>
    <t>kg</t>
  </si>
  <si>
    <t xml:space="preserve">Krycí separační rastrová fólie PE </t>
  </si>
  <si>
    <t>Fixační příchytka</t>
  </si>
  <si>
    <t>Montáž podlahového systému vytápění</t>
  </si>
  <si>
    <t>Přesun hmot pro podlahové vytápění</t>
  </si>
  <si>
    <t>Závěsy typu U, L a objímky na potrubí</t>
  </si>
  <si>
    <t>Potrubí ocelové, včetně všech tvarovek</t>
  </si>
  <si>
    <t>DN25</t>
  </si>
  <si>
    <t>DN32</t>
  </si>
  <si>
    <t>Montáž potrubí z oceli, svařováním</t>
  </si>
  <si>
    <t>Tepelná návleková izolace Mirelon tl. Stěny 13 mm, pro potrubí DN25</t>
  </si>
  <si>
    <t>Tepelná návleková izolace Mirelon tl. Stěny 13 mm, pro potrubí DN32</t>
  </si>
  <si>
    <t>Kulový kohout, tmax=100°C, PN6</t>
  </si>
  <si>
    <t>DN 25</t>
  </si>
  <si>
    <t>Smyčkový regulační ventil, včetně montáže, vyvážení a nastavení</t>
  </si>
  <si>
    <t>Vypouštěcí kohout ,  tmax=100°C, PN6</t>
  </si>
  <si>
    <t>Automatický odvzdušňovací ventil,  tmax=100°C, PN6</t>
  </si>
  <si>
    <t>Teploměr 0-120°C</t>
  </si>
  <si>
    <t>Manometr 0-3 bar, M20x1,5</t>
  </si>
  <si>
    <t>Kondenzační smyčka zahnutá přivařovací M20x1,5</t>
  </si>
  <si>
    <t xml:space="preserve">Manometrický třícestný ventil zkušební </t>
  </si>
  <si>
    <t>Napojení na stávající rozvod za uzavíracími ventily</t>
  </si>
  <si>
    <t>Napuštění soustavy, uvedení do provozu</t>
  </si>
  <si>
    <t>Topná zkouška</t>
  </si>
  <si>
    <t>Celková cena bez DPH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</si>
</sst>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%"/>
    <numFmt numFmtId="165" formatCode="dd\.mm\.yyyy"/>
    <numFmt numFmtId="166" formatCode="#,##0.00000"/>
    <numFmt numFmtId="167" formatCode="#,##0.000"/>
    <numFmt numFmtId="168" formatCode="0.0%"/>
    <numFmt numFmtId="169" formatCode="0.0"/>
    <numFmt numFmtId="170" formatCode="_-* #,##0.00\ _D_M_-;\-* #,##0.00\ _D_M_-;_-* &quot;-&quot;??\ _D_M_-;_-@_-"/>
    <numFmt numFmtId="171" formatCode="#,##0.00_ &quot;Kč&quot;"/>
    <numFmt numFmtId="172" formatCode="_-* #,##0\ _K_č_-;\-* #,##0\ _K_č_-;_-* &quot;-&quot;\ _K_č_-;_-@_-"/>
  </numFmts>
  <fonts count="86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sz val="11"/>
      <color rgb="FF006100"/>
      <name val="Calibri"/>
      <family val="2"/>
      <scheme val="minor"/>
    </font>
    <font>
      <b/>
      <sz val="20"/>
      <name val="Arial CE"/>
      <family val="2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E"/>
      <family val="2"/>
    </font>
    <font>
      <sz val="12"/>
      <color indexed="8"/>
      <name val="Times New Roman"/>
      <family val="1"/>
    </font>
    <font>
      <sz val="12"/>
      <color indexed="11"/>
      <name val="Times New Roman"/>
      <family val="1"/>
    </font>
    <font>
      <sz val="12"/>
      <color rgb="FF7030A0"/>
      <name val="Times New Roman"/>
      <family val="1"/>
    </font>
    <font>
      <sz val="8"/>
      <color theme="1"/>
      <name val="Arial"/>
      <family val="2"/>
    </font>
    <font>
      <sz val="12"/>
      <color indexed="8"/>
      <name val="Times New Roman CE"/>
      <family val="2"/>
    </font>
    <font>
      <sz val="12"/>
      <color theme="1"/>
      <name val="Times New Roman CE"/>
      <family val="1"/>
    </font>
    <font>
      <sz val="8"/>
      <name val="Arial"/>
      <family val="2"/>
    </font>
    <font>
      <sz val="12"/>
      <color indexed="11"/>
      <name val="Times New Roman CE"/>
      <family val="2"/>
    </font>
    <font>
      <sz val="10"/>
      <color rgb="FF7030A0"/>
      <name val="Arial CE"/>
      <family val="2"/>
    </font>
    <font>
      <b/>
      <sz val="10"/>
      <color theme="1"/>
      <name val="Arial CE"/>
      <family val="2"/>
    </font>
    <font>
      <sz val="12"/>
      <name val="Times New Roman"/>
      <family val="1"/>
    </font>
    <font>
      <sz val="10"/>
      <color indexed="11"/>
      <name val="Arial CE"/>
      <family val="2"/>
    </font>
    <font>
      <sz val="10"/>
      <color rgb="FFFF0000"/>
      <name val="Arial CE"/>
      <family val="2"/>
    </font>
    <font>
      <sz val="12"/>
      <color rgb="FFFF0000"/>
      <name val="Times New Roman"/>
      <family val="1"/>
    </font>
    <font>
      <sz val="12"/>
      <color rgb="FFFF0000"/>
      <name val="Times New Roman CE"/>
      <family val="2"/>
    </font>
    <font>
      <sz val="12"/>
      <name val="Times New Roman CE"/>
      <family val="1"/>
    </font>
    <font>
      <b/>
      <sz val="22"/>
      <name val="Times New Roman CE"/>
      <family val="1"/>
    </font>
    <font>
      <sz val="16"/>
      <name val="Arial CE"/>
      <family val="2"/>
    </font>
    <font>
      <b/>
      <u val="single"/>
      <sz val="16"/>
      <name val="Arial CE"/>
      <family val="2"/>
    </font>
    <font>
      <b/>
      <u val="single"/>
      <sz val="22"/>
      <name val="Times New Roman CE"/>
      <family val="1"/>
    </font>
    <font>
      <b/>
      <u val="single"/>
      <sz val="12"/>
      <name val="Times New Roman CE"/>
      <family val="2"/>
    </font>
    <font>
      <b/>
      <u val="single"/>
      <sz val="22"/>
      <color theme="1"/>
      <name val="Times New Roman CE"/>
      <family val="1"/>
    </font>
    <font>
      <i/>
      <sz val="11"/>
      <color theme="1"/>
      <name val="Times New Roman"/>
      <family val="1"/>
    </font>
    <font>
      <sz val="16"/>
      <color theme="1"/>
      <name val="Arial CE"/>
      <family val="2"/>
    </font>
    <font>
      <sz val="12"/>
      <color theme="1"/>
      <name val="Arial CE"/>
      <family val="2"/>
    </font>
    <font>
      <sz val="12"/>
      <color rgb="FF7030A0"/>
      <name val="Times New Roman CE"/>
      <family val="1"/>
    </font>
    <font>
      <sz val="11"/>
      <color theme="1"/>
      <name val="Times New Roman"/>
      <family val="1"/>
    </font>
    <font>
      <b/>
      <u val="single"/>
      <sz val="12"/>
      <color theme="1"/>
      <name val="Times New Roman CE"/>
      <family val="2"/>
    </font>
    <font>
      <b/>
      <sz val="12"/>
      <color theme="1"/>
      <name val="Times New Roman CE"/>
      <family val="1"/>
    </font>
    <font>
      <b/>
      <sz val="12"/>
      <name val="Times New Roman CE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</fills>
  <borders count="5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>
      <alignment/>
      <protection/>
    </xf>
    <xf numFmtId="0" fontId="6" fillId="0" borderId="0" applyNumberFormat="0" applyAlignment="0">
      <protection/>
    </xf>
    <xf numFmtId="170" fontId="4" fillId="0" borderId="0" applyFont="0" applyFill="0" applyBorder="0" applyAlignment="0" applyProtection="0"/>
    <xf numFmtId="0" fontId="51" fillId="2" borderId="0" applyNumberFormat="0" applyBorder="0" applyAlignment="0" applyProtection="0"/>
  </cellStyleXfs>
  <cellXfs count="49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3" borderId="0" xfId="0" applyFont="1" applyFill="1" applyAlignment="1" applyProtection="1">
      <alignment horizontal="left" vertical="center"/>
      <protection locked="0"/>
    </xf>
    <xf numFmtId="49" fontId="4" fillId="3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6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6" fillId="4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4" fillId="5" borderId="13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" fontId="22" fillId="0" borderId="18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31" fillId="0" borderId="18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6" fillId="5" borderId="6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center" vertical="center"/>
    </xf>
    <xf numFmtId="4" fontId="6" fillId="5" borderId="7" xfId="0" applyNumberFormat="1" applyFont="1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4" fontId="9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4" fillId="5" borderId="14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4" fontId="26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10" fillId="0" borderId="3" xfId="0" applyFont="1" applyBorder="1"/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Protection="1">
      <protection locked="0"/>
    </xf>
    <xf numFmtId="4" fontId="8" fillId="0" borderId="0" xfId="0" applyNumberFormat="1" applyFont="1"/>
    <xf numFmtId="0" fontId="10" fillId="0" borderId="18" xfId="0" applyFont="1" applyBorder="1"/>
    <xf numFmtId="166" fontId="10" fillId="0" borderId="0" xfId="0" applyNumberFormat="1" applyFont="1"/>
    <xf numFmtId="166" fontId="10" fillId="0" borderId="12" xfId="0" applyNumberFormat="1" applyFont="1" applyBorder="1"/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5" fillId="3" borderId="18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2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1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67" fontId="14" fillId="0" borderId="0" xfId="0" applyNumberFormat="1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18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3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3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9" fillId="3" borderId="19" xfId="0" applyFont="1" applyFill="1" applyBorder="1" applyAlignment="1" applyProtection="1">
      <alignment horizontal="left" vertical="center"/>
      <protection locked="0"/>
    </xf>
    <xf numFmtId="0" fontId="39" fillId="0" borderId="20" xfId="0" applyFont="1" applyBorder="1" applyAlignment="1">
      <alignment horizontal="center"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/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7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/>
    <xf numFmtId="0" fontId="5" fillId="0" borderId="0" xfId="0" applyFont="1" applyAlignment="1">
      <alignment horizontal="left" vertical="top" wrapText="1"/>
    </xf>
    <xf numFmtId="49" fontId="4" fillId="3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" fontId="20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4" fontId="6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6" fillId="4" borderId="7" xfId="0" applyFont="1" applyFill="1" applyBorder="1" applyAlignment="1">
      <alignment horizontal="left" vertical="center"/>
    </xf>
    <xf numFmtId="0" fontId="16" fillId="6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3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0" fontId="4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4" fillId="0" borderId="0" xfId="21">
      <alignment/>
      <protection/>
    </xf>
    <xf numFmtId="0" fontId="52" fillId="0" borderId="31" xfId="21" applyFont="1" applyBorder="1">
      <alignment/>
      <protection/>
    </xf>
    <xf numFmtId="0" fontId="4" fillId="0" borderId="32" xfId="21" applyBorder="1">
      <alignment/>
      <protection/>
    </xf>
    <xf numFmtId="0" fontId="4" fillId="0" borderId="33" xfId="21" applyBorder="1">
      <alignment/>
      <protection/>
    </xf>
    <xf numFmtId="0" fontId="4" fillId="0" borderId="34" xfId="21" applyBorder="1">
      <alignment/>
      <protection/>
    </xf>
    <xf numFmtId="0" fontId="4" fillId="0" borderId="35" xfId="21" applyBorder="1">
      <alignment/>
      <protection/>
    </xf>
    <xf numFmtId="0" fontId="4" fillId="0" borderId="36" xfId="21" applyBorder="1">
      <alignment/>
      <protection/>
    </xf>
    <xf numFmtId="0" fontId="53" fillId="0" borderId="37" xfId="21" applyFont="1" applyBorder="1">
      <alignment/>
      <protection/>
    </xf>
    <xf numFmtId="0" fontId="54" fillId="0" borderId="0" xfId="21" applyFont="1">
      <alignment/>
      <protection/>
    </xf>
    <xf numFmtId="0" fontId="54" fillId="0" borderId="38" xfId="21" applyFont="1" applyBorder="1" applyAlignment="1">
      <alignment horizontal="center"/>
      <protection/>
    </xf>
    <xf numFmtId="0" fontId="54" fillId="0" borderId="39" xfId="21" applyFont="1" applyBorder="1" applyAlignment="1">
      <alignment horizontal="center"/>
      <protection/>
    </xf>
    <xf numFmtId="0" fontId="55" fillId="0" borderId="40" xfId="21" applyFont="1" applyBorder="1">
      <alignment/>
      <protection/>
    </xf>
    <xf numFmtId="0" fontId="55" fillId="0" borderId="41" xfId="21" applyFont="1" applyBorder="1">
      <alignment/>
      <protection/>
    </xf>
    <xf numFmtId="49" fontId="56" fillId="0" borderId="0" xfId="21" applyNumberFormat="1" applyFont="1">
      <alignment/>
      <protection/>
    </xf>
    <xf numFmtId="0" fontId="57" fillId="0" borderId="0" xfId="21" applyFont="1">
      <alignment/>
      <protection/>
    </xf>
    <xf numFmtId="0" fontId="57" fillId="7" borderId="0" xfId="21" applyFont="1" applyFill="1">
      <alignment/>
      <protection/>
    </xf>
    <xf numFmtId="0" fontId="57" fillId="0" borderId="0" xfId="21" applyFont="1" applyAlignment="1">
      <alignment horizontal="center"/>
      <protection/>
    </xf>
    <xf numFmtId="49" fontId="4" fillId="0" borderId="0" xfId="21" applyNumberFormat="1" applyAlignment="1">
      <alignment horizontal="center"/>
      <protection/>
    </xf>
    <xf numFmtId="168" fontId="4" fillId="0" borderId="0" xfId="21" applyNumberFormat="1" applyAlignment="1">
      <alignment horizontal="center"/>
      <protection/>
    </xf>
    <xf numFmtId="0" fontId="54" fillId="0" borderId="37" xfId="21" applyFont="1" applyBorder="1">
      <alignment/>
      <protection/>
    </xf>
    <xf numFmtId="0" fontId="4" fillId="8" borderId="42" xfId="21" applyFill="1" applyBorder="1" applyAlignment="1">
      <alignment horizontal="center"/>
      <protection/>
    </xf>
    <xf numFmtId="0" fontId="4" fillId="0" borderId="41" xfId="21" applyBorder="1">
      <alignment/>
      <protection/>
    </xf>
    <xf numFmtId="0" fontId="56" fillId="0" borderId="0" xfId="21" applyFont="1">
      <alignment/>
      <protection/>
    </xf>
    <xf numFmtId="0" fontId="56" fillId="7" borderId="0" xfId="21" applyFont="1" applyFill="1">
      <alignment/>
      <protection/>
    </xf>
    <xf numFmtId="0" fontId="56" fillId="0" borderId="0" xfId="21" applyFont="1" applyAlignment="1">
      <alignment horizontal="center"/>
      <protection/>
    </xf>
    <xf numFmtId="49" fontId="56" fillId="0" borderId="0" xfId="21" applyNumberFormat="1" applyFont="1" applyAlignment="1">
      <alignment horizontal="center"/>
      <protection/>
    </xf>
    <xf numFmtId="169" fontId="56" fillId="0" borderId="0" xfId="21" applyNumberFormat="1" applyFont="1" applyAlignment="1">
      <alignment horizontal="center"/>
      <protection/>
    </xf>
    <xf numFmtId="3" fontId="56" fillId="0" borderId="0" xfId="21" applyNumberFormat="1" applyFont="1" applyAlignment="1">
      <alignment horizontal="center"/>
      <protection/>
    </xf>
    <xf numFmtId="0" fontId="4" fillId="0" borderId="0" xfId="21" applyAlignment="1">
      <alignment horizontal="center"/>
      <protection/>
    </xf>
    <xf numFmtId="0" fontId="58" fillId="0" borderId="0" xfId="21" applyFont="1">
      <alignment/>
      <protection/>
    </xf>
    <xf numFmtId="0" fontId="4" fillId="8" borderId="43" xfId="21" applyFill="1" applyBorder="1" applyAlignment="1">
      <alignment horizontal="center"/>
      <protection/>
    </xf>
    <xf numFmtId="1" fontId="54" fillId="0" borderId="38" xfId="21" applyNumberFormat="1" applyFont="1" applyBorder="1" applyAlignment="1">
      <alignment horizontal="center"/>
      <protection/>
    </xf>
    <xf numFmtId="1" fontId="57" fillId="0" borderId="0" xfId="21" applyNumberFormat="1" applyFont="1" applyAlignment="1">
      <alignment horizontal="center"/>
      <protection/>
    </xf>
    <xf numFmtId="1" fontId="56" fillId="0" borderId="0" xfId="21" applyNumberFormat="1" applyFont="1" applyAlignment="1">
      <alignment horizontal="center"/>
      <protection/>
    </xf>
    <xf numFmtId="0" fontId="59" fillId="0" borderId="0" xfId="22" applyFont="1" applyAlignment="1">
      <alignment horizontal="center" vertical="center"/>
      <protection/>
    </xf>
    <xf numFmtId="169" fontId="54" fillId="0" borderId="38" xfId="21" applyNumberFormat="1" applyFont="1" applyBorder="1" applyAlignment="1">
      <alignment horizontal="center"/>
      <protection/>
    </xf>
    <xf numFmtId="49" fontId="60" fillId="0" borderId="0" xfId="21" applyNumberFormat="1" applyFont="1" applyAlignment="1">
      <alignment horizontal="center"/>
      <protection/>
    </xf>
    <xf numFmtId="169" fontId="60" fillId="0" borderId="0" xfId="21" applyNumberFormat="1" applyFont="1" applyAlignment="1">
      <alignment horizontal="center"/>
      <protection/>
    </xf>
    <xf numFmtId="169" fontId="61" fillId="0" borderId="38" xfId="21" applyNumberFormat="1" applyFont="1" applyBorder="1" applyAlignment="1">
      <alignment horizontal="center"/>
      <protection/>
    </xf>
    <xf numFmtId="0" fontId="58" fillId="0" borderId="37" xfId="21" applyFont="1" applyBorder="1">
      <alignment/>
      <protection/>
    </xf>
    <xf numFmtId="0" fontId="55" fillId="8" borderId="43" xfId="21" applyFont="1" applyFill="1" applyBorder="1" applyAlignment="1">
      <alignment horizontal="center"/>
      <protection/>
    </xf>
    <xf numFmtId="170" fontId="62" fillId="0" borderId="0" xfId="23" applyFont="1" applyBorder="1" applyAlignment="1">
      <alignment horizontal="left" vertical="center"/>
    </xf>
    <xf numFmtId="0" fontId="62" fillId="0" borderId="0" xfId="22" applyFont="1" applyAlignment="1">
      <alignment horizontal="center"/>
      <protection/>
    </xf>
    <xf numFmtId="169" fontId="63" fillId="0" borderId="0" xfId="21" applyNumberFormat="1" applyFont="1" applyAlignment="1">
      <alignment horizontal="center"/>
      <protection/>
    </xf>
    <xf numFmtId="0" fontId="62" fillId="0" borderId="0" xfId="22" applyFont="1" applyAlignment="1">
      <alignment horizontal="center" vertical="center"/>
      <protection/>
    </xf>
    <xf numFmtId="0" fontId="61" fillId="0" borderId="37" xfId="21" applyFont="1" applyBorder="1">
      <alignment/>
      <protection/>
    </xf>
    <xf numFmtId="0" fontId="61" fillId="0" borderId="0" xfId="21" applyFont="1">
      <alignment/>
      <protection/>
    </xf>
    <xf numFmtId="0" fontId="61" fillId="0" borderId="0" xfId="21" applyFont="1" applyAlignment="1">
      <alignment vertical="center"/>
      <protection/>
    </xf>
    <xf numFmtId="0" fontId="61" fillId="0" borderId="0" xfId="21" applyFont="1" applyAlignment="1">
      <alignment horizontal="center" vertical="center"/>
      <protection/>
    </xf>
    <xf numFmtId="0" fontId="61" fillId="0" borderId="38" xfId="21" applyFont="1" applyBorder="1" applyAlignment="1">
      <alignment horizontal="center" vertical="center"/>
      <protection/>
    </xf>
    <xf numFmtId="49" fontId="56" fillId="7" borderId="0" xfId="21" applyNumberFormat="1" applyFont="1" applyFill="1">
      <alignment/>
      <protection/>
    </xf>
    <xf numFmtId="0" fontId="61" fillId="0" borderId="37" xfId="21" applyFont="1" applyBorder="1" applyAlignment="1">
      <alignment vertical="center"/>
      <protection/>
    </xf>
    <xf numFmtId="0" fontId="61" fillId="0" borderId="0" xfId="21" applyFont="1" applyAlignment="1">
      <alignment horizontal="left" vertical="center"/>
      <protection/>
    </xf>
    <xf numFmtId="49" fontId="60" fillId="7" borderId="0" xfId="21" applyNumberFormat="1" applyFont="1" applyFill="1" applyAlignment="1">
      <alignment vertical="center"/>
      <protection/>
    </xf>
    <xf numFmtId="0" fontId="60" fillId="0" borderId="0" xfId="21" applyFont="1">
      <alignment/>
      <protection/>
    </xf>
    <xf numFmtId="0" fontId="60" fillId="7" borderId="0" xfId="21" applyFont="1" applyFill="1" applyAlignment="1">
      <alignment horizontal="center"/>
      <protection/>
    </xf>
    <xf numFmtId="0" fontId="60" fillId="7" borderId="0" xfId="21" applyFont="1" applyFill="1">
      <alignment/>
      <protection/>
    </xf>
    <xf numFmtId="0" fontId="60" fillId="7" borderId="0" xfId="21" applyFont="1" applyFill="1" applyAlignment="1">
      <alignment horizontal="center" vertical="center"/>
      <protection/>
    </xf>
    <xf numFmtId="49" fontId="60" fillId="7" borderId="0" xfId="21" applyNumberFormat="1" applyFont="1" applyFill="1" applyAlignment="1">
      <alignment horizontal="center" vertical="center"/>
      <protection/>
    </xf>
    <xf numFmtId="9" fontId="4" fillId="0" borderId="0" xfId="21" applyNumberFormat="1" applyAlignment="1">
      <alignment horizontal="center"/>
      <protection/>
    </xf>
    <xf numFmtId="0" fontId="61" fillId="0" borderId="37" xfId="21" applyFont="1" applyBorder="1">
      <alignment/>
      <protection/>
    </xf>
    <xf numFmtId="0" fontId="4" fillId="8" borderId="44" xfId="21" applyFill="1" applyBorder="1" applyAlignment="1">
      <alignment horizontal="center"/>
      <protection/>
    </xf>
    <xf numFmtId="0" fontId="64" fillId="0" borderId="0" xfId="21" applyFont="1">
      <alignment/>
      <protection/>
    </xf>
    <xf numFmtId="0" fontId="58" fillId="0" borderId="38" xfId="21" applyFont="1" applyBorder="1" applyAlignment="1">
      <alignment horizontal="center"/>
      <protection/>
    </xf>
    <xf numFmtId="0" fontId="4" fillId="0" borderId="45" xfId="21" applyBorder="1">
      <alignment/>
      <protection/>
    </xf>
    <xf numFmtId="0" fontId="65" fillId="0" borderId="46" xfId="21" applyFont="1" applyBorder="1">
      <alignment/>
      <protection/>
    </xf>
    <xf numFmtId="0" fontId="65" fillId="0" borderId="47" xfId="21" applyFont="1" applyBorder="1">
      <alignment/>
      <protection/>
    </xf>
    <xf numFmtId="0" fontId="65" fillId="0" borderId="48" xfId="21" applyFont="1" applyBorder="1">
      <alignment/>
      <protection/>
    </xf>
    <xf numFmtId="0" fontId="65" fillId="0" borderId="49" xfId="21" applyFont="1" applyBorder="1">
      <alignment/>
      <protection/>
    </xf>
    <xf numFmtId="0" fontId="65" fillId="0" borderId="50" xfId="21" applyFont="1" applyBorder="1">
      <alignment/>
      <protection/>
    </xf>
    <xf numFmtId="0" fontId="66" fillId="0" borderId="0" xfId="21" applyFont="1">
      <alignment/>
      <protection/>
    </xf>
    <xf numFmtId="0" fontId="66" fillId="0" borderId="0" xfId="21" applyFont="1" applyAlignment="1">
      <alignment horizontal="center"/>
      <protection/>
    </xf>
    <xf numFmtId="0" fontId="66" fillId="0" borderId="0" xfId="21" applyFont="1" applyAlignment="1">
      <alignment horizontal="left"/>
      <protection/>
    </xf>
    <xf numFmtId="0" fontId="63" fillId="0" borderId="0" xfId="21" applyFont="1">
      <alignment/>
      <protection/>
    </xf>
    <xf numFmtId="0" fontId="67" fillId="0" borderId="0" xfId="21" applyFont="1">
      <alignment/>
      <protection/>
    </xf>
    <xf numFmtId="0" fontId="67" fillId="7" borderId="0" xfId="21" applyFont="1" applyFill="1">
      <alignment/>
      <protection/>
    </xf>
    <xf numFmtId="0" fontId="68" fillId="7" borderId="0" xfId="21" applyFont="1" applyFill="1">
      <alignment/>
      <protection/>
    </xf>
    <xf numFmtId="0" fontId="69" fillId="0" borderId="0" xfId="21" applyFont="1" applyAlignment="1">
      <alignment horizontal="center"/>
      <protection/>
    </xf>
    <xf numFmtId="49" fontId="70" fillId="0" borderId="0" xfId="21" applyNumberFormat="1" applyFont="1" applyAlignment="1">
      <alignment horizontal="center"/>
      <protection/>
    </xf>
    <xf numFmtId="0" fontId="68" fillId="0" borderId="0" xfId="21" applyFont="1" applyAlignment="1">
      <alignment horizontal="center"/>
      <protection/>
    </xf>
    <xf numFmtId="3" fontId="70" fillId="0" borderId="0" xfId="21" applyNumberFormat="1" applyFont="1" applyAlignment="1">
      <alignment horizontal="center"/>
      <protection/>
    </xf>
    <xf numFmtId="0" fontId="71" fillId="0" borderId="31" xfId="21" applyFont="1" applyBorder="1">
      <alignment/>
      <protection/>
    </xf>
    <xf numFmtId="0" fontId="71" fillId="0" borderId="32" xfId="21" applyFont="1" applyBorder="1">
      <alignment/>
      <protection/>
    </xf>
    <xf numFmtId="0" fontId="72" fillId="0" borderId="32" xfId="21" applyFont="1" applyBorder="1" applyAlignment="1">
      <alignment horizontal="center"/>
      <protection/>
    </xf>
    <xf numFmtId="0" fontId="71" fillId="0" borderId="32" xfId="21" applyFont="1" applyBorder="1" applyAlignment="1">
      <alignment horizontal="center"/>
      <protection/>
    </xf>
    <xf numFmtId="1" fontId="54" fillId="0" borderId="33" xfId="21" applyNumberFormat="1" applyFont="1" applyBorder="1" applyAlignment="1">
      <alignment horizontal="center" vertical="center"/>
      <protection/>
    </xf>
    <xf numFmtId="9" fontId="54" fillId="0" borderId="34" xfId="21" applyNumberFormat="1" applyFont="1" applyBorder="1" applyAlignment="1">
      <alignment horizontal="center" vertical="center"/>
      <protection/>
    </xf>
    <xf numFmtId="0" fontId="66" fillId="0" borderId="40" xfId="21" applyFont="1" applyBorder="1">
      <alignment/>
      <protection/>
    </xf>
    <xf numFmtId="0" fontId="66" fillId="0" borderId="36" xfId="21" applyFont="1" applyBorder="1">
      <alignment/>
      <protection/>
    </xf>
    <xf numFmtId="0" fontId="73" fillId="0" borderId="0" xfId="21" applyFont="1" applyAlignment="1">
      <alignment horizontal="center"/>
      <protection/>
    </xf>
    <xf numFmtId="0" fontId="74" fillId="0" borderId="0" xfId="21" applyFont="1" applyAlignment="1">
      <alignment horizontal="center"/>
      <protection/>
    </xf>
    <xf numFmtId="0" fontId="71" fillId="0" borderId="0" xfId="21" applyFont="1">
      <alignment/>
      <protection/>
    </xf>
    <xf numFmtId="0" fontId="75" fillId="0" borderId="0" xfId="21" applyFont="1" applyAlignment="1">
      <alignment horizontal="center"/>
      <protection/>
    </xf>
    <xf numFmtId="0" fontId="76" fillId="0" borderId="37" xfId="21" applyFont="1" applyBorder="1">
      <alignment/>
      <protection/>
    </xf>
    <xf numFmtId="0" fontId="71" fillId="0" borderId="0" xfId="21" applyFont="1" applyAlignment="1">
      <alignment horizontal="center"/>
      <protection/>
    </xf>
    <xf numFmtId="1" fontId="54" fillId="0" borderId="38" xfId="21" applyNumberFormat="1" applyFont="1" applyBorder="1" applyAlignment="1">
      <alignment horizontal="center" vertical="center"/>
      <protection/>
    </xf>
    <xf numFmtId="9" fontId="54" fillId="0" borderId="39" xfId="21" applyNumberFormat="1" applyFont="1" applyBorder="1" applyAlignment="1">
      <alignment horizontal="center" vertical="center"/>
      <protection/>
    </xf>
    <xf numFmtId="0" fontId="66" fillId="0" borderId="40" xfId="21" applyFont="1" applyBorder="1" applyAlignment="1">
      <alignment horizontal="center"/>
      <protection/>
    </xf>
    <xf numFmtId="0" fontId="73" fillId="0" borderId="41" xfId="21" applyFont="1" applyBorder="1" applyAlignment="1">
      <alignment horizontal="center"/>
      <protection/>
    </xf>
    <xf numFmtId="0" fontId="77" fillId="0" borderId="0" xfId="21" applyFont="1" applyAlignment="1">
      <alignment horizontal="center"/>
      <protection/>
    </xf>
    <xf numFmtId="169" fontId="61" fillId="0" borderId="0" xfId="21" applyNumberFormat="1" applyFont="1" applyAlignment="1">
      <alignment horizontal="center"/>
      <protection/>
    </xf>
    <xf numFmtId="0" fontId="61" fillId="0" borderId="0" xfId="21" applyFont="1" applyAlignment="1">
      <alignment horizontal="center"/>
      <protection/>
    </xf>
    <xf numFmtId="9" fontId="54" fillId="0" borderId="39" xfId="21" applyNumberFormat="1" applyFont="1" applyBorder="1" applyAlignment="1">
      <alignment horizontal="center"/>
      <protection/>
    </xf>
    <xf numFmtId="0" fontId="61" fillId="8" borderId="51" xfId="21" applyFont="1" applyFill="1" applyBorder="1" applyAlignment="1">
      <alignment vertical="center"/>
      <protection/>
    </xf>
    <xf numFmtId="169" fontId="61" fillId="0" borderId="41" xfId="21" applyNumberFormat="1" applyFont="1" applyBorder="1" applyAlignment="1">
      <alignment vertical="center"/>
      <protection/>
    </xf>
    <xf numFmtId="0" fontId="71" fillId="0" borderId="0" xfId="21" applyFont="1" applyAlignment="1">
      <alignment horizontal="left" vertical="center"/>
      <protection/>
    </xf>
    <xf numFmtId="0" fontId="61" fillId="8" borderId="43" xfId="21" applyFont="1" applyFill="1" applyBorder="1" applyAlignment="1">
      <alignment vertical="center"/>
      <protection/>
    </xf>
    <xf numFmtId="171" fontId="4" fillId="0" borderId="0" xfId="21" applyNumberFormat="1">
      <alignment/>
      <protection/>
    </xf>
    <xf numFmtId="0" fontId="78" fillId="0" borderId="37" xfId="21" applyFont="1" applyBorder="1" applyAlignment="1">
      <alignment horizontal="left"/>
      <protection/>
    </xf>
    <xf numFmtId="0" fontId="78" fillId="0" borderId="0" xfId="21" applyFont="1" applyAlignment="1">
      <alignment horizontal="left"/>
      <protection/>
    </xf>
    <xf numFmtId="0" fontId="54" fillId="0" borderId="0" xfId="21" applyFont="1" applyAlignment="1">
      <alignment horizontal="left"/>
      <protection/>
    </xf>
    <xf numFmtId="0" fontId="73" fillId="0" borderId="0" xfId="21" applyFont="1" applyAlignment="1">
      <alignment horizontal="center" vertical="center"/>
      <protection/>
    </xf>
    <xf numFmtId="0" fontId="71" fillId="8" borderId="43" xfId="21" applyFont="1" applyFill="1" applyBorder="1" applyAlignment="1">
      <alignment vertical="center"/>
      <protection/>
    </xf>
    <xf numFmtId="169" fontId="71" fillId="0" borderId="41" xfId="21" applyNumberFormat="1" applyFont="1" applyBorder="1" applyAlignment="1">
      <alignment vertical="center"/>
      <protection/>
    </xf>
    <xf numFmtId="0" fontId="71" fillId="0" borderId="0" xfId="21" applyFont="1" applyAlignment="1">
      <alignment horizontal="center" vertical="center"/>
      <protection/>
    </xf>
    <xf numFmtId="1" fontId="54" fillId="0" borderId="0" xfId="21" applyNumberFormat="1" applyFont="1" applyAlignment="1">
      <alignment horizontal="center" vertical="center"/>
      <protection/>
    </xf>
    <xf numFmtId="9" fontId="54" fillId="0" borderId="0" xfId="21" applyNumberFormat="1" applyFont="1" applyAlignment="1">
      <alignment horizontal="center" vertical="center"/>
      <protection/>
    </xf>
    <xf numFmtId="9" fontId="2" fillId="0" borderId="39" xfId="24" applyNumberFormat="1" applyFont="1" applyFill="1" applyBorder="1" applyAlignment="1">
      <alignment horizontal="center"/>
    </xf>
    <xf numFmtId="0" fontId="27" fillId="0" borderId="0" xfId="21" applyFont="1">
      <alignment/>
      <protection/>
    </xf>
    <xf numFmtId="1" fontId="54" fillId="0" borderId="0" xfId="21" applyNumberFormat="1" applyFont="1" applyAlignment="1">
      <alignment horizontal="center"/>
      <protection/>
    </xf>
    <xf numFmtId="9" fontId="54" fillId="0" borderId="0" xfId="21" applyNumberFormat="1" applyFont="1" applyAlignment="1">
      <alignment horizontal="center"/>
      <protection/>
    </xf>
    <xf numFmtId="0" fontId="79" fillId="0" borderId="0" xfId="21" applyFont="1" applyAlignment="1">
      <alignment horizontal="center"/>
      <protection/>
    </xf>
    <xf numFmtId="0" fontId="79" fillId="0" borderId="0" xfId="21" applyFont="1" applyAlignment="1">
      <alignment horizontal="center" vertical="center"/>
      <protection/>
    </xf>
    <xf numFmtId="0" fontId="80" fillId="0" borderId="0" xfId="21" applyFont="1">
      <alignment/>
      <protection/>
    </xf>
    <xf numFmtId="0" fontId="54" fillId="0" borderId="37" xfId="21" applyFont="1" applyBorder="1" applyAlignment="1">
      <alignment horizontal="left"/>
      <protection/>
    </xf>
    <xf numFmtId="0" fontId="81" fillId="0" borderId="37" xfId="21" applyFont="1" applyBorder="1" applyAlignment="1">
      <alignment vertical="center"/>
      <protection/>
    </xf>
    <xf numFmtId="0" fontId="81" fillId="0" borderId="0" xfId="21" applyFont="1" applyAlignment="1">
      <alignment vertical="center"/>
      <protection/>
    </xf>
    <xf numFmtId="0" fontId="81" fillId="0" borderId="0" xfId="21" applyFont="1" applyAlignment="1">
      <alignment horizontal="center" vertical="center"/>
      <protection/>
    </xf>
    <xf numFmtId="0" fontId="61" fillId="0" borderId="38" xfId="21" applyFont="1" applyBorder="1">
      <alignment/>
      <protection/>
    </xf>
    <xf numFmtId="0" fontId="61" fillId="0" borderId="39" xfId="21" applyFont="1" applyBorder="1" applyAlignment="1">
      <alignment vertical="center"/>
      <protection/>
    </xf>
    <xf numFmtId="0" fontId="61" fillId="8" borderId="43" xfId="21" applyFont="1" applyFill="1" applyBorder="1" applyAlignment="1">
      <alignment vertical="center"/>
      <protection/>
    </xf>
    <xf numFmtId="169" fontId="61" fillId="0" borderId="41" xfId="21" applyNumberFormat="1" applyFont="1" applyBorder="1" applyAlignment="1">
      <alignment vertical="center"/>
      <protection/>
    </xf>
    <xf numFmtId="172" fontId="71" fillId="0" borderId="0" xfId="21" applyNumberFormat="1" applyFont="1" applyAlignment="1">
      <alignment vertical="center"/>
      <protection/>
    </xf>
    <xf numFmtId="0" fontId="61" fillId="0" borderId="39" xfId="21" applyFont="1" applyBorder="1" applyAlignment="1">
      <alignment vertical="center"/>
      <protection/>
    </xf>
    <xf numFmtId="0" fontId="82" fillId="0" borderId="37" xfId="21" applyFont="1" applyBorder="1">
      <alignment/>
      <protection/>
    </xf>
    <xf numFmtId="172" fontId="61" fillId="0" borderId="0" xfId="21" applyNumberFormat="1" applyFont="1" applyAlignment="1">
      <alignment vertical="center"/>
      <protection/>
    </xf>
    <xf numFmtId="0" fontId="61" fillId="0" borderId="0" xfId="21" applyFont="1" applyAlignment="1">
      <alignment horizontal="center" vertical="center"/>
      <protection/>
    </xf>
    <xf numFmtId="0" fontId="71" fillId="0" borderId="0" xfId="21" applyFont="1" applyAlignment="1">
      <alignment vertical="center"/>
      <protection/>
    </xf>
    <xf numFmtId="169" fontId="71" fillId="0" borderId="0" xfId="21" applyNumberFormat="1" applyFont="1" applyAlignment="1">
      <alignment horizontal="center"/>
      <protection/>
    </xf>
    <xf numFmtId="0" fontId="71" fillId="0" borderId="0" xfId="21" applyFont="1" applyAlignment="1">
      <alignment horizontal="center" vertical="center"/>
      <protection/>
    </xf>
    <xf numFmtId="0" fontId="61" fillId="0" borderId="41" xfId="21" applyFont="1" applyBorder="1" applyAlignment="1">
      <alignment vertical="center"/>
      <protection/>
    </xf>
    <xf numFmtId="0" fontId="61" fillId="0" borderId="41" xfId="21" applyFont="1" applyBorder="1" applyAlignment="1">
      <alignment vertical="center"/>
      <protection/>
    </xf>
    <xf numFmtId="0" fontId="83" fillId="0" borderId="37" xfId="21" applyFont="1" applyBorder="1">
      <alignment/>
      <protection/>
    </xf>
    <xf numFmtId="0" fontId="61" fillId="0" borderId="0" xfId="21" applyFont="1">
      <alignment/>
      <protection/>
    </xf>
    <xf numFmtId="0" fontId="61" fillId="0" borderId="0" xfId="21" applyFont="1" applyAlignment="1">
      <alignment horizontal="center"/>
      <protection/>
    </xf>
    <xf numFmtId="0" fontId="61" fillId="0" borderId="38" xfId="21" applyFont="1" applyBorder="1">
      <alignment/>
      <protection/>
    </xf>
    <xf numFmtId="0" fontId="61" fillId="8" borderId="44" xfId="21" applyFont="1" applyFill="1" applyBorder="1" applyAlignment="1">
      <alignment vertical="center"/>
      <protection/>
    </xf>
    <xf numFmtId="172" fontId="61" fillId="0" borderId="0" xfId="21" applyNumberFormat="1" applyFont="1" applyAlignment="1">
      <alignment vertical="center"/>
      <protection/>
    </xf>
    <xf numFmtId="0" fontId="61" fillId="0" borderId="52" xfId="21" applyFont="1" applyBorder="1" applyAlignment="1">
      <alignment vertical="center"/>
      <protection/>
    </xf>
    <xf numFmtId="0" fontId="84" fillId="0" borderId="46" xfId="21" applyFont="1" applyBorder="1" applyAlignment="1">
      <alignment vertical="center"/>
      <protection/>
    </xf>
    <xf numFmtId="0" fontId="84" fillId="0" borderId="47" xfId="21" applyFont="1" applyBorder="1">
      <alignment/>
      <protection/>
    </xf>
    <xf numFmtId="0" fontId="61" fillId="0" borderId="48" xfId="21" applyFont="1" applyBorder="1">
      <alignment/>
      <protection/>
    </xf>
    <xf numFmtId="0" fontId="61" fillId="0" borderId="48" xfId="21" applyFont="1" applyBorder="1" applyAlignment="1">
      <alignment horizontal="center"/>
      <protection/>
    </xf>
    <xf numFmtId="0" fontId="61" fillId="0" borderId="49" xfId="21" applyFont="1" applyBorder="1">
      <alignment/>
      <protection/>
    </xf>
    <xf numFmtId="0" fontId="61" fillId="0" borderId="53" xfId="21" applyFont="1" applyBorder="1" applyAlignment="1">
      <alignment vertical="center"/>
      <protection/>
    </xf>
    <xf numFmtId="0" fontId="61" fillId="0" borderId="54" xfId="21" applyFont="1" applyBorder="1" applyAlignment="1">
      <alignment vertical="center"/>
      <protection/>
    </xf>
    <xf numFmtId="169" fontId="84" fillId="0" borderId="50" xfId="21" applyNumberFormat="1" applyFont="1" applyBorder="1" applyAlignment="1">
      <alignment vertical="center"/>
      <protection/>
    </xf>
    <xf numFmtId="0" fontId="71" fillId="0" borderId="0" xfId="21" applyFont="1" applyAlignment="1">
      <alignment vertical="center"/>
      <protection/>
    </xf>
    <xf numFmtId="0" fontId="61" fillId="0" borderId="0" xfId="21" applyFont="1" applyAlignment="1">
      <alignment vertical="center"/>
      <protection/>
    </xf>
    <xf numFmtId="0" fontId="71" fillId="0" borderId="0" xfId="21" applyFont="1" applyAlignment="1">
      <alignment horizontal="center" vertical="center"/>
      <protection/>
    </xf>
    <xf numFmtId="2" fontId="66" fillId="0" borderId="0" xfId="21" applyNumberFormat="1" applyFont="1">
      <alignment/>
      <protection/>
    </xf>
    <xf numFmtId="0" fontId="85" fillId="0" borderId="0" xfId="21" applyFont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písmo DEM ceník" xfId="22"/>
    <cellStyle name="Čárka 2" xfId="23"/>
    <cellStyle name="Správně 2" xfId="24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349231811" TargetMode="External" /><Relationship Id="rId2" Type="http://schemas.openxmlformats.org/officeDocument/2006/relationships/hyperlink" Target="https://podminky.urs.cz/item/CS_URS_2024_01/612131111" TargetMode="External" /><Relationship Id="rId3" Type="http://schemas.openxmlformats.org/officeDocument/2006/relationships/hyperlink" Target="https://podminky.urs.cz/item/CS_URS_2024_01/612131151" TargetMode="External" /><Relationship Id="rId4" Type="http://schemas.openxmlformats.org/officeDocument/2006/relationships/hyperlink" Target="https://podminky.urs.cz/item/CS_URS_2024_01/612321121" TargetMode="External" /><Relationship Id="rId5" Type="http://schemas.openxmlformats.org/officeDocument/2006/relationships/hyperlink" Target="https://podminky.urs.cz/item/CS_URS_2024_01/632451234" TargetMode="External" /><Relationship Id="rId6" Type="http://schemas.openxmlformats.org/officeDocument/2006/relationships/hyperlink" Target="https://podminky.urs.cz/item/CS_URS_2024_01/632459115" TargetMode="External" /><Relationship Id="rId7" Type="http://schemas.openxmlformats.org/officeDocument/2006/relationships/hyperlink" Target="https://podminky.urs.cz/item/CS_URS_2024_01/953966112" TargetMode="External" /><Relationship Id="rId8" Type="http://schemas.openxmlformats.org/officeDocument/2006/relationships/hyperlink" Target="https://podminky.urs.cz/item/CS_URS_2024_01/965042141" TargetMode="External" /><Relationship Id="rId9" Type="http://schemas.openxmlformats.org/officeDocument/2006/relationships/hyperlink" Target="https://podminky.urs.cz/item/CS_URS_2024_01/965046111" TargetMode="External" /><Relationship Id="rId10" Type="http://schemas.openxmlformats.org/officeDocument/2006/relationships/hyperlink" Target="https://podminky.urs.cz/item/CS_URS_2024_01/978013191" TargetMode="External" /><Relationship Id="rId11" Type="http://schemas.openxmlformats.org/officeDocument/2006/relationships/hyperlink" Target="https://podminky.urs.cz/item/CS_URS_2024_01/997013111" TargetMode="External" /><Relationship Id="rId12" Type="http://schemas.openxmlformats.org/officeDocument/2006/relationships/hyperlink" Target="https://podminky.urs.cz/item/CS_URS_2024_01/997013501" TargetMode="External" /><Relationship Id="rId13" Type="http://schemas.openxmlformats.org/officeDocument/2006/relationships/hyperlink" Target="https://podminky.urs.cz/item/CS_URS_2024_01/997013509" TargetMode="External" /><Relationship Id="rId14" Type="http://schemas.openxmlformats.org/officeDocument/2006/relationships/hyperlink" Target="https://podminky.urs.cz/item/CS_URS_2024_01/997013861" TargetMode="External" /><Relationship Id="rId15" Type="http://schemas.openxmlformats.org/officeDocument/2006/relationships/hyperlink" Target="https://podminky.urs.cz/item/CS_URS_2024_01/997013867" TargetMode="External" /><Relationship Id="rId16" Type="http://schemas.openxmlformats.org/officeDocument/2006/relationships/hyperlink" Target="https://podminky.urs.cz/item/CS_URS_2024_01/997013871" TargetMode="External" /><Relationship Id="rId17" Type="http://schemas.openxmlformats.org/officeDocument/2006/relationships/hyperlink" Target="https://podminky.urs.cz/item/CS_URS_2024_01/998021021" TargetMode="External" /><Relationship Id="rId18" Type="http://schemas.openxmlformats.org/officeDocument/2006/relationships/hyperlink" Target="https://podminky.urs.cz/item/CS_URS_2024_01/998021028" TargetMode="External" /><Relationship Id="rId19" Type="http://schemas.openxmlformats.org/officeDocument/2006/relationships/hyperlink" Target="https://podminky.urs.cz/item/CS_URS_2024_01/998021029" TargetMode="External" /><Relationship Id="rId20" Type="http://schemas.openxmlformats.org/officeDocument/2006/relationships/hyperlink" Target="https://podminky.urs.cz/item/CS_URS_2024_01/711111011" TargetMode="External" /><Relationship Id="rId21" Type="http://schemas.openxmlformats.org/officeDocument/2006/relationships/hyperlink" Target="https://podminky.urs.cz/item/CS_URS_2024_01/711131811" TargetMode="External" /><Relationship Id="rId22" Type="http://schemas.openxmlformats.org/officeDocument/2006/relationships/hyperlink" Target="https://podminky.urs.cz/item/CS_URS_2024_01/711141559" TargetMode="External" /><Relationship Id="rId23" Type="http://schemas.openxmlformats.org/officeDocument/2006/relationships/hyperlink" Target="https://podminky.urs.cz/item/CS_URS_2024_01/998711101" TargetMode="External" /><Relationship Id="rId24" Type="http://schemas.openxmlformats.org/officeDocument/2006/relationships/hyperlink" Target="https://podminky.urs.cz/item/CS_URS_2024_01/713120822" TargetMode="External" /><Relationship Id="rId25" Type="http://schemas.openxmlformats.org/officeDocument/2006/relationships/hyperlink" Target="https://podminky.urs.cz/item/CS_URS_2024_01/713123111" TargetMode="External" /><Relationship Id="rId26" Type="http://schemas.openxmlformats.org/officeDocument/2006/relationships/hyperlink" Target="https://podminky.urs.cz/item/CS_URS_2024_01/713123313" TargetMode="External" /><Relationship Id="rId27" Type="http://schemas.openxmlformats.org/officeDocument/2006/relationships/hyperlink" Target="https://podminky.urs.cz/item/CS_URS_2024_01/713191133" TargetMode="External" /><Relationship Id="rId28" Type="http://schemas.openxmlformats.org/officeDocument/2006/relationships/hyperlink" Target="https://podminky.urs.cz/item/CS_URS_2024_01/998713101" TargetMode="External" /><Relationship Id="rId29" Type="http://schemas.openxmlformats.org/officeDocument/2006/relationships/hyperlink" Target="https://podminky.urs.cz/item/CS_URS_2024_01/721210812" TargetMode="External" /><Relationship Id="rId30" Type="http://schemas.openxmlformats.org/officeDocument/2006/relationships/hyperlink" Target="https://podminky.urs.cz/item/CS_URS_2024_01/721910943" TargetMode="External" /><Relationship Id="rId31" Type="http://schemas.openxmlformats.org/officeDocument/2006/relationships/hyperlink" Target="https://podminky.urs.cz/item/CS_URS_2024_01/725110811" TargetMode="External" /><Relationship Id="rId32" Type="http://schemas.openxmlformats.org/officeDocument/2006/relationships/hyperlink" Target="https://podminky.urs.cz/item/CS_URS_2024_01/725112022" TargetMode="External" /><Relationship Id="rId33" Type="http://schemas.openxmlformats.org/officeDocument/2006/relationships/hyperlink" Target="https://podminky.urs.cz/item/CS_URS_2024_01/725121511" TargetMode="External" /><Relationship Id="rId34" Type="http://schemas.openxmlformats.org/officeDocument/2006/relationships/hyperlink" Target="https://podminky.urs.cz/item/CS_URS_2024_01/725122813" TargetMode="External" /><Relationship Id="rId35" Type="http://schemas.openxmlformats.org/officeDocument/2006/relationships/hyperlink" Target="https://podminky.urs.cz/item/CS_URS_2024_01/725210821" TargetMode="External" /><Relationship Id="rId36" Type="http://schemas.openxmlformats.org/officeDocument/2006/relationships/hyperlink" Target="https://podminky.urs.cz/item/CS_URS_2024_01/725211603" TargetMode="External" /><Relationship Id="rId37" Type="http://schemas.openxmlformats.org/officeDocument/2006/relationships/hyperlink" Target="https://podminky.urs.cz/item/CS_URS_2024_01/725211681" TargetMode="External" /><Relationship Id="rId38" Type="http://schemas.openxmlformats.org/officeDocument/2006/relationships/hyperlink" Target="https://podminky.urs.cz/item/CS_URS_2024_01/725291652" TargetMode="External" /><Relationship Id="rId39" Type="http://schemas.openxmlformats.org/officeDocument/2006/relationships/hyperlink" Target="https://podminky.urs.cz/item/CS_URS_2024_01/725291653" TargetMode="External" /><Relationship Id="rId40" Type="http://schemas.openxmlformats.org/officeDocument/2006/relationships/hyperlink" Target="https://podminky.urs.cz/item/CS_URS_2024_01/725291654" TargetMode="External" /><Relationship Id="rId41" Type="http://schemas.openxmlformats.org/officeDocument/2006/relationships/hyperlink" Target="https://podminky.urs.cz/item/CS_URS_2024_01/725291655" TargetMode="External" /><Relationship Id="rId42" Type="http://schemas.openxmlformats.org/officeDocument/2006/relationships/hyperlink" Target="https://podminky.urs.cz/item/CS_URS_2024_01/725291662" TargetMode="External" /><Relationship Id="rId43" Type="http://schemas.openxmlformats.org/officeDocument/2006/relationships/hyperlink" Target="https://podminky.urs.cz/item/CS_URS_2024_01/725291664" TargetMode="External" /><Relationship Id="rId44" Type="http://schemas.openxmlformats.org/officeDocument/2006/relationships/hyperlink" Target="https://podminky.urs.cz/item/CS_URS_2024_01/725291666" TargetMode="External" /><Relationship Id="rId45" Type="http://schemas.openxmlformats.org/officeDocument/2006/relationships/hyperlink" Target="https://podminky.urs.cz/item/CS_URS_2024_01/725291669" TargetMode="External" /><Relationship Id="rId46" Type="http://schemas.openxmlformats.org/officeDocument/2006/relationships/hyperlink" Target="https://podminky.urs.cz/item/CS_URS_2024_01/725291670" TargetMode="External" /><Relationship Id="rId47" Type="http://schemas.openxmlformats.org/officeDocument/2006/relationships/hyperlink" Target="https://podminky.urs.cz/item/CS_URS_2024_01/725291674" TargetMode="External" /><Relationship Id="rId48" Type="http://schemas.openxmlformats.org/officeDocument/2006/relationships/hyperlink" Target="https://podminky.urs.cz/item/CS_URS_2024_01/725291676" TargetMode="External" /><Relationship Id="rId49" Type="http://schemas.openxmlformats.org/officeDocument/2006/relationships/hyperlink" Target="https://podminky.urs.cz/item/CS_URS_2024_01/725291681" TargetMode="External" /><Relationship Id="rId50" Type="http://schemas.openxmlformats.org/officeDocument/2006/relationships/hyperlink" Target="https://podminky.urs.cz/item/CS_URS_2024_01/725330840" TargetMode="External" /><Relationship Id="rId51" Type="http://schemas.openxmlformats.org/officeDocument/2006/relationships/hyperlink" Target="https://podminky.urs.cz/item/CS_URS_2024_01/725331111" TargetMode="External" /><Relationship Id="rId52" Type="http://schemas.openxmlformats.org/officeDocument/2006/relationships/hyperlink" Target="https://podminky.urs.cz/item/CS_URS_2024_01/998725101" TargetMode="External" /><Relationship Id="rId53" Type="http://schemas.openxmlformats.org/officeDocument/2006/relationships/hyperlink" Target="https://podminky.urs.cz/item/CS_URS_2024_01/733390801" TargetMode="External" /><Relationship Id="rId54" Type="http://schemas.openxmlformats.org/officeDocument/2006/relationships/hyperlink" Target="https://podminky.urs.cz/item/CS_URS_2024_01/735494811" TargetMode="External" /><Relationship Id="rId55" Type="http://schemas.openxmlformats.org/officeDocument/2006/relationships/hyperlink" Target="https://podminky.urs.cz/item/CS_URS_2024_01/998735101" TargetMode="External" /><Relationship Id="rId56" Type="http://schemas.openxmlformats.org/officeDocument/2006/relationships/hyperlink" Target="https://podminky.urs.cz/item/CS_URS_2024_01/751398021" TargetMode="External" /><Relationship Id="rId57" Type="http://schemas.openxmlformats.org/officeDocument/2006/relationships/hyperlink" Target="https://podminky.urs.cz/item/CS_URS_2024_01/751398821" TargetMode="External" /><Relationship Id="rId58" Type="http://schemas.openxmlformats.org/officeDocument/2006/relationships/hyperlink" Target="https://podminky.urs.cz/item/CS_URS_2024_01/998751101" TargetMode="External" /><Relationship Id="rId59" Type="http://schemas.openxmlformats.org/officeDocument/2006/relationships/hyperlink" Target="https://podminky.urs.cz/item/CS_URS_2024_01/763135102" TargetMode="External" /><Relationship Id="rId60" Type="http://schemas.openxmlformats.org/officeDocument/2006/relationships/hyperlink" Target="https://podminky.urs.cz/item/CS_URS_2024_01/763135812" TargetMode="External" /><Relationship Id="rId61" Type="http://schemas.openxmlformats.org/officeDocument/2006/relationships/hyperlink" Target="https://podminky.urs.cz/item/CS_URS_2024_01/763135881" TargetMode="External" /><Relationship Id="rId62" Type="http://schemas.openxmlformats.org/officeDocument/2006/relationships/hyperlink" Target="https://podminky.urs.cz/item/CS_URS_2024_01/763411111" TargetMode="External" /><Relationship Id="rId63" Type="http://schemas.openxmlformats.org/officeDocument/2006/relationships/hyperlink" Target="https://podminky.urs.cz/item/CS_URS_2024_01/763411111" TargetMode="External" /><Relationship Id="rId64" Type="http://schemas.openxmlformats.org/officeDocument/2006/relationships/hyperlink" Target="https://podminky.urs.cz/item/CS_URS_2024_01/763411121" TargetMode="External" /><Relationship Id="rId65" Type="http://schemas.openxmlformats.org/officeDocument/2006/relationships/hyperlink" Target="https://podminky.urs.cz/item/CS_URS_2024_01/763411121" TargetMode="External" /><Relationship Id="rId66" Type="http://schemas.openxmlformats.org/officeDocument/2006/relationships/hyperlink" Target="https://podminky.urs.cz/item/CS_URS_2024_01/763711223" TargetMode="External" /><Relationship Id="rId67" Type="http://schemas.openxmlformats.org/officeDocument/2006/relationships/hyperlink" Target="https://podminky.urs.cz/item/CS_URS_2024_01/763711811" TargetMode="External" /><Relationship Id="rId68" Type="http://schemas.openxmlformats.org/officeDocument/2006/relationships/hyperlink" Target="https://podminky.urs.cz/item/CS_URS_2024_01/763711823" TargetMode="External" /><Relationship Id="rId69" Type="http://schemas.openxmlformats.org/officeDocument/2006/relationships/hyperlink" Target="https://podminky.urs.cz/item/CS_URS_2024_01/998763301" TargetMode="External" /><Relationship Id="rId70" Type="http://schemas.openxmlformats.org/officeDocument/2006/relationships/hyperlink" Target="https://podminky.urs.cz/item/CS_URS_2024_01/766660312" TargetMode="External" /><Relationship Id="rId71" Type="http://schemas.openxmlformats.org/officeDocument/2006/relationships/hyperlink" Target="https://podminky.urs.cz/item/CS_URS_2024_01/766691914" TargetMode="External" /><Relationship Id="rId72" Type="http://schemas.openxmlformats.org/officeDocument/2006/relationships/hyperlink" Target="https://podminky.urs.cz/item/CS_URS_2024_01/998766101" TargetMode="External" /><Relationship Id="rId73" Type="http://schemas.openxmlformats.org/officeDocument/2006/relationships/hyperlink" Target="https://podminky.urs.cz/item/CS_URS_2024_01/767640311" TargetMode="External" /><Relationship Id="rId74" Type="http://schemas.openxmlformats.org/officeDocument/2006/relationships/hyperlink" Target="https://podminky.urs.cz/item/CS_URS_2024_01/767641800" TargetMode="External" /><Relationship Id="rId75" Type="http://schemas.openxmlformats.org/officeDocument/2006/relationships/hyperlink" Target="https://podminky.urs.cz/item/CS_URS_2024_01/767691822" TargetMode="External" /><Relationship Id="rId76" Type="http://schemas.openxmlformats.org/officeDocument/2006/relationships/hyperlink" Target="https://podminky.urs.cz/item/CS_URS_2024_01/767896810" TargetMode="External" /><Relationship Id="rId77" Type="http://schemas.openxmlformats.org/officeDocument/2006/relationships/hyperlink" Target="https://podminky.urs.cz/item/CS_URS_2024_01/998767101" TargetMode="External" /><Relationship Id="rId78" Type="http://schemas.openxmlformats.org/officeDocument/2006/relationships/hyperlink" Target="https://podminky.urs.cz/item/CS_URS_2024_01/771111011" TargetMode="External" /><Relationship Id="rId79" Type="http://schemas.openxmlformats.org/officeDocument/2006/relationships/hyperlink" Target="https://podminky.urs.cz/item/CS_URS_2024_01/771121011" TargetMode="External" /><Relationship Id="rId80" Type="http://schemas.openxmlformats.org/officeDocument/2006/relationships/hyperlink" Target="https://podminky.urs.cz/item/CS_URS_2024_01/771151011" TargetMode="External" /><Relationship Id="rId81" Type="http://schemas.openxmlformats.org/officeDocument/2006/relationships/hyperlink" Target="https://podminky.urs.cz/item/CS_URS_2024_01/771473810" TargetMode="External" /><Relationship Id="rId82" Type="http://schemas.openxmlformats.org/officeDocument/2006/relationships/hyperlink" Target="https://podminky.urs.cz/item/CS_URS_2024_01/771474412" TargetMode="External" /><Relationship Id="rId83" Type="http://schemas.openxmlformats.org/officeDocument/2006/relationships/hyperlink" Target="https://podminky.urs.cz/item/CS_URS_2024_01/771573810" TargetMode="External" /><Relationship Id="rId84" Type="http://schemas.openxmlformats.org/officeDocument/2006/relationships/hyperlink" Target="https://podminky.urs.cz/item/CS_URS_2024_01/771575435" TargetMode="External" /><Relationship Id="rId85" Type="http://schemas.openxmlformats.org/officeDocument/2006/relationships/hyperlink" Target="https://podminky.urs.cz/item/CS_URS_2024_01/771575474" TargetMode="External" /><Relationship Id="rId86" Type="http://schemas.openxmlformats.org/officeDocument/2006/relationships/hyperlink" Target="https://podminky.urs.cz/item/CS_URS_2024_01/771591112" TargetMode="External" /><Relationship Id="rId87" Type="http://schemas.openxmlformats.org/officeDocument/2006/relationships/hyperlink" Target="https://podminky.urs.cz/item/CS_URS_2024_01/771591116" TargetMode="External" /><Relationship Id="rId88" Type="http://schemas.openxmlformats.org/officeDocument/2006/relationships/hyperlink" Target="https://podminky.urs.cz/item/CS_URS_2024_01/771592011" TargetMode="External" /><Relationship Id="rId89" Type="http://schemas.openxmlformats.org/officeDocument/2006/relationships/hyperlink" Target="https://podminky.urs.cz/item/CS_URS_2024_01/998771101" TargetMode="External" /><Relationship Id="rId90" Type="http://schemas.openxmlformats.org/officeDocument/2006/relationships/hyperlink" Target="https://podminky.urs.cz/item/CS_URS_2024_01/775413411" TargetMode="External" /><Relationship Id="rId91" Type="http://schemas.openxmlformats.org/officeDocument/2006/relationships/hyperlink" Target="https://podminky.urs.cz/item/CS_URS_2024_01/998775101" TargetMode="External" /><Relationship Id="rId92" Type="http://schemas.openxmlformats.org/officeDocument/2006/relationships/hyperlink" Target="https://podminky.urs.cz/item/CS_URS_2024_01/781111011" TargetMode="External" /><Relationship Id="rId93" Type="http://schemas.openxmlformats.org/officeDocument/2006/relationships/hyperlink" Target="https://podminky.urs.cz/item/CS_URS_2024_01/781121011" TargetMode="External" /><Relationship Id="rId94" Type="http://schemas.openxmlformats.org/officeDocument/2006/relationships/hyperlink" Target="https://podminky.urs.cz/item/CS_URS_2024_01/781131112" TargetMode="External" /><Relationship Id="rId95" Type="http://schemas.openxmlformats.org/officeDocument/2006/relationships/hyperlink" Target="https://podminky.urs.cz/item/CS_URS_2024_01/781151031" TargetMode="External" /><Relationship Id="rId96" Type="http://schemas.openxmlformats.org/officeDocument/2006/relationships/hyperlink" Target="https://podminky.urs.cz/item/CS_URS_2024_01/781161021" TargetMode="External" /><Relationship Id="rId97" Type="http://schemas.openxmlformats.org/officeDocument/2006/relationships/hyperlink" Target="https://podminky.urs.cz/item/CS_URS_2024_01/781473810" TargetMode="External" /><Relationship Id="rId98" Type="http://schemas.openxmlformats.org/officeDocument/2006/relationships/hyperlink" Target="https://podminky.urs.cz/item/CS_URS_2024_01/781475237" TargetMode="External" /><Relationship Id="rId99" Type="http://schemas.openxmlformats.org/officeDocument/2006/relationships/hyperlink" Target="https://podminky.urs.cz/item/CS_URS_2024_01/781491811" TargetMode="External" /><Relationship Id="rId100" Type="http://schemas.openxmlformats.org/officeDocument/2006/relationships/hyperlink" Target="https://podminky.urs.cz/item/CS_URS_2024_01/781491815" TargetMode="External" /><Relationship Id="rId101" Type="http://schemas.openxmlformats.org/officeDocument/2006/relationships/hyperlink" Target="https://podminky.urs.cz/item/CS_URS_2024_01/781495116" TargetMode="External" /><Relationship Id="rId102" Type="http://schemas.openxmlformats.org/officeDocument/2006/relationships/hyperlink" Target="https://podminky.urs.cz/item/CS_URS_2024_01/998781101" TargetMode="External" /><Relationship Id="rId103" Type="http://schemas.openxmlformats.org/officeDocument/2006/relationships/hyperlink" Target="https://podminky.urs.cz/item/CS_URS_2024_01/784111001" TargetMode="External" /><Relationship Id="rId104" Type="http://schemas.openxmlformats.org/officeDocument/2006/relationships/hyperlink" Target="https://podminky.urs.cz/item/CS_URS_2024_01/784181121" TargetMode="External" /><Relationship Id="rId105" Type="http://schemas.openxmlformats.org/officeDocument/2006/relationships/hyperlink" Target="https://podminky.urs.cz/item/CS_URS_2024_01/784211101" TargetMode="External" /><Relationship Id="rId106" Type="http://schemas.openxmlformats.org/officeDocument/2006/relationships/hyperlink" Target="https://podminky.urs.cz/item/CS_URS_2024_01/011514000" TargetMode="External" /><Relationship Id="rId107" Type="http://schemas.openxmlformats.org/officeDocument/2006/relationships/hyperlink" Target="https://podminky.urs.cz/item/CS_URS_2024_01/013203000" TargetMode="External" /><Relationship Id="rId108" Type="http://schemas.openxmlformats.org/officeDocument/2006/relationships/hyperlink" Target="https://podminky.urs.cz/item/CS_URS_2024_01/020001000" TargetMode="External" /><Relationship Id="rId109" Type="http://schemas.openxmlformats.org/officeDocument/2006/relationships/hyperlink" Target="https://podminky.urs.cz/item/CS_URS_2024_01/032503000" TargetMode="External" /><Relationship Id="rId110" Type="http://schemas.openxmlformats.org/officeDocument/2006/relationships/hyperlink" Target="https://podminky.urs.cz/item/CS_URS_2024_01/032803000" TargetMode="External" /><Relationship Id="rId111" Type="http://schemas.openxmlformats.org/officeDocument/2006/relationships/hyperlink" Target="https://podminky.urs.cz/item/CS_URS_2024_01/032903000" TargetMode="External" /><Relationship Id="rId112" Type="http://schemas.openxmlformats.org/officeDocument/2006/relationships/hyperlink" Target="https://podminky.urs.cz/item/CS_URS_2024_01/033103000" TargetMode="External" /><Relationship Id="rId113" Type="http://schemas.openxmlformats.org/officeDocument/2006/relationships/hyperlink" Target="https://podminky.urs.cz/item/CS_URS_2024_01/039103000" TargetMode="External" /><Relationship Id="rId114" Type="http://schemas.openxmlformats.org/officeDocument/2006/relationships/hyperlink" Target="https://podminky.urs.cz/item/CS_URS_2024_01/043103000" TargetMode="External" /><Relationship Id="rId115" Type="http://schemas.openxmlformats.org/officeDocument/2006/relationships/hyperlink" Target="https://podminky.urs.cz/item/CS_URS_2024_01/045203000" TargetMode="External" /><Relationship Id="rId116" Type="http://schemas.openxmlformats.org/officeDocument/2006/relationships/hyperlink" Target="https://podminky.urs.cz/item/CS_URS_2024_01/049103000" TargetMode="External" /><Relationship Id="rId117" Type="http://schemas.openxmlformats.org/officeDocument/2006/relationships/hyperlink" Target="https://podminky.urs.cz/item/CS_URS_2024_01/091003000" TargetMode="External" /><Relationship Id="rId118" Type="http://schemas.openxmlformats.org/officeDocument/2006/relationships/hyperlink" Target="https://podminky.urs.cz/item/CS_URS_2024_01/091704000" TargetMode="External" /><Relationship Id="rId11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322" t="s">
        <v>6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18" t="s">
        <v>7</v>
      </c>
      <c r="BT2" s="18" t="s">
        <v>8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ht="12" customHeight="1">
      <c r="B5" s="21"/>
      <c r="D5" s="25" t="s">
        <v>14</v>
      </c>
      <c r="K5" s="306" t="s">
        <v>15</v>
      </c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R5" s="21"/>
      <c r="BE5" s="303" t="s">
        <v>16</v>
      </c>
      <c r="BS5" s="18" t="s">
        <v>7</v>
      </c>
    </row>
    <row r="6" spans="2:71" ht="36.95" customHeight="1">
      <c r="B6" s="21"/>
      <c r="D6" s="27" t="s">
        <v>17</v>
      </c>
      <c r="K6" s="308" t="s">
        <v>18</v>
      </c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R6" s="21"/>
      <c r="BE6" s="304"/>
      <c r="BS6" s="18" t="s">
        <v>7</v>
      </c>
    </row>
    <row r="7" spans="2:71" ht="12" customHeight="1">
      <c r="B7" s="21"/>
      <c r="D7" s="28" t="s">
        <v>19</v>
      </c>
      <c r="K7" s="26" t="s">
        <v>3</v>
      </c>
      <c r="AK7" s="28" t="s">
        <v>20</v>
      </c>
      <c r="AN7" s="26" t="s">
        <v>3</v>
      </c>
      <c r="AR7" s="21"/>
      <c r="BE7" s="304"/>
      <c r="BS7" s="18" t="s">
        <v>7</v>
      </c>
    </row>
    <row r="8" spans="2:71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304"/>
      <c r="BS8" s="18" t="s">
        <v>7</v>
      </c>
    </row>
    <row r="9" spans="2:71" ht="14.45" customHeight="1">
      <c r="B9" s="21"/>
      <c r="AR9" s="21"/>
      <c r="BE9" s="304"/>
      <c r="BS9" s="18" t="s">
        <v>7</v>
      </c>
    </row>
    <row r="10" spans="2:71" ht="12" customHeight="1">
      <c r="B10" s="21"/>
      <c r="D10" s="28" t="s">
        <v>25</v>
      </c>
      <c r="AK10" s="28" t="s">
        <v>26</v>
      </c>
      <c r="AN10" s="26" t="s">
        <v>3</v>
      </c>
      <c r="AR10" s="21"/>
      <c r="BE10" s="304"/>
      <c r="BS10" s="18" t="s">
        <v>7</v>
      </c>
    </row>
    <row r="11" spans="2:71" ht="18.4" customHeight="1">
      <c r="B11" s="21"/>
      <c r="E11" s="26" t="s">
        <v>27</v>
      </c>
      <c r="AK11" s="28" t="s">
        <v>28</v>
      </c>
      <c r="AN11" s="26" t="s">
        <v>3</v>
      </c>
      <c r="AR11" s="21"/>
      <c r="BE11" s="304"/>
      <c r="BS11" s="18" t="s">
        <v>7</v>
      </c>
    </row>
    <row r="12" spans="2:71" ht="6.95" customHeight="1">
      <c r="B12" s="21"/>
      <c r="AR12" s="21"/>
      <c r="BE12" s="304"/>
      <c r="BS12" s="18" t="s">
        <v>7</v>
      </c>
    </row>
    <row r="13" spans="2:71" ht="12" customHeight="1">
      <c r="B13" s="21"/>
      <c r="D13" s="28" t="s">
        <v>29</v>
      </c>
      <c r="AK13" s="28" t="s">
        <v>26</v>
      </c>
      <c r="AN13" s="30" t="s">
        <v>30</v>
      </c>
      <c r="AR13" s="21"/>
      <c r="BE13" s="304"/>
      <c r="BS13" s="18" t="s">
        <v>7</v>
      </c>
    </row>
    <row r="14" spans="2:71" ht="12.75">
      <c r="B14" s="21"/>
      <c r="E14" s="309" t="s">
        <v>30</v>
      </c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28" t="s">
        <v>28</v>
      </c>
      <c r="AN14" s="30" t="s">
        <v>30</v>
      </c>
      <c r="AR14" s="21"/>
      <c r="BE14" s="304"/>
      <c r="BS14" s="18" t="s">
        <v>7</v>
      </c>
    </row>
    <row r="15" spans="2:71" ht="6.95" customHeight="1">
      <c r="B15" s="21"/>
      <c r="AR15" s="21"/>
      <c r="BE15" s="304"/>
      <c r="BS15" s="18" t="s">
        <v>4</v>
      </c>
    </row>
    <row r="16" spans="2:71" ht="12" customHeight="1">
      <c r="B16" s="21"/>
      <c r="D16" s="28" t="s">
        <v>31</v>
      </c>
      <c r="AK16" s="28" t="s">
        <v>26</v>
      </c>
      <c r="AN16" s="26" t="s">
        <v>3</v>
      </c>
      <c r="AR16" s="21"/>
      <c r="BE16" s="304"/>
      <c r="BS16" s="18" t="s">
        <v>4</v>
      </c>
    </row>
    <row r="17" spans="2:71" ht="18.4" customHeight="1">
      <c r="B17" s="21"/>
      <c r="E17" s="26" t="s">
        <v>32</v>
      </c>
      <c r="AK17" s="28" t="s">
        <v>28</v>
      </c>
      <c r="AN17" s="26" t="s">
        <v>3</v>
      </c>
      <c r="AR17" s="21"/>
      <c r="BE17" s="304"/>
      <c r="BS17" s="18" t="s">
        <v>33</v>
      </c>
    </row>
    <row r="18" spans="2:71" ht="6.95" customHeight="1">
      <c r="B18" s="21"/>
      <c r="AR18" s="21"/>
      <c r="BE18" s="304"/>
      <c r="BS18" s="18" t="s">
        <v>7</v>
      </c>
    </row>
    <row r="19" spans="2:71" ht="12" customHeight="1">
      <c r="B19" s="21"/>
      <c r="D19" s="28" t="s">
        <v>34</v>
      </c>
      <c r="AK19" s="28" t="s">
        <v>26</v>
      </c>
      <c r="AN19" s="26" t="s">
        <v>3</v>
      </c>
      <c r="AR19" s="21"/>
      <c r="BE19" s="304"/>
      <c r="BS19" s="18" t="s">
        <v>7</v>
      </c>
    </row>
    <row r="20" spans="2:71" ht="18.4" customHeight="1">
      <c r="B20" s="21"/>
      <c r="E20" s="26" t="s">
        <v>35</v>
      </c>
      <c r="AK20" s="28" t="s">
        <v>28</v>
      </c>
      <c r="AN20" s="26" t="s">
        <v>3</v>
      </c>
      <c r="AR20" s="21"/>
      <c r="BE20" s="304"/>
      <c r="BS20" s="18" t="s">
        <v>4</v>
      </c>
    </row>
    <row r="21" spans="2:57" ht="6.95" customHeight="1">
      <c r="B21" s="21"/>
      <c r="AR21" s="21"/>
      <c r="BE21" s="304"/>
    </row>
    <row r="22" spans="2:57" ht="12" customHeight="1">
      <c r="B22" s="21"/>
      <c r="D22" s="28" t="s">
        <v>36</v>
      </c>
      <c r="AR22" s="21"/>
      <c r="BE22" s="304"/>
    </row>
    <row r="23" spans="2:57" ht="47.25" customHeight="1">
      <c r="B23" s="21"/>
      <c r="E23" s="311" t="s">
        <v>37</v>
      </c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R23" s="21"/>
      <c r="BE23" s="304"/>
    </row>
    <row r="24" spans="2:57" ht="6.95" customHeight="1">
      <c r="B24" s="21"/>
      <c r="AR24" s="21"/>
      <c r="BE24" s="304"/>
    </row>
    <row r="25" spans="2:57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304"/>
    </row>
    <row r="26" spans="2:57" s="1" customFormat="1" ht="25.9" customHeight="1">
      <c r="B26" s="33"/>
      <c r="D26" s="34" t="s">
        <v>38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12">
        <f>ROUND(AG54,2)</f>
        <v>0</v>
      </c>
      <c r="AL26" s="313"/>
      <c r="AM26" s="313"/>
      <c r="AN26" s="313"/>
      <c r="AO26" s="313"/>
      <c r="AR26" s="33"/>
      <c r="BE26" s="304"/>
    </row>
    <row r="27" spans="2:57" s="1" customFormat="1" ht="6.95" customHeight="1">
      <c r="B27" s="33"/>
      <c r="AR27" s="33"/>
      <c r="BE27" s="304"/>
    </row>
    <row r="28" spans="2:57" s="1" customFormat="1" ht="12.75">
      <c r="B28" s="33"/>
      <c r="L28" s="314" t="s">
        <v>39</v>
      </c>
      <c r="M28" s="314"/>
      <c r="N28" s="314"/>
      <c r="O28" s="314"/>
      <c r="P28" s="314"/>
      <c r="W28" s="314" t="s">
        <v>40</v>
      </c>
      <c r="X28" s="314"/>
      <c r="Y28" s="314"/>
      <c r="Z28" s="314"/>
      <c r="AA28" s="314"/>
      <c r="AB28" s="314"/>
      <c r="AC28" s="314"/>
      <c r="AD28" s="314"/>
      <c r="AE28" s="314"/>
      <c r="AK28" s="314" t="s">
        <v>41</v>
      </c>
      <c r="AL28" s="314"/>
      <c r="AM28" s="314"/>
      <c r="AN28" s="314"/>
      <c r="AO28" s="314"/>
      <c r="AR28" s="33"/>
      <c r="BE28" s="304"/>
    </row>
    <row r="29" spans="2:57" s="2" customFormat="1" ht="14.45" customHeight="1">
      <c r="B29" s="37"/>
      <c r="D29" s="28" t="s">
        <v>42</v>
      </c>
      <c r="F29" s="28" t="s">
        <v>43</v>
      </c>
      <c r="L29" s="317">
        <v>0.21</v>
      </c>
      <c r="M29" s="316"/>
      <c r="N29" s="316"/>
      <c r="O29" s="316"/>
      <c r="P29" s="316"/>
      <c r="W29" s="315">
        <f>ROUND(AZ54,2)</f>
        <v>0</v>
      </c>
      <c r="X29" s="316"/>
      <c r="Y29" s="316"/>
      <c r="Z29" s="316"/>
      <c r="AA29" s="316"/>
      <c r="AB29" s="316"/>
      <c r="AC29" s="316"/>
      <c r="AD29" s="316"/>
      <c r="AE29" s="316"/>
      <c r="AK29" s="315">
        <f>ROUND(AV54,2)</f>
        <v>0</v>
      </c>
      <c r="AL29" s="316"/>
      <c r="AM29" s="316"/>
      <c r="AN29" s="316"/>
      <c r="AO29" s="316"/>
      <c r="AR29" s="37"/>
      <c r="BE29" s="305"/>
    </row>
    <row r="30" spans="2:57" s="2" customFormat="1" ht="14.45" customHeight="1">
      <c r="B30" s="37"/>
      <c r="F30" s="28" t="s">
        <v>44</v>
      </c>
      <c r="L30" s="317">
        <v>0.12</v>
      </c>
      <c r="M30" s="316"/>
      <c r="N30" s="316"/>
      <c r="O30" s="316"/>
      <c r="P30" s="316"/>
      <c r="W30" s="315">
        <f>ROUND(BA54,2)</f>
        <v>0</v>
      </c>
      <c r="X30" s="316"/>
      <c r="Y30" s="316"/>
      <c r="Z30" s="316"/>
      <c r="AA30" s="316"/>
      <c r="AB30" s="316"/>
      <c r="AC30" s="316"/>
      <c r="AD30" s="316"/>
      <c r="AE30" s="316"/>
      <c r="AK30" s="315">
        <f>ROUND(AW54,2)</f>
        <v>0</v>
      </c>
      <c r="AL30" s="316"/>
      <c r="AM30" s="316"/>
      <c r="AN30" s="316"/>
      <c r="AO30" s="316"/>
      <c r="AR30" s="37"/>
      <c r="BE30" s="305"/>
    </row>
    <row r="31" spans="2:57" s="2" customFormat="1" ht="14.45" customHeight="1" hidden="1">
      <c r="B31" s="37"/>
      <c r="F31" s="28" t="s">
        <v>45</v>
      </c>
      <c r="L31" s="317">
        <v>0.21</v>
      </c>
      <c r="M31" s="316"/>
      <c r="N31" s="316"/>
      <c r="O31" s="316"/>
      <c r="P31" s="316"/>
      <c r="W31" s="315">
        <f>ROUND(BB54,2)</f>
        <v>0</v>
      </c>
      <c r="X31" s="316"/>
      <c r="Y31" s="316"/>
      <c r="Z31" s="316"/>
      <c r="AA31" s="316"/>
      <c r="AB31" s="316"/>
      <c r="AC31" s="316"/>
      <c r="AD31" s="316"/>
      <c r="AE31" s="316"/>
      <c r="AK31" s="315">
        <v>0</v>
      </c>
      <c r="AL31" s="316"/>
      <c r="AM31" s="316"/>
      <c r="AN31" s="316"/>
      <c r="AO31" s="316"/>
      <c r="AR31" s="37"/>
      <c r="BE31" s="305"/>
    </row>
    <row r="32" spans="2:57" s="2" customFormat="1" ht="14.45" customHeight="1" hidden="1">
      <c r="B32" s="37"/>
      <c r="F32" s="28" t="s">
        <v>46</v>
      </c>
      <c r="L32" s="317">
        <v>0.12</v>
      </c>
      <c r="M32" s="316"/>
      <c r="N32" s="316"/>
      <c r="O32" s="316"/>
      <c r="P32" s="316"/>
      <c r="W32" s="315">
        <f>ROUND(BC54,2)</f>
        <v>0</v>
      </c>
      <c r="X32" s="316"/>
      <c r="Y32" s="316"/>
      <c r="Z32" s="316"/>
      <c r="AA32" s="316"/>
      <c r="AB32" s="316"/>
      <c r="AC32" s="316"/>
      <c r="AD32" s="316"/>
      <c r="AE32" s="316"/>
      <c r="AK32" s="315">
        <v>0</v>
      </c>
      <c r="AL32" s="316"/>
      <c r="AM32" s="316"/>
      <c r="AN32" s="316"/>
      <c r="AO32" s="316"/>
      <c r="AR32" s="37"/>
      <c r="BE32" s="305"/>
    </row>
    <row r="33" spans="2:44" s="2" customFormat="1" ht="14.45" customHeight="1" hidden="1">
      <c r="B33" s="37"/>
      <c r="F33" s="28" t="s">
        <v>47</v>
      </c>
      <c r="L33" s="317">
        <v>0</v>
      </c>
      <c r="M33" s="316"/>
      <c r="N33" s="316"/>
      <c r="O33" s="316"/>
      <c r="P33" s="316"/>
      <c r="W33" s="315">
        <f>ROUND(BD54,2)</f>
        <v>0</v>
      </c>
      <c r="X33" s="316"/>
      <c r="Y33" s="316"/>
      <c r="Z33" s="316"/>
      <c r="AA33" s="316"/>
      <c r="AB33" s="316"/>
      <c r="AC33" s="316"/>
      <c r="AD33" s="316"/>
      <c r="AE33" s="316"/>
      <c r="AK33" s="315">
        <v>0</v>
      </c>
      <c r="AL33" s="316"/>
      <c r="AM33" s="316"/>
      <c r="AN33" s="316"/>
      <c r="AO33" s="316"/>
      <c r="AR33" s="37"/>
    </row>
    <row r="34" spans="2:44" s="1" customFormat="1" ht="6.95" customHeight="1">
      <c r="B34" s="33"/>
      <c r="AR34" s="33"/>
    </row>
    <row r="35" spans="2:44" s="1" customFormat="1" ht="25.9" customHeight="1">
      <c r="B35" s="33"/>
      <c r="C35" s="38"/>
      <c r="D35" s="39" t="s">
        <v>48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49</v>
      </c>
      <c r="U35" s="40"/>
      <c r="V35" s="40"/>
      <c r="W35" s="40"/>
      <c r="X35" s="321" t="s">
        <v>50</v>
      </c>
      <c r="Y35" s="319"/>
      <c r="Z35" s="319"/>
      <c r="AA35" s="319"/>
      <c r="AB35" s="319"/>
      <c r="AC35" s="40"/>
      <c r="AD35" s="40"/>
      <c r="AE35" s="40"/>
      <c r="AF35" s="40"/>
      <c r="AG35" s="40"/>
      <c r="AH35" s="40"/>
      <c r="AI35" s="40"/>
      <c r="AJ35" s="40"/>
      <c r="AK35" s="318">
        <f>SUM(AK26:AK33)</f>
        <v>0</v>
      </c>
      <c r="AL35" s="319"/>
      <c r="AM35" s="319"/>
      <c r="AN35" s="319"/>
      <c r="AO35" s="320"/>
      <c r="AP35" s="38"/>
      <c r="AQ35" s="38"/>
      <c r="AR35" s="33"/>
    </row>
    <row r="36" spans="2:44" s="1" customFormat="1" ht="6.95" customHeight="1">
      <c r="B36" s="33"/>
      <c r="AR36" s="33"/>
    </row>
    <row r="37" spans="2:44" s="1" customFormat="1" ht="6.9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5" customHeight="1">
      <c r="B42" s="33"/>
      <c r="C42" s="22" t="s">
        <v>51</v>
      </c>
      <c r="AR42" s="33"/>
    </row>
    <row r="43" spans="2:44" s="1" customFormat="1" ht="6.95" customHeight="1">
      <c r="B43" s="33"/>
      <c r="AR43" s="33"/>
    </row>
    <row r="44" spans="2:44" s="3" customFormat="1" ht="12" customHeight="1">
      <c r="B44" s="46"/>
      <c r="C44" s="28" t="s">
        <v>14</v>
      </c>
      <c r="L44" s="3" t="str">
        <f>K5</f>
        <v>2024_09</v>
      </c>
      <c r="AR44" s="46"/>
    </row>
    <row r="45" spans="2:44" s="4" customFormat="1" ht="36.95" customHeight="1">
      <c r="B45" s="47"/>
      <c r="C45" s="48" t="s">
        <v>17</v>
      </c>
      <c r="L45" s="285" t="str">
        <f>K6</f>
        <v>Generální oprava sprch a šaten ve středisku Aquapark Kohoutovice</v>
      </c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R45" s="47"/>
    </row>
    <row r="46" spans="2:44" s="1" customFormat="1" ht="6.95" customHeight="1">
      <c r="B46" s="33"/>
      <c r="AR46" s="33"/>
    </row>
    <row r="47" spans="2:44" s="1" customFormat="1" ht="12" customHeight="1">
      <c r="B47" s="33"/>
      <c r="C47" s="28" t="s">
        <v>21</v>
      </c>
      <c r="L47" s="49" t="str">
        <f>IF(K8="","",K8)</f>
        <v>Brno - Kohoutovice</v>
      </c>
      <c r="AI47" s="28" t="s">
        <v>23</v>
      </c>
      <c r="AM47" s="287" t="str">
        <f>IF(AN8="","",AN8)</f>
        <v>1. 3. 2024</v>
      </c>
      <c r="AN47" s="287"/>
      <c r="AR47" s="33"/>
    </row>
    <row r="48" spans="2:44" s="1" customFormat="1" ht="6.95" customHeight="1">
      <c r="B48" s="33"/>
      <c r="AR48" s="33"/>
    </row>
    <row r="49" spans="2:56" s="1" customFormat="1" ht="15.2" customHeight="1">
      <c r="B49" s="33"/>
      <c r="C49" s="28" t="s">
        <v>25</v>
      </c>
      <c r="L49" s="3" t="str">
        <f>IF(E11="","",E11)</f>
        <v>STAREZ - SPORT, a.s.</v>
      </c>
      <c r="AI49" s="28" t="s">
        <v>31</v>
      </c>
      <c r="AM49" s="288" t="str">
        <f>IF(E17="","",E17)</f>
        <v>Ateliér Němec, s.r.o.</v>
      </c>
      <c r="AN49" s="289"/>
      <c r="AO49" s="289"/>
      <c r="AP49" s="289"/>
      <c r="AR49" s="33"/>
      <c r="AS49" s="290" t="s">
        <v>52</v>
      </c>
      <c r="AT49" s="291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25.7" customHeight="1">
      <c r="B50" s="33"/>
      <c r="C50" s="28" t="s">
        <v>29</v>
      </c>
      <c r="L50" s="3" t="str">
        <f>IF(E14="Vyplň údaj","",E14)</f>
        <v/>
      </c>
      <c r="AI50" s="28" t="s">
        <v>34</v>
      </c>
      <c r="AM50" s="288" t="str">
        <f>IF(E20="","",E20)</f>
        <v>Petr Macek, Otevřená 680/7, Kuřim 664 34</v>
      </c>
      <c r="AN50" s="289"/>
      <c r="AO50" s="289"/>
      <c r="AP50" s="289"/>
      <c r="AR50" s="33"/>
      <c r="AS50" s="292"/>
      <c r="AT50" s="293"/>
      <c r="BD50" s="54"/>
    </row>
    <row r="51" spans="2:56" s="1" customFormat="1" ht="10.9" customHeight="1">
      <c r="B51" s="33"/>
      <c r="AR51" s="33"/>
      <c r="AS51" s="292"/>
      <c r="AT51" s="293"/>
      <c r="BD51" s="54"/>
    </row>
    <row r="52" spans="2:56" s="1" customFormat="1" ht="29.25" customHeight="1">
      <c r="B52" s="33"/>
      <c r="C52" s="294" t="s">
        <v>53</v>
      </c>
      <c r="D52" s="295"/>
      <c r="E52" s="295"/>
      <c r="F52" s="295"/>
      <c r="G52" s="295"/>
      <c r="H52" s="55"/>
      <c r="I52" s="297" t="s">
        <v>54</v>
      </c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6" t="s">
        <v>55</v>
      </c>
      <c r="AH52" s="295"/>
      <c r="AI52" s="295"/>
      <c r="AJ52" s="295"/>
      <c r="AK52" s="295"/>
      <c r="AL52" s="295"/>
      <c r="AM52" s="295"/>
      <c r="AN52" s="297" t="s">
        <v>56</v>
      </c>
      <c r="AO52" s="295"/>
      <c r="AP52" s="295"/>
      <c r="AQ52" s="56" t="s">
        <v>57</v>
      </c>
      <c r="AR52" s="33"/>
      <c r="AS52" s="57" t="s">
        <v>58</v>
      </c>
      <c r="AT52" s="58" t="s">
        <v>59</v>
      </c>
      <c r="AU52" s="58" t="s">
        <v>60</v>
      </c>
      <c r="AV52" s="58" t="s">
        <v>61</v>
      </c>
      <c r="AW52" s="58" t="s">
        <v>62</v>
      </c>
      <c r="AX52" s="58" t="s">
        <v>63</v>
      </c>
      <c r="AY52" s="58" t="s">
        <v>64</v>
      </c>
      <c r="AZ52" s="58" t="s">
        <v>65</v>
      </c>
      <c r="BA52" s="58" t="s">
        <v>66</v>
      </c>
      <c r="BB52" s="58" t="s">
        <v>67</v>
      </c>
      <c r="BC52" s="58" t="s">
        <v>68</v>
      </c>
      <c r="BD52" s="59" t="s">
        <v>69</v>
      </c>
    </row>
    <row r="53" spans="2:56" s="1" customFormat="1" ht="10.9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5" customHeight="1">
      <c r="B54" s="61"/>
      <c r="C54" s="62" t="s">
        <v>70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301">
        <f>ROUND(SUM(AG55:AG59),2)</f>
        <v>0</v>
      </c>
      <c r="AH54" s="301"/>
      <c r="AI54" s="301"/>
      <c r="AJ54" s="301"/>
      <c r="AK54" s="301"/>
      <c r="AL54" s="301"/>
      <c r="AM54" s="301"/>
      <c r="AN54" s="302">
        <f aca="true" t="shared" si="0" ref="AN54:AN59">SUM(AG54,AT54)</f>
        <v>0</v>
      </c>
      <c r="AO54" s="302"/>
      <c r="AP54" s="302"/>
      <c r="AQ54" s="65" t="s">
        <v>3</v>
      </c>
      <c r="AR54" s="61"/>
      <c r="AS54" s="66">
        <f>ROUND(SUM(AS55:AS59),2)</f>
        <v>0</v>
      </c>
      <c r="AT54" s="67">
        <f aca="true" t="shared" si="1" ref="AT54:AT59">ROUND(SUM(AV54:AW54),2)</f>
        <v>0</v>
      </c>
      <c r="AU54" s="68">
        <f>ROUND(SUM(AU55:AU59),5)</f>
        <v>0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ROUND(SUM(AZ55:AZ59),2)</f>
        <v>0</v>
      </c>
      <c r="BA54" s="67">
        <f>ROUND(SUM(BA55:BA59),2)</f>
        <v>0</v>
      </c>
      <c r="BB54" s="67">
        <f>ROUND(SUM(BB55:BB59),2)</f>
        <v>0</v>
      </c>
      <c r="BC54" s="67">
        <f>ROUND(SUM(BC55:BC59),2)</f>
        <v>0</v>
      </c>
      <c r="BD54" s="69">
        <f>ROUND(SUM(BD55:BD59),2)</f>
        <v>0</v>
      </c>
      <c r="BS54" s="70" t="s">
        <v>71</v>
      </c>
      <c r="BT54" s="70" t="s">
        <v>72</v>
      </c>
      <c r="BU54" s="71" t="s">
        <v>73</v>
      </c>
      <c r="BV54" s="70" t="s">
        <v>74</v>
      </c>
      <c r="BW54" s="70" t="s">
        <v>5</v>
      </c>
      <c r="BX54" s="70" t="s">
        <v>75</v>
      </c>
      <c r="CL54" s="70" t="s">
        <v>3</v>
      </c>
    </row>
    <row r="55" spans="1:91" s="6" customFormat="1" ht="16.5" customHeight="1">
      <c r="A55" s="72" t="s">
        <v>76</v>
      </c>
      <c r="B55" s="73"/>
      <c r="C55" s="74"/>
      <c r="D55" s="298" t="s">
        <v>77</v>
      </c>
      <c r="E55" s="298"/>
      <c r="F55" s="298"/>
      <c r="G55" s="298"/>
      <c r="H55" s="298"/>
      <c r="I55" s="75"/>
      <c r="J55" s="298" t="s">
        <v>78</v>
      </c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9">
        <f>'01 - Stavební úpravy'!J30</f>
        <v>0</v>
      </c>
      <c r="AH55" s="300"/>
      <c r="AI55" s="300"/>
      <c r="AJ55" s="300"/>
      <c r="AK55" s="300"/>
      <c r="AL55" s="300"/>
      <c r="AM55" s="300"/>
      <c r="AN55" s="299">
        <f t="shared" si="0"/>
        <v>0</v>
      </c>
      <c r="AO55" s="300"/>
      <c r="AP55" s="300"/>
      <c r="AQ55" s="76" t="s">
        <v>79</v>
      </c>
      <c r="AR55" s="73"/>
      <c r="AS55" s="77">
        <v>0</v>
      </c>
      <c r="AT55" s="78">
        <f t="shared" si="1"/>
        <v>0</v>
      </c>
      <c r="AU55" s="79">
        <f>'01 - Stavební úpravy'!P106</f>
        <v>0</v>
      </c>
      <c r="AV55" s="78">
        <f>'01 - Stavební úpravy'!J33</f>
        <v>0</v>
      </c>
      <c r="AW55" s="78">
        <f>'01 - Stavební úpravy'!J34</f>
        <v>0</v>
      </c>
      <c r="AX55" s="78">
        <f>'01 - Stavební úpravy'!J35</f>
        <v>0</v>
      </c>
      <c r="AY55" s="78">
        <f>'01 - Stavební úpravy'!J36</f>
        <v>0</v>
      </c>
      <c r="AZ55" s="78">
        <f>'01 - Stavební úpravy'!F33</f>
        <v>0</v>
      </c>
      <c r="BA55" s="78">
        <f>'01 - Stavební úpravy'!F34</f>
        <v>0</v>
      </c>
      <c r="BB55" s="78">
        <f>'01 - Stavební úpravy'!F35</f>
        <v>0</v>
      </c>
      <c r="BC55" s="78">
        <f>'01 - Stavební úpravy'!F36</f>
        <v>0</v>
      </c>
      <c r="BD55" s="80">
        <f>'01 - Stavební úpravy'!F37</f>
        <v>0</v>
      </c>
      <c r="BT55" s="81" t="s">
        <v>80</v>
      </c>
      <c r="BV55" s="81" t="s">
        <v>74</v>
      </c>
      <c r="BW55" s="81" t="s">
        <v>81</v>
      </c>
      <c r="BX55" s="81" t="s">
        <v>5</v>
      </c>
      <c r="CL55" s="81" t="s">
        <v>3</v>
      </c>
      <c r="CM55" s="81" t="s">
        <v>82</v>
      </c>
    </row>
    <row r="56" spans="1:91" s="6" customFormat="1" ht="16.5" customHeight="1">
      <c r="A56" s="72" t="s">
        <v>76</v>
      </c>
      <c r="B56" s="73"/>
      <c r="C56" s="74"/>
      <c r="D56" s="298" t="s">
        <v>83</v>
      </c>
      <c r="E56" s="298"/>
      <c r="F56" s="298"/>
      <c r="G56" s="298"/>
      <c r="H56" s="298"/>
      <c r="I56" s="75"/>
      <c r="J56" s="298" t="s">
        <v>84</v>
      </c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9">
        <f>'02.1 - Elektroinstalace -...'!J30</f>
        <v>0</v>
      </c>
      <c r="AH56" s="300"/>
      <c r="AI56" s="300"/>
      <c r="AJ56" s="300"/>
      <c r="AK56" s="300"/>
      <c r="AL56" s="300"/>
      <c r="AM56" s="300"/>
      <c r="AN56" s="299">
        <f t="shared" si="0"/>
        <v>0</v>
      </c>
      <c r="AO56" s="300"/>
      <c r="AP56" s="300"/>
      <c r="AQ56" s="76" t="s">
        <v>79</v>
      </c>
      <c r="AR56" s="73"/>
      <c r="AS56" s="77">
        <v>0</v>
      </c>
      <c r="AT56" s="78">
        <f t="shared" si="1"/>
        <v>0</v>
      </c>
      <c r="AU56" s="79">
        <f>'02.1 - Elektroinstalace -...'!P80</f>
        <v>0</v>
      </c>
      <c r="AV56" s="78">
        <f>'02.1 - Elektroinstalace -...'!J33</f>
        <v>0</v>
      </c>
      <c r="AW56" s="78">
        <f>'02.1 - Elektroinstalace -...'!J34</f>
        <v>0</v>
      </c>
      <c r="AX56" s="78">
        <f>'02.1 - Elektroinstalace -...'!J35</f>
        <v>0</v>
      </c>
      <c r="AY56" s="78">
        <f>'02.1 - Elektroinstalace -...'!J36</f>
        <v>0</v>
      </c>
      <c r="AZ56" s="78">
        <f>'02.1 - Elektroinstalace -...'!F33</f>
        <v>0</v>
      </c>
      <c r="BA56" s="78">
        <f>'02.1 - Elektroinstalace -...'!F34</f>
        <v>0</v>
      </c>
      <c r="BB56" s="78">
        <f>'02.1 - Elektroinstalace -...'!F35</f>
        <v>0</v>
      </c>
      <c r="BC56" s="78">
        <f>'02.1 - Elektroinstalace -...'!F36</f>
        <v>0</v>
      </c>
      <c r="BD56" s="80">
        <f>'02.1 - Elektroinstalace -...'!F37</f>
        <v>0</v>
      </c>
      <c r="BT56" s="81" t="s">
        <v>80</v>
      </c>
      <c r="BV56" s="81" t="s">
        <v>74</v>
      </c>
      <c r="BW56" s="81" t="s">
        <v>85</v>
      </c>
      <c r="BX56" s="81" t="s">
        <v>5</v>
      </c>
      <c r="CL56" s="81" t="s">
        <v>3</v>
      </c>
      <c r="CM56" s="81" t="s">
        <v>82</v>
      </c>
    </row>
    <row r="57" spans="1:91" s="6" customFormat="1" ht="16.5" customHeight="1">
      <c r="A57" s="72" t="s">
        <v>76</v>
      </c>
      <c r="B57" s="73"/>
      <c r="C57" s="74"/>
      <c r="D57" s="298" t="s">
        <v>86</v>
      </c>
      <c r="E57" s="298"/>
      <c r="F57" s="298"/>
      <c r="G57" s="298"/>
      <c r="H57" s="298"/>
      <c r="I57" s="75"/>
      <c r="J57" s="298" t="s">
        <v>87</v>
      </c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9">
        <f>'02.2 - Elektroinstalace -...'!J30</f>
        <v>0</v>
      </c>
      <c r="AH57" s="300"/>
      <c r="AI57" s="300"/>
      <c r="AJ57" s="300"/>
      <c r="AK57" s="300"/>
      <c r="AL57" s="300"/>
      <c r="AM57" s="300"/>
      <c r="AN57" s="299">
        <f t="shared" si="0"/>
        <v>0</v>
      </c>
      <c r="AO57" s="300"/>
      <c r="AP57" s="300"/>
      <c r="AQ57" s="76" t="s">
        <v>79</v>
      </c>
      <c r="AR57" s="73"/>
      <c r="AS57" s="77">
        <v>0</v>
      </c>
      <c r="AT57" s="78">
        <f t="shared" si="1"/>
        <v>0</v>
      </c>
      <c r="AU57" s="79">
        <f>'02.2 - Elektroinstalace -...'!P83</f>
        <v>0</v>
      </c>
      <c r="AV57" s="78">
        <f>'02.2 - Elektroinstalace -...'!J33</f>
        <v>0</v>
      </c>
      <c r="AW57" s="78">
        <f>'02.2 - Elektroinstalace -...'!J34</f>
        <v>0</v>
      </c>
      <c r="AX57" s="78">
        <f>'02.2 - Elektroinstalace -...'!J35</f>
        <v>0</v>
      </c>
      <c r="AY57" s="78">
        <f>'02.2 - Elektroinstalace -...'!J36</f>
        <v>0</v>
      </c>
      <c r="AZ57" s="78">
        <f>'02.2 - Elektroinstalace -...'!F33</f>
        <v>0</v>
      </c>
      <c r="BA57" s="78">
        <f>'02.2 - Elektroinstalace -...'!F34</f>
        <v>0</v>
      </c>
      <c r="BB57" s="78">
        <f>'02.2 - Elektroinstalace -...'!F35</f>
        <v>0</v>
      </c>
      <c r="BC57" s="78">
        <f>'02.2 - Elektroinstalace -...'!F36</f>
        <v>0</v>
      </c>
      <c r="BD57" s="80">
        <f>'02.2 - Elektroinstalace -...'!F37</f>
        <v>0</v>
      </c>
      <c r="BT57" s="81" t="s">
        <v>80</v>
      </c>
      <c r="BV57" s="81" t="s">
        <v>74</v>
      </c>
      <c r="BW57" s="81" t="s">
        <v>88</v>
      </c>
      <c r="BX57" s="81" t="s">
        <v>5</v>
      </c>
      <c r="CL57" s="81" t="s">
        <v>3</v>
      </c>
      <c r="CM57" s="81" t="s">
        <v>82</v>
      </c>
    </row>
    <row r="58" spans="1:91" s="6" customFormat="1" ht="16.5" customHeight="1">
      <c r="A58" s="72" t="s">
        <v>76</v>
      </c>
      <c r="B58" s="73"/>
      <c r="C58" s="74"/>
      <c r="D58" s="298" t="s">
        <v>89</v>
      </c>
      <c r="E58" s="298"/>
      <c r="F58" s="298"/>
      <c r="G58" s="298"/>
      <c r="H58" s="298"/>
      <c r="I58" s="75"/>
      <c r="J58" s="298" t="s">
        <v>90</v>
      </c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9">
        <f>'03 - Zdravotně technické ...'!J30</f>
        <v>0</v>
      </c>
      <c r="AH58" s="300"/>
      <c r="AI58" s="300"/>
      <c r="AJ58" s="300"/>
      <c r="AK58" s="300"/>
      <c r="AL58" s="300"/>
      <c r="AM58" s="300"/>
      <c r="AN58" s="299">
        <f t="shared" si="0"/>
        <v>0</v>
      </c>
      <c r="AO58" s="300"/>
      <c r="AP58" s="300"/>
      <c r="AQ58" s="76" t="s">
        <v>79</v>
      </c>
      <c r="AR58" s="73"/>
      <c r="AS58" s="77">
        <v>0</v>
      </c>
      <c r="AT58" s="78">
        <f t="shared" si="1"/>
        <v>0</v>
      </c>
      <c r="AU58" s="79">
        <f>'03 - Zdravotně technické ...'!P81</f>
        <v>0</v>
      </c>
      <c r="AV58" s="78">
        <f>'03 - Zdravotně technické ...'!J33</f>
        <v>0</v>
      </c>
      <c r="AW58" s="78">
        <f>'03 - Zdravotně technické ...'!J34</f>
        <v>0</v>
      </c>
      <c r="AX58" s="78">
        <f>'03 - Zdravotně technické ...'!J35</f>
        <v>0</v>
      </c>
      <c r="AY58" s="78">
        <f>'03 - Zdravotně technické ...'!J36</f>
        <v>0</v>
      </c>
      <c r="AZ58" s="78">
        <f>'03 - Zdravotně technické ...'!F33</f>
        <v>0</v>
      </c>
      <c r="BA58" s="78">
        <f>'03 - Zdravotně technické ...'!F34</f>
        <v>0</v>
      </c>
      <c r="BB58" s="78">
        <f>'03 - Zdravotně technické ...'!F35</f>
        <v>0</v>
      </c>
      <c r="BC58" s="78">
        <f>'03 - Zdravotně technické ...'!F36</f>
        <v>0</v>
      </c>
      <c r="BD58" s="80">
        <f>'03 - Zdravotně technické ...'!F37</f>
        <v>0</v>
      </c>
      <c r="BT58" s="81" t="s">
        <v>80</v>
      </c>
      <c r="BV58" s="81" t="s">
        <v>74</v>
      </c>
      <c r="BW58" s="81" t="s">
        <v>91</v>
      </c>
      <c r="BX58" s="81" t="s">
        <v>5</v>
      </c>
      <c r="CL58" s="81" t="s">
        <v>3</v>
      </c>
      <c r="CM58" s="81" t="s">
        <v>82</v>
      </c>
    </row>
    <row r="59" spans="1:91" s="6" customFormat="1" ht="16.5" customHeight="1">
      <c r="A59" s="72" t="s">
        <v>76</v>
      </c>
      <c r="B59" s="73"/>
      <c r="C59" s="74"/>
      <c r="D59" s="298" t="s">
        <v>92</v>
      </c>
      <c r="E59" s="298"/>
      <c r="F59" s="298"/>
      <c r="G59" s="298"/>
      <c r="H59" s="298"/>
      <c r="I59" s="75"/>
      <c r="J59" s="298" t="s">
        <v>93</v>
      </c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9">
        <f>'04 - Vytápění'!J30</f>
        <v>0</v>
      </c>
      <c r="AH59" s="300"/>
      <c r="AI59" s="300"/>
      <c r="AJ59" s="300"/>
      <c r="AK59" s="300"/>
      <c r="AL59" s="300"/>
      <c r="AM59" s="300"/>
      <c r="AN59" s="299">
        <f t="shared" si="0"/>
        <v>0</v>
      </c>
      <c r="AO59" s="300"/>
      <c r="AP59" s="300"/>
      <c r="AQ59" s="76" t="s">
        <v>79</v>
      </c>
      <c r="AR59" s="73"/>
      <c r="AS59" s="82">
        <v>0</v>
      </c>
      <c r="AT59" s="83">
        <f t="shared" si="1"/>
        <v>0</v>
      </c>
      <c r="AU59" s="84">
        <f>'04 - Vytápění'!P81</f>
        <v>0</v>
      </c>
      <c r="AV59" s="83">
        <f>'04 - Vytápění'!J33</f>
        <v>0</v>
      </c>
      <c r="AW59" s="83">
        <f>'04 - Vytápění'!J34</f>
        <v>0</v>
      </c>
      <c r="AX59" s="83">
        <f>'04 - Vytápění'!J35</f>
        <v>0</v>
      </c>
      <c r="AY59" s="83">
        <f>'04 - Vytápění'!J36</f>
        <v>0</v>
      </c>
      <c r="AZ59" s="83">
        <f>'04 - Vytápění'!F33</f>
        <v>0</v>
      </c>
      <c r="BA59" s="83">
        <f>'04 - Vytápění'!F34</f>
        <v>0</v>
      </c>
      <c r="BB59" s="83">
        <f>'04 - Vytápění'!F35</f>
        <v>0</v>
      </c>
      <c r="BC59" s="83">
        <f>'04 - Vytápění'!F36</f>
        <v>0</v>
      </c>
      <c r="BD59" s="85">
        <f>'04 - Vytápění'!F37</f>
        <v>0</v>
      </c>
      <c r="BT59" s="81" t="s">
        <v>80</v>
      </c>
      <c r="BV59" s="81" t="s">
        <v>74</v>
      </c>
      <c r="BW59" s="81" t="s">
        <v>94</v>
      </c>
      <c r="BX59" s="81" t="s">
        <v>5</v>
      </c>
      <c r="CL59" s="81" t="s">
        <v>3</v>
      </c>
      <c r="CM59" s="81" t="s">
        <v>82</v>
      </c>
    </row>
    <row r="60" spans="2:44" s="1" customFormat="1" ht="30" customHeight="1">
      <c r="B60" s="33"/>
      <c r="AR60" s="33"/>
    </row>
    <row r="61" spans="2:44" s="1" customFormat="1" ht="6.95" customHeight="1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33"/>
    </row>
  </sheetData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01 - Stavební úpravy'!C2" display="/"/>
    <hyperlink ref="A56" location="'02.1 - Elektroinstalace -...'!C2" display="/"/>
    <hyperlink ref="A57" location="'02.2 - Elektroinstalace -...'!C2" display="/"/>
    <hyperlink ref="A58" location="'03 - Zdravotně technické ...'!C2" display="/"/>
    <hyperlink ref="A59" location="'04 - Vytápěn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80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22" t="s">
        <v>6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8" t="s">
        <v>81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95</v>
      </c>
      <c r="L4" s="21"/>
      <c r="M4" s="86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23" t="str">
        <f>'Rekapitulace stavby'!K6</f>
        <v>Generální oprava sprch a šaten ve středisku Aquapark Kohoutovice</v>
      </c>
      <c r="F7" s="324"/>
      <c r="G7" s="324"/>
      <c r="H7" s="324"/>
      <c r="L7" s="21"/>
    </row>
    <row r="8" spans="2:12" s="1" customFormat="1" ht="12" customHeight="1">
      <c r="B8" s="33"/>
      <c r="D8" s="28" t="s">
        <v>96</v>
      </c>
      <c r="L8" s="33"/>
    </row>
    <row r="9" spans="2:12" s="1" customFormat="1" ht="16.5" customHeight="1">
      <c r="B9" s="33"/>
      <c r="E9" s="285" t="s">
        <v>97</v>
      </c>
      <c r="F9" s="325"/>
      <c r="G9" s="325"/>
      <c r="H9" s="325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19</v>
      </c>
      <c r="F11" s="26" t="s">
        <v>3</v>
      </c>
      <c r="I11" s="28" t="s">
        <v>20</v>
      </c>
      <c r="J11" s="26" t="s">
        <v>3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1. 3. 2024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3</v>
      </c>
      <c r="L14" s="33"/>
    </row>
    <row r="15" spans="2:12" s="1" customFormat="1" ht="18" customHeight="1">
      <c r="B15" s="33"/>
      <c r="E15" s="26" t="s">
        <v>27</v>
      </c>
      <c r="I15" s="28" t="s">
        <v>28</v>
      </c>
      <c r="J15" s="26" t="s">
        <v>3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26" t="str">
        <f>'Rekapitulace stavby'!E14</f>
        <v>Vyplň údaj</v>
      </c>
      <c r="F18" s="306"/>
      <c r="G18" s="306"/>
      <c r="H18" s="306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3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3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">
        <v>3</v>
      </c>
      <c r="L23" s="33"/>
    </row>
    <row r="24" spans="2:12" s="1" customFormat="1" ht="18" customHeight="1">
      <c r="B24" s="33"/>
      <c r="E24" s="26" t="s">
        <v>35</v>
      </c>
      <c r="I24" s="28" t="s">
        <v>28</v>
      </c>
      <c r="J24" s="26" t="s">
        <v>3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16.5" customHeight="1">
      <c r="B27" s="87"/>
      <c r="E27" s="311" t="s">
        <v>3</v>
      </c>
      <c r="F27" s="311"/>
      <c r="G27" s="311"/>
      <c r="H27" s="311"/>
      <c r="L27" s="87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38</v>
      </c>
      <c r="J30" s="64">
        <f>ROUND(J106,2)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89">
        <f>ROUND((SUM(BE106:BE808)),2)</f>
        <v>0</v>
      </c>
      <c r="I33" s="90">
        <v>0.21</v>
      </c>
      <c r="J33" s="89">
        <f>ROUND(((SUM(BE106:BE808))*I33),2)</f>
        <v>0</v>
      </c>
      <c r="L33" s="33"/>
    </row>
    <row r="34" spans="2:12" s="1" customFormat="1" ht="14.45" customHeight="1">
      <c r="B34" s="33"/>
      <c r="E34" s="28" t="s">
        <v>44</v>
      </c>
      <c r="F34" s="89">
        <f>ROUND((SUM(BF106:BF808)),2)</f>
        <v>0</v>
      </c>
      <c r="I34" s="90">
        <v>0.12</v>
      </c>
      <c r="J34" s="89">
        <f>ROUND(((SUM(BF106:BF808))*I34),2)</f>
        <v>0</v>
      </c>
      <c r="L34" s="33"/>
    </row>
    <row r="35" spans="2:12" s="1" customFormat="1" ht="14.45" customHeight="1" hidden="1">
      <c r="B35" s="33"/>
      <c r="E35" s="28" t="s">
        <v>45</v>
      </c>
      <c r="F35" s="89">
        <f>ROUND((SUM(BG106:BG808)),2)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89">
        <f>ROUND((SUM(BH106:BH808)),2)</f>
        <v>0</v>
      </c>
      <c r="I36" s="90">
        <v>0.12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89">
        <f>ROUND((SUM(BI106:BI808)),2)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48</v>
      </c>
      <c r="E39" s="55"/>
      <c r="F39" s="55"/>
      <c r="G39" s="93" t="s">
        <v>49</v>
      </c>
      <c r="H39" s="94" t="s">
        <v>50</v>
      </c>
      <c r="I39" s="55"/>
      <c r="J39" s="95">
        <f>SUM(J30:J37)</f>
        <v>0</v>
      </c>
      <c r="K39" s="96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98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17</v>
      </c>
      <c r="L47" s="33"/>
    </row>
    <row r="48" spans="2:12" s="1" customFormat="1" ht="16.5" customHeight="1">
      <c r="B48" s="33"/>
      <c r="E48" s="323" t="str">
        <f>E7</f>
        <v>Generální oprava sprch a šaten ve středisku Aquapark Kohoutovice</v>
      </c>
      <c r="F48" s="324"/>
      <c r="G48" s="324"/>
      <c r="H48" s="324"/>
      <c r="L48" s="33"/>
    </row>
    <row r="49" spans="2:12" s="1" customFormat="1" ht="12" customHeight="1">
      <c r="B49" s="33"/>
      <c r="C49" s="28" t="s">
        <v>96</v>
      </c>
      <c r="L49" s="33"/>
    </row>
    <row r="50" spans="2:12" s="1" customFormat="1" ht="16.5" customHeight="1">
      <c r="B50" s="33"/>
      <c r="E50" s="285" t="str">
        <f>E9</f>
        <v>01 - Stavební úpravy</v>
      </c>
      <c r="F50" s="325"/>
      <c r="G50" s="325"/>
      <c r="H50" s="325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Brno - Kohoutovice</v>
      </c>
      <c r="I52" s="28" t="s">
        <v>23</v>
      </c>
      <c r="J52" s="50" t="str">
        <f>IF(J12="","",J12)</f>
        <v>1. 3. 2024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STAREZ - SPORT, a.s.</v>
      </c>
      <c r="I54" s="28" t="s">
        <v>31</v>
      </c>
      <c r="J54" s="31" t="str">
        <f>E21</f>
        <v>Ateliér Němec, s.r.o.</v>
      </c>
      <c r="L54" s="33"/>
    </row>
    <row r="55" spans="2:12" s="1" customFormat="1" ht="25.7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>Petr Macek, Otevřená 680/7, Kuřim 664 34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99</v>
      </c>
      <c r="D57" s="91"/>
      <c r="E57" s="91"/>
      <c r="F57" s="91"/>
      <c r="G57" s="91"/>
      <c r="H57" s="91"/>
      <c r="I57" s="91"/>
      <c r="J57" s="98" t="s">
        <v>100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70</v>
      </c>
      <c r="J59" s="64">
        <f>J106</f>
        <v>0</v>
      </c>
      <c r="L59" s="33"/>
      <c r="AU59" s="18" t="s">
        <v>101</v>
      </c>
    </row>
    <row r="60" spans="2:12" s="8" customFormat="1" ht="24.95" customHeight="1">
      <c r="B60" s="100"/>
      <c r="D60" s="101" t="s">
        <v>102</v>
      </c>
      <c r="E60" s="102"/>
      <c r="F60" s="102"/>
      <c r="G60" s="102"/>
      <c r="H60" s="102"/>
      <c r="I60" s="102"/>
      <c r="J60" s="103">
        <f>J107</f>
        <v>0</v>
      </c>
      <c r="L60" s="100"/>
    </row>
    <row r="61" spans="2:12" s="9" customFormat="1" ht="19.9" customHeight="1">
      <c r="B61" s="104"/>
      <c r="D61" s="105" t="s">
        <v>103</v>
      </c>
      <c r="E61" s="106"/>
      <c r="F61" s="106"/>
      <c r="G61" s="106"/>
      <c r="H61" s="106"/>
      <c r="I61" s="106"/>
      <c r="J61" s="107">
        <f>J108</f>
        <v>0</v>
      </c>
      <c r="L61" s="104"/>
    </row>
    <row r="62" spans="2:12" s="9" customFormat="1" ht="19.9" customHeight="1">
      <c r="B62" s="104"/>
      <c r="D62" s="105" t="s">
        <v>104</v>
      </c>
      <c r="E62" s="106"/>
      <c r="F62" s="106"/>
      <c r="G62" s="106"/>
      <c r="H62" s="106"/>
      <c r="I62" s="106"/>
      <c r="J62" s="107">
        <f>J112</f>
        <v>0</v>
      </c>
      <c r="L62" s="104"/>
    </row>
    <row r="63" spans="2:12" s="9" customFormat="1" ht="19.9" customHeight="1">
      <c r="B63" s="104"/>
      <c r="D63" s="105" t="s">
        <v>105</v>
      </c>
      <c r="E63" s="106"/>
      <c r="F63" s="106"/>
      <c r="G63" s="106"/>
      <c r="H63" s="106"/>
      <c r="I63" s="106"/>
      <c r="J63" s="107">
        <f>J161</f>
        <v>0</v>
      </c>
      <c r="L63" s="104"/>
    </row>
    <row r="64" spans="2:12" s="9" customFormat="1" ht="19.9" customHeight="1">
      <c r="B64" s="104"/>
      <c r="D64" s="105" t="s">
        <v>106</v>
      </c>
      <c r="E64" s="106"/>
      <c r="F64" s="106"/>
      <c r="G64" s="106"/>
      <c r="H64" s="106"/>
      <c r="I64" s="106"/>
      <c r="J64" s="107">
        <f>J188</f>
        <v>0</v>
      </c>
      <c r="L64" s="104"/>
    </row>
    <row r="65" spans="2:12" s="9" customFormat="1" ht="19.9" customHeight="1">
      <c r="B65" s="104"/>
      <c r="D65" s="105" t="s">
        <v>107</v>
      </c>
      <c r="E65" s="106"/>
      <c r="F65" s="106"/>
      <c r="G65" s="106"/>
      <c r="H65" s="106"/>
      <c r="I65" s="106"/>
      <c r="J65" s="107">
        <f>J205</f>
        <v>0</v>
      </c>
      <c r="L65" s="104"/>
    </row>
    <row r="66" spans="2:12" s="8" customFormat="1" ht="24.95" customHeight="1">
      <c r="B66" s="100"/>
      <c r="D66" s="101" t="s">
        <v>108</v>
      </c>
      <c r="E66" s="102"/>
      <c r="F66" s="102"/>
      <c r="G66" s="102"/>
      <c r="H66" s="102"/>
      <c r="I66" s="102"/>
      <c r="J66" s="103">
        <f>J213</f>
        <v>0</v>
      </c>
      <c r="L66" s="100"/>
    </row>
    <row r="67" spans="2:12" s="9" customFormat="1" ht="19.9" customHeight="1">
      <c r="B67" s="104"/>
      <c r="D67" s="105" t="s">
        <v>109</v>
      </c>
      <c r="E67" s="106"/>
      <c r="F67" s="106"/>
      <c r="G67" s="106"/>
      <c r="H67" s="106"/>
      <c r="I67" s="106"/>
      <c r="J67" s="107">
        <f>J214</f>
        <v>0</v>
      </c>
      <c r="L67" s="104"/>
    </row>
    <row r="68" spans="2:12" s="9" customFormat="1" ht="19.9" customHeight="1">
      <c r="B68" s="104"/>
      <c r="D68" s="105" t="s">
        <v>110</v>
      </c>
      <c r="E68" s="106"/>
      <c r="F68" s="106"/>
      <c r="G68" s="106"/>
      <c r="H68" s="106"/>
      <c r="I68" s="106"/>
      <c r="J68" s="107">
        <f>J230</f>
        <v>0</v>
      </c>
      <c r="L68" s="104"/>
    </row>
    <row r="69" spans="2:12" s="9" customFormat="1" ht="19.9" customHeight="1">
      <c r="B69" s="104"/>
      <c r="D69" s="105" t="s">
        <v>111</v>
      </c>
      <c r="E69" s="106"/>
      <c r="F69" s="106"/>
      <c r="G69" s="106"/>
      <c r="H69" s="106"/>
      <c r="I69" s="106"/>
      <c r="J69" s="107">
        <f>J249</f>
        <v>0</v>
      </c>
      <c r="L69" s="104"/>
    </row>
    <row r="70" spans="2:12" s="9" customFormat="1" ht="19.9" customHeight="1">
      <c r="B70" s="104"/>
      <c r="D70" s="105" t="s">
        <v>112</v>
      </c>
      <c r="E70" s="106"/>
      <c r="F70" s="106"/>
      <c r="G70" s="106"/>
      <c r="H70" s="106"/>
      <c r="I70" s="106"/>
      <c r="J70" s="107">
        <f>J256</f>
        <v>0</v>
      </c>
      <c r="L70" s="104"/>
    </row>
    <row r="71" spans="2:12" s="9" customFormat="1" ht="19.9" customHeight="1">
      <c r="B71" s="104"/>
      <c r="D71" s="105" t="s">
        <v>113</v>
      </c>
      <c r="E71" s="106"/>
      <c r="F71" s="106"/>
      <c r="G71" s="106"/>
      <c r="H71" s="106"/>
      <c r="I71" s="106"/>
      <c r="J71" s="107">
        <f>J410</f>
        <v>0</v>
      </c>
      <c r="L71" s="104"/>
    </row>
    <row r="72" spans="2:12" s="9" customFormat="1" ht="19.9" customHeight="1">
      <c r="B72" s="104"/>
      <c r="D72" s="105" t="s">
        <v>114</v>
      </c>
      <c r="E72" s="106"/>
      <c r="F72" s="106"/>
      <c r="G72" s="106"/>
      <c r="H72" s="106"/>
      <c r="I72" s="106"/>
      <c r="J72" s="107">
        <f>J416</f>
        <v>0</v>
      </c>
      <c r="L72" s="104"/>
    </row>
    <row r="73" spans="2:12" s="9" customFormat="1" ht="19.9" customHeight="1">
      <c r="B73" s="104"/>
      <c r="D73" s="105" t="s">
        <v>115</v>
      </c>
      <c r="E73" s="106"/>
      <c r="F73" s="106"/>
      <c r="G73" s="106"/>
      <c r="H73" s="106"/>
      <c r="I73" s="106"/>
      <c r="J73" s="107">
        <f>J424</f>
        <v>0</v>
      </c>
      <c r="L73" s="104"/>
    </row>
    <row r="74" spans="2:12" s="9" customFormat="1" ht="19.9" customHeight="1">
      <c r="B74" s="104"/>
      <c r="D74" s="105" t="s">
        <v>116</v>
      </c>
      <c r="E74" s="106"/>
      <c r="F74" s="106"/>
      <c r="G74" s="106"/>
      <c r="H74" s="106"/>
      <c r="I74" s="106"/>
      <c r="J74" s="107">
        <f>J434</f>
        <v>0</v>
      </c>
      <c r="L74" s="104"/>
    </row>
    <row r="75" spans="2:12" s="9" customFormat="1" ht="19.9" customHeight="1">
      <c r="B75" s="104"/>
      <c r="D75" s="105" t="s">
        <v>117</v>
      </c>
      <c r="E75" s="106"/>
      <c r="F75" s="106"/>
      <c r="G75" s="106"/>
      <c r="H75" s="106"/>
      <c r="I75" s="106"/>
      <c r="J75" s="107">
        <f>J478</f>
        <v>0</v>
      </c>
      <c r="L75" s="104"/>
    </row>
    <row r="76" spans="2:12" s="9" customFormat="1" ht="19.9" customHeight="1">
      <c r="B76" s="104"/>
      <c r="D76" s="105" t="s">
        <v>118</v>
      </c>
      <c r="E76" s="106"/>
      <c r="F76" s="106"/>
      <c r="G76" s="106"/>
      <c r="H76" s="106"/>
      <c r="I76" s="106"/>
      <c r="J76" s="107">
        <f>J530</f>
        <v>0</v>
      </c>
      <c r="L76" s="104"/>
    </row>
    <row r="77" spans="2:12" s="9" customFormat="1" ht="19.9" customHeight="1">
      <c r="B77" s="104"/>
      <c r="D77" s="105" t="s">
        <v>119</v>
      </c>
      <c r="E77" s="106"/>
      <c r="F77" s="106"/>
      <c r="G77" s="106"/>
      <c r="H77" s="106"/>
      <c r="I77" s="106"/>
      <c r="J77" s="107">
        <f>J559</f>
        <v>0</v>
      </c>
      <c r="L77" s="104"/>
    </row>
    <row r="78" spans="2:12" s="9" customFormat="1" ht="19.9" customHeight="1">
      <c r="B78" s="104"/>
      <c r="D78" s="105" t="s">
        <v>120</v>
      </c>
      <c r="E78" s="106"/>
      <c r="F78" s="106"/>
      <c r="G78" s="106"/>
      <c r="H78" s="106"/>
      <c r="I78" s="106"/>
      <c r="J78" s="107">
        <f>J619</f>
        <v>0</v>
      </c>
      <c r="L78" s="104"/>
    </row>
    <row r="79" spans="2:12" s="9" customFormat="1" ht="19.9" customHeight="1">
      <c r="B79" s="104"/>
      <c r="D79" s="105" t="s">
        <v>121</v>
      </c>
      <c r="E79" s="106"/>
      <c r="F79" s="106"/>
      <c r="G79" s="106"/>
      <c r="H79" s="106"/>
      <c r="I79" s="106"/>
      <c r="J79" s="107">
        <f>J630</f>
        <v>0</v>
      </c>
      <c r="L79" s="104"/>
    </row>
    <row r="80" spans="2:12" s="9" customFormat="1" ht="19.9" customHeight="1">
      <c r="B80" s="104"/>
      <c r="D80" s="105" t="s">
        <v>122</v>
      </c>
      <c r="E80" s="106"/>
      <c r="F80" s="106"/>
      <c r="G80" s="106"/>
      <c r="H80" s="106"/>
      <c r="I80" s="106"/>
      <c r="J80" s="107">
        <f>J730</f>
        <v>0</v>
      </c>
      <c r="L80" s="104"/>
    </row>
    <row r="81" spans="2:12" s="8" customFormat="1" ht="24.95" customHeight="1">
      <c r="B81" s="100"/>
      <c r="D81" s="101" t="s">
        <v>123</v>
      </c>
      <c r="E81" s="102"/>
      <c r="F81" s="102"/>
      <c r="G81" s="102"/>
      <c r="H81" s="102"/>
      <c r="I81" s="102"/>
      <c r="J81" s="103">
        <f>J767</f>
        <v>0</v>
      </c>
      <c r="L81" s="100"/>
    </row>
    <row r="82" spans="2:12" s="9" customFormat="1" ht="19.9" customHeight="1">
      <c r="B82" s="104"/>
      <c r="D82" s="105" t="s">
        <v>124</v>
      </c>
      <c r="E82" s="106"/>
      <c r="F82" s="106"/>
      <c r="G82" s="106"/>
      <c r="H82" s="106"/>
      <c r="I82" s="106"/>
      <c r="J82" s="107">
        <f>J768</f>
        <v>0</v>
      </c>
      <c r="L82" s="104"/>
    </row>
    <row r="83" spans="2:12" s="9" customFormat="1" ht="19.9" customHeight="1">
      <c r="B83" s="104"/>
      <c r="D83" s="105" t="s">
        <v>125</v>
      </c>
      <c r="E83" s="106"/>
      <c r="F83" s="106"/>
      <c r="G83" s="106"/>
      <c r="H83" s="106"/>
      <c r="I83" s="106"/>
      <c r="J83" s="107">
        <f>J774</f>
        <v>0</v>
      </c>
      <c r="L83" s="104"/>
    </row>
    <row r="84" spans="2:12" s="9" customFormat="1" ht="19.9" customHeight="1">
      <c r="B84" s="104"/>
      <c r="D84" s="105" t="s">
        <v>126</v>
      </c>
      <c r="E84" s="106"/>
      <c r="F84" s="106"/>
      <c r="G84" s="106"/>
      <c r="H84" s="106"/>
      <c r="I84" s="106"/>
      <c r="J84" s="107">
        <f>J778</f>
        <v>0</v>
      </c>
      <c r="L84" s="104"/>
    </row>
    <row r="85" spans="2:12" s="9" customFormat="1" ht="19.9" customHeight="1">
      <c r="B85" s="104"/>
      <c r="D85" s="105" t="s">
        <v>127</v>
      </c>
      <c r="E85" s="106"/>
      <c r="F85" s="106"/>
      <c r="G85" s="106"/>
      <c r="H85" s="106"/>
      <c r="I85" s="106"/>
      <c r="J85" s="107">
        <f>J793</f>
        <v>0</v>
      </c>
      <c r="L85" s="104"/>
    </row>
    <row r="86" spans="2:12" s="9" customFormat="1" ht="19.9" customHeight="1">
      <c r="B86" s="104"/>
      <c r="D86" s="105" t="s">
        <v>128</v>
      </c>
      <c r="E86" s="106"/>
      <c r="F86" s="106"/>
      <c r="G86" s="106"/>
      <c r="H86" s="106"/>
      <c r="I86" s="106"/>
      <c r="J86" s="107">
        <f>J802</f>
        <v>0</v>
      </c>
      <c r="L86" s="104"/>
    </row>
    <row r="87" spans="2:12" s="1" customFormat="1" ht="21.75" customHeight="1">
      <c r="B87" s="33"/>
      <c r="L87" s="33"/>
    </row>
    <row r="88" spans="2:12" s="1" customFormat="1" ht="6.95" customHeight="1"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33"/>
    </row>
    <row r="92" spans="2:12" s="1" customFormat="1" ht="6.95" customHeight="1">
      <c r="B92" s="44"/>
      <c r="C92" s="45"/>
      <c r="D92" s="45"/>
      <c r="E92" s="45"/>
      <c r="F92" s="45"/>
      <c r="G92" s="45"/>
      <c r="H92" s="45"/>
      <c r="I92" s="45"/>
      <c r="J92" s="45"/>
      <c r="K92" s="45"/>
      <c r="L92" s="33"/>
    </row>
    <row r="93" spans="2:12" s="1" customFormat="1" ht="24.95" customHeight="1">
      <c r="B93" s="33"/>
      <c r="C93" s="22" t="s">
        <v>129</v>
      </c>
      <c r="L93" s="33"/>
    </row>
    <row r="94" spans="2:12" s="1" customFormat="1" ht="6.95" customHeight="1">
      <c r="B94" s="33"/>
      <c r="L94" s="33"/>
    </row>
    <row r="95" spans="2:12" s="1" customFormat="1" ht="12" customHeight="1">
      <c r="B95" s="33"/>
      <c r="C95" s="28" t="s">
        <v>17</v>
      </c>
      <c r="L95" s="33"/>
    </row>
    <row r="96" spans="2:12" s="1" customFormat="1" ht="16.5" customHeight="1">
      <c r="B96" s="33"/>
      <c r="E96" s="323" t="str">
        <f>E7</f>
        <v>Generální oprava sprch a šaten ve středisku Aquapark Kohoutovice</v>
      </c>
      <c r="F96" s="324"/>
      <c r="G96" s="324"/>
      <c r="H96" s="324"/>
      <c r="L96" s="33"/>
    </row>
    <row r="97" spans="2:12" s="1" customFormat="1" ht="12" customHeight="1">
      <c r="B97" s="33"/>
      <c r="C97" s="28" t="s">
        <v>96</v>
      </c>
      <c r="L97" s="33"/>
    </row>
    <row r="98" spans="2:12" s="1" customFormat="1" ht="16.5" customHeight="1">
      <c r="B98" s="33"/>
      <c r="E98" s="285" t="str">
        <f>E9</f>
        <v>01 - Stavební úpravy</v>
      </c>
      <c r="F98" s="325"/>
      <c r="G98" s="325"/>
      <c r="H98" s="325"/>
      <c r="L98" s="33"/>
    </row>
    <row r="99" spans="2:12" s="1" customFormat="1" ht="6.95" customHeight="1">
      <c r="B99" s="33"/>
      <c r="L99" s="33"/>
    </row>
    <row r="100" spans="2:12" s="1" customFormat="1" ht="12" customHeight="1">
      <c r="B100" s="33"/>
      <c r="C100" s="28" t="s">
        <v>21</v>
      </c>
      <c r="F100" s="26" t="str">
        <f>F12</f>
        <v>Brno - Kohoutovice</v>
      </c>
      <c r="I100" s="28" t="s">
        <v>23</v>
      </c>
      <c r="J100" s="50" t="str">
        <f>IF(J12="","",J12)</f>
        <v>1. 3. 2024</v>
      </c>
      <c r="L100" s="33"/>
    </row>
    <row r="101" spans="2:12" s="1" customFormat="1" ht="6.95" customHeight="1">
      <c r="B101" s="33"/>
      <c r="L101" s="33"/>
    </row>
    <row r="102" spans="2:12" s="1" customFormat="1" ht="15.2" customHeight="1">
      <c r="B102" s="33"/>
      <c r="C102" s="28" t="s">
        <v>25</v>
      </c>
      <c r="F102" s="26" t="str">
        <f>E15</f>
        <v>STAREZ - SPORT, a.s.</v>
      </c>
      <c r="I102" s="28" t="s">
        <v>31</v>
      </c>
      <c r="J102" s="31" t="str">
        <f>E21</f>
        <v>Ateliér Němec, s.r.o.</v>
      </c>
      <c r="L102" s="33"/>
    </row>
    <row r="103" spans="2:12" s="1" customFormat="1" ht="25.7" customHeight="1">
      <c r="B103" s="33"/>
      <c r="C103" s="28" t="s">
        <v>29</v>
      </c>
      <c r="F103" s="26" t="str">
        <f>IF(E18="","",E18)</f>
        <v>Vyplň údaj</v>
      </c>
      <c r="I103" s="28" t="s">
        <v>34</v>
      </c>
      <c r="J103" s="31" t="str">
        <f>E24</f>
        <v>Petr Macek, Otevřená 680/7, Kuřim 664 34</v>
      </c>
      <c r="L103" s="33"/>
    </row>
    <row r="104" spans="2:12" s="1" customFormat="1" ht="10.35" customHeight="1">
      <c r="B104" s="33"/>
      <c r="L104" s="33"/>
    </row>
    <row r="105" spans="2:20" s="10" customFormat="1" ht="29.25" customHeight="1">
      <c r="B105" s="108"/>
      <c r="C105" s="109" t="s">
        <v>130</v>
      </c>
      <c r="D105" s="110" t="s">
        <v>57</v>
      </c>
      <c r="E105" s="110" t="s">
        <v>53</v>
      </c>
      <c r="F105" s="110" t="s">
        <v>54</v>
      </c>
      <c r="G105" s="110" t="s">
        <v>131</v>
      </c>
      <c r="H105" s="110" t="s">
        <v>132</v>
      </c>
      <c r="I105" s="110" t="s">
        <v>133</v>
      </c>
      <c r="J105" s="111" t="s">
        <v>100</v>
      </c>
      <c r="K105" s="112" t="s">
        <v>134</v>
      </c>
      <c r="L105" s="108"/>
      <c r="M105" s="57" t="s">
        <v>3</v>
      </c>
      <c r="N105" s="58" t="s">
        <v>42</v>
      </c>
      <c r="O105" s="58" t="s">
        <v>135</v>
      </c>
      <c r="P105" s="58" t="s">
        <v>136</v>
      </c>
      <c r="Q105" s="58" t="s">
        <v>137</v>
      </c>
      <c r="R105" s="58" t="s">
        <v>138</v>
      </c>
      <c r="S105" s="58" t="s">
        <v>139</v>
      </c>
      <c r="T105" s="59" t="s">
        <v>140</v>
      </c>
    </row>
    <row r="106" spans="2:63" s="1" customFormat="1" ht="22.9" customHeight="1">
      <c r="B106" s="33"/>
      <c r="C106" s="62" t="s">
        <v>141</v>
      </c>
      <c r="J106" s="113">
        <f>BK106</f>
        <v>0</v>
      </c>
      <c r="L106" s="33"/>
      <c r="M106" s="60"/>
      <c r="N106" s="51"/>
      <c r="O106" s="51"/>
      <c r="P106" s="114">
        <f>P107+P213+P767</f>
        <v>0</v>
      </c>
      <c r="Q106" s="51"/>
      <c r="R106" s="114">
        <f>R107+R213+R767</f>
        <v>57.86938526</v>
      </c>
      <c r="S106" s="51"/>
      <c r="T106" s="115">
        <f>T107+T213+T767</f>
        <v>89.25334674999999</v>
      </c>
      <c r="AT106" s="18" t="s">
        <v>71</v>
      </c>
      <c r="AU106" s="18" t="s">
        <v>101</v>
      </c>
      <c r="BK106" s="116">
        <f>BK107+BK213+BK767</f>
        <v>0</v>
      </c>
    </row>
    <row r="107" spans="2:63" s="11" customFormat="1" ht="25.9" customHeight="1">
      <c r="B107" s="117"/>
      <c r="D107" s="118" t="s">
        <v>71</v>
      </c>
      <c r="E107" s="119" t="s">
        <v>142</v>
      </c>
      <c r="F107" s="119" t="s">
        <v>143</v>
      </c>
      <c r="I107" s="120"/>
      <c r="J107" s="121">
        <f>BK107</f>
        <v>0</v>
      </c>
      <c r="L107" s="117"/>
      <c r="M107" s="122"/>
      <c r="P107" s="123">
        <f>P108+P112+P161+P188+P205</f>
        <v>0</v>
      </c>
      <c r="R107" s="123">
        <f>R108+R112+R161+R188+R205</f>
        <v>33.2505153</v>
      </c>
      <c r="T107" s="124">
        <f>T108+T112+T161+T188+T205</f>
        <v>54.265868</v>
      </c>
      <c r="AR107" s="118" t="s">
        <v>80</v>
      </c>
      <c r="AT107" s="125" t="s">
        <v>71</v>
      </c>
      <c r="AU107" s="125" t="s">
        <v>72</v>
      </c>
      <c r="AY107" s="118" t="s">
        <v>144</v>
      </c>
      <c r="BK107" s="126">
        <f>BK108+BK112+BK161+BK188+BK205</f>
        <v>0</v>
      </c>
    </row>
    <row r="108" spans="2:63" s="11" customFormat="1" ht="22.9" customHeight="1">
      <c r="B108" s="117"/>
      <c r="D108" s="118" t="s">
        <v>71</v>
      </c>
      <c r="E108" s="127" t="s">
        <v>145</v>
      </c>
      <c r="F108" s="127" t="s">
        <v>146</v>
      </c>
      <c r="I108" s="120"/>
      <c r="J108" s="128">
        <f>BK108</f>
        <v>0</v>
      </c>
      <c r="L108" s="117"/>
      <c r="M108" s="122"/>
      <c r="P108" s="123">
        <f>SUM(P109:P111)</f>
        <v>0</v>
      </c>
      <c r="R108" s="123">
        <f>SUM(R109:R111)</f>
        <v>1.6461368000000003</v>
      </c>
      <c r="T108" s="124">
        <f>SUM(T109:T111)</f>
        <v>0</v>
      </c>
      <c r="AR108" s="118" t="s">
        <v>80</v>
      </c>
      <c r="AT108" s="125" t="s">
        <v>71</v>
      </c>
      <c r="AU108" s="125" t="s">
        <v>80</v>
      </c>
      <c r="AY108" s="118" t="s">
        <v>144</v>
      </c>
      <c r="BK108" s="126">
        <f>SUM(BK109:BK111)</f>
        <v>0</v>
      </c>
    </row>
    <row r="109" spans="2:65" s="1" customFormat="1" ht="21.75" customHeight="1">
      <c r="B109" s="129"/>
      <c r="C109" s="130" t="s">
        <v>80</v>
      </c>
      <c r="D109" s="130" t="s">
        <v>147</v>
      </c>
      <c r="E109" s="131" t="s">
        <v>148</v>
      </c>
      <c r="F109" s="132" t="s">
        <v>149</v>
      </c>
      <c r="G109" s="133" t="s">
        <v>150</v>
      </c>
      <c r="H109" s="134">
        <v>6.16</v>
      </c>
      <c r="I109" s="135"/>
      <c r="J109" s="136">
        <f>ROUND(I109*H109,2)</f>
        <v>0</v>
      </c>
      <c r="K109" s="137"/>
      <c r="L109" s="33"/>
      <c r="M109" s="138" t="s">
        <v>3</v>
      </c>
      <c r="N109" s="139" t="s">
        <v>43</v>
      </c>
      <c r="P109" s="140">
        <f>O109*H109</f>
        <v>0</v>
      </c>
      <c r="Q109" s="140">
        <v>0.26723</v>
      </c>
      <c r="R109" s="140">
        <f>Q109*H109</f>
        <v>1.6461368000000003</v>
      </c>
      <c r="S109" s="140">
        <v>0</v>
      </c>
      <c r="T109" s="141">
        <f>S109*H109</f>
        <v>0</v>
      </c>
      <c r="AR109" s="142" t="s">
        <v>151</v>
      </c>
      <c r="AT109" s="142" t="s">
        <v>147</v>
      </c>
      <c r="AU109" s="142" t="s">
        <v>82</v>
      </c>
      <c r="AY109" s="18" t="s">
        <v>144</v>
      </c>
      <c r="BE109" s="143">
        <f>IF(N109="základní",J109,0)</f>
        <v>0</v>
      </c>
      <c r="BF109" s="143">
        <f>IF(N109="snížená",J109,0)</f>
        <v>0</v>
      </c>
      <c r="BG109" s="143">
        <f>IF(N109="zákl. přenesená",J109,0)</f>
        <v>0</v>
      </c>
      <c r="BH109" s="143">
        <f>IF(N109="sníž. přenesená",J109,0)</f>
        <v>0</v>
      </c>
      <c r="BI109" s="143">
        <f>IF(N109="nulová",J109,0)</f>
        <v>0</v>
      </c>
      <c r="BJ109" s="18" t="s">
        <v>80</v>
      </c>
      <c r="BK109" s="143">
        <f>ROUND(I109*H109,2)</f>
        <v>0</v>
      </c>
      <c r="BL109" s="18" t="s">
        <v>151</v>
      </c>
      <c r="BM109" s="142" t="s">
        <v>152</v>
      </c>
    </row>
    <row r="110" spans="2:47" s="1" customFormat="1" ht="11.25">
      <c r="B110" s="33"/>
      <c r="D110" s="144" t="s">
        <v>153</v>
      </c>
      <c r="F110" s="145" t="s">
        <v>154</v>
      </c>
      <c r="I110" s="146"/>
      <c r="L110" s="33"/>
      <c r="M110" s="147"/>
      <c r="T110" s="54"/>
      <c r="AT110" s="18" t="s">
        <v>153</v>
      </c>
      <c r="AU110" s="18" t="s">
        <v>82</v>
      </c>
    </row>
    <row r="111" spans="2:51" s="12" customFormat="1" ht="11.25">
      <c r="B111" s="148"/>
      <c r="D111" s="149" t="s">
        <v>155</v>
      </c>
      <c r="E111" s="150" t="s">
        <v>3</v>
      </c>
      <c r="F111" s="151" t="s">
        <v>156</v>
      </c>
      <c r="H111" s="152">
        <v>6.16</v>
      </c>
      <c r="I111" s="153"/>
      <c r="L111" s="148"/>
      <c r="M111" s="154"/>
      <c r="T111" s="155"/>
      <c r="AT111" s="150" t="s">
        <v>155</v>
      </c>
      <c r="AU111" s="150" t="s">
        <v>82</v>
      </c>
      <c r="AV111" s="12" t="s">
        <v>82</v>
      </c>
      <c r="AW111" s="12" t="s">
        <v>33</v>
      </c>
      <c r="AX111" s="12" t="s">
        <v>80</v>
      </c>
      <c r="AY111" s="150" t="s">
        <v>144</v>
      </c>
    </row>
    <row r="112" spans="2:63" s="11" customFormat="1" ht="22.9" customHeight="1">
      <c r="B112" s="117"/>
      <c r="D112" s="118" t="s">
        <v>71</v>
      </c>
      <c r="E112" s="127" t="s">
        <v>157</v>
      </c>
      <c r="F112" s="127" t="s">
        <v>158</v>
      </c>
      <c r="I112" s="120"/>
      <c r="J112" s="128">
        <f>BK112</f>
        <v>0</v>
      </c>
      <c r="L112" s="117"/>
      <c r="M112" s="122"/>
      <c r="P112" s="123">
        <f>SUM(P113:P160)</f>
        <v>0</v>
      </c>
      <c r="R112" s="123">
        <f>SUM(R113:R160)</f>
        <v>31.583258500000003</v>
      </c>
      <c r="T112" s="124">
        <f>SUM(T113:T160)</f>
        <v>0</v>
      </c>
      <c r="AR112" s="118" t="s">
        <v>80</v>
      </c>
      <c r="AT112" s="125" t="s">
        <v>71</v>
      </c>
      <c r="AU112" s="125" t="s">
        <v>80</v>
      </c>
      <c r="AY112" s="118" t="s">
        <v>144</v>
      </c>
      <c r="BK112" s="126">
        <f>SUM(BK113:BK160)</f>
        <v>0</v>
      </c>
    </row>
    <row r="113" spans="2:65" s="1" customFormat="1" ht="24.2" customHeight="1">
      <c r="B113" s="129"/>
      <c r="C113" s="130" t="s">
        <v>82</v>
      </c>
      <c r="D113" s="130" t="s">
        <v>147</v>
      </c>
      <c r="E113" s="131" t="s">
        <v>159</v>
      </c>
      <c r="F113" s="132" t="s">
        <v>160</v>
      </c>
      <c r="G113" s="133" t="s">
        <v>150</v>
      </c>
      <c r="H113" s="134">
        <v>123.515</v>
      </c>
      <c r="I113" s="135"/>
      <c r="J113" s="136">
        <f>ROUND(I113*H113,2)</f>
        <v>0</v>
      </c>
      <c r="K113" s="137"/>
      <c r="L113" s="33"/>
      <c r="M113" s="138" t="s">
        <v>3</v>
      </c>
      <c r="N113" s="139" t="s">
        <v>43</v>
      </c>
      <c r="P113" s="140">
        <f>O113*H113</f>
        <v>0</v>
      </c>
      <c r="Q113" s="140">
        <v>0.0014</v>
      </c>
      <c r="R113" s="140">
        <f>Q113*H113</f>
        <v>0.172921</v>
      </c>
      <c r="S113" s="140">
        <v>0</v>
      </c>
      <c r="T113" s="141">
        <f>S113*H113</f>
        <v>0</v>
      </c>
      <c r="AR113" s="142" t="s">
        <v>151</v>
      </c>
      <c r="AT113" s="142" t="s">
        <v>147</v>
      </c>
      <c r="AU113" s="142" t="s">
        <v>82</v>
      </c>
      <c r="AY113" s="18" t="s">
        <v>144</v>
      </c>
      <c r="BE113" s="143">
        <f>IF(N113="základní",J113,0)</f>
        <v>0</v>
      </c>
      <c r="BF113" s="143">
        <f>IF(N113="snížená",J113,0)</f>
        <v>0</v>
      </c>
      <c r="BG113" s="143">
        <f>IF(N113="zákl. přenesená",J113,0)</f>
        <v>0</v>
      </c>
      <c r="BH113" s="143">
        <f>IF(N113="sníž. přenesená",J113,0)</f>
        <v>0</v>
      </c>
      <c r="BI113" s="143">
        <f>IF(N113="nulová",J113,0)</f>
        <v>0</v>
      </c>
      <c r="BJ113" s="18" t="s">
        <v>80</v>
      </c>
      <c r="BK113" s="143">
        <f>ROUND(I113*H113,2)</f>
        <v>0</v>
      </c>
      <c r="BL113" s="18" t="s">
        <v>151</v>
      </c>
      <c r="BM113" s="142" t="s">
        <v>161</v>
      </c>
    </row>
    <row r="114" spans="2:47" s="1" customFormat="1" ht="11.25">
      <c r="B114" s="33"/>
      <c r="D114" s="144" t="s">
        <v>153</v>
      </c>
      <c r="F114" s="145" t="s">
        <v>162</v>
      </c>
      <c r="I114" s="146"/>
      <c r="L114" s="33"/>
      <c r="M114" s="147"/>
      <c r="T114" s="54"/>
      <c r="AT114" s="18" t="s">
        <v>153</v>
      </c>
      <c r="AU114" s="18" t="s">
        <v>82</v>
      </c>
    </row>
    <row r="115" spans="2:51" s="13" customFormat="1" ht="11.25">
      <c r="B115" s="156"/>
      <c r="D115" s="149" t="s">
        <v>155</v>
      </c>
      <c r="E115" s="157" t="s">
        <v>3</v>
      </c>
      <c r="F115" s="158" t="s">
        <v>163</v>
      </c>
      <c r="H115" s="157" t="s">
        <v>3</v>
      </c>
      <c r="I115" s="159"/>
      <c r="L115" s="156"/>
      <c r="M115" s="160"/>
      <c r="T115" s="161"/>
      <c r="AT115" s="157" t="s">
        <v>155</v>
      </c>
      <c r="AU115" s="157" t="s">
        <v>82</v>
      </c>
      <c r="AV115" s="13" t="s">
        <v>80</v>
      </c>
      <c r="AW115" s="13" t="s">
        <v>33</v>
      </c>
      <c r="AX115" s="13" t="s">
        <v>72</v>
      </c>
      <c r="AY115" s="157" t="s">
        <v>144</v>
      </c>
    </row>
    <row r="116" spans="2:51" s="12" customFormat="1" ht="11.25">
      <c r="B116" s="148"/>
      <c r="D116" s="149" t="s">
        <v>155</v>
      </c>
      <c r="E116" s="150" t="s">
        <v>3</v>
      </c>
      <c r="F116" s="151" t="s">
        <v>164</v>
      </c>
      <c r="H116" s="152">
        <v>42.088</v>
      </c>
      <c r="I116" s="153"/>
      <c r="L116" s="148"/>
      <c r="M116" s="154"/>
      <c r="T116" s="155"/>
      <c r="AT116" s="150" t="s">
        <v>155</v>
      </c>
      <c r="AU116" s="150" t="s">
        <v>82</v>
      </c>
      <c r="AV116" s="12" t="s">
        <v>82</v>
      </c>
      <c r="AW116" s="12" t="s">
        <v>33</v>
      </c>
      <c r="AX116" s="12" t="s">
        <v>72</v>
      </c>
      <c r="AY116" s="150" t="s">
        <v>144</v>
      </c>
    </row>
    <row r="117" spans="2:51" s="12" customFormat="1" ht="11.25">
      <c r="B117" s="148"/>
      <c r="D117" s="149" t="s">
        <v>155</v>
      </c>
      <c r="E117" s="150" t="s">
        <v>3</v>
      </c>
      <c r="F117" s="151" t="s">
        <v>165</v>
      </c>
      <c r="H117" s="152">
        <v>32.906</v>
      </c>
      <c r="I117" s="153"/>
      <c r="L117" s="148"/>
      <c r="M117" s="154"/>
      <c r="T117" s="155"/>
      <c r="AT117" s="150" t="s">
        <v>155</v>
      </c>
      <c r="AU117" s="150" t="s">
        <v>82</v>
      </c>
      <c r="AV117" s="12" t="s">
        <v>82</v>
      </c>
      <c r="AW117" s="12" t="s">
        <v>33</v>
      </c>
      <c r="AX117" s="12" t="s">
        <v>72</v>
      </c>
      <c r="AY117" s="150" t="s">
        <v>144</v>
      </c>
    </row>
    <row r="118" spans="2:51" s="12" customFormat="1" ht="11.25">
      <c r="B118" s="148"/>
      <c r="D118" s="149" t="s">
        <v>155</v>
      </c>
      <c r="E118" s="150" t="s">
        <v>3</v>
      </c>
      <c r="F118" s="151" t="s">
        <v>166</v>
      </c>
      <c r="H118" s="152">
        <v>24.294</v>
      </c>
      <c r="I118" s="153"/>
      <c r="L118" s="148"/>
      <c r="M118" s="154"/>
      <c r="T118" s="155"/>
      <c r="AT118" s="150" t="s">
        <v>155</v>
      </c>
      <c r="AU118" s="150" t="s">
        <v>82</v>
      </c>
      <c r="AV118" s="12" t="s">
        <v>82</v>
      </c>
      <c r="AW118" s="12" t="s">
        <v>33</v>
      </c>
      <c r="AX118" s="12" t="s">
        <v>72</v>
      </c>
      <c r="AY118" s="150" t="s">
        <v>144</v>
      </c>
    </row>
    <row r="119" spans="2:51" s="12" customFormat="1" ht="11.25">
      <c r="B119" s="148"/>
      <c r="D119" s="149" t="s">
        <v>155</v>
      </c>
      <c r="E119" s="150" t="s">
        <v>3</v>
      </c>
      <c r="F119" s="151" t="s">
        <v>167</v>
      </c>
      <c r="H119" s="152">
        <v>7.638</v>
      </c>
      <c r="I119" s="153"/>
      <c r="L119" s="148"/>
      <c r="M119" s="154"/>
      <c r="T119" s="155"/>
      <c r="AT119" s="150" t="s">
        <v>155</v>
      </c>
      <c r="AU119" s="150" t="s">
        <v>82</v>
      </c>
      <c r="AV119" s="12" t="s">
        <v>82</v>
      </c>
      <c r="AW119" s="12" t="s">
        <v>33</v>
      </c>
      <c r="AX119" s="12" t="s">
        <v>72</v>
      </c>
      <c r="AY119" s="150" t="s">
        <v>144</v>
      </c>
    </row>
    <row r="120" spans="2:51" s="12" customFormat="1" ht="11.25">
      <c r="B120" s="148"/>
      <c r="D120" s="149" t="s">
        <v>155</v>
      </c>
      <c r="E120" s="150" t="s">
        <v>3</v>
      </c>
      <c r="F120" s="151" t="s">
        <v>168</v>
      </c>
      <c r="H120" s="152">
        <v>7.88</v>
      </c>
      <c r="I120" s="153"/>
      <c r="L120" s="148"/>
      <c r="M120" s="154"/>
      <c r="T120" s="155"/>
      <c r="AT120" s="150" t="s">
        <v>155</v>
      </c>
      <c r="AU120" s="150" t="s">
        <v>82</v>
      </c>
      <c r="AV120" s="12" t="s">
        <v>82</v>
      </c>
      <c r="AW120" s="12" t="s">
        <v>33</v>
      </c>
      <c r="AX120" s="12" t="s">
        <v>72</v>
      </c>
      <c r="AY120" s="150" t="s">
        <v>144</v>
      </c>
    </row>
    <row r="121" spans="2:51" s="12" customFormat="1" ht="11.25">
      <c r="B121" s="148"/>
      <c r="D121" s="149" t="s">
        <v>155</v>
      </c>
      <c r="E121" s="150" t="s">
        <v>3</v>
      </c>
      <c r="F121" s="151" t="s">
        <v>169</v>
      </c>
      <c r="H121" s="152">
        <v>17.388</v>
      </c>
      <c r="I121" s="153"/>
      <c r="L121" s="148"/>
      <c r="M121" s="154"/>
      <c r="T121" s="155"/>
      <c r="AT121" s="150" t="s">
        <v>155</v>
      </c>
      <c r="AU121" s="150" t="s">
        <v>82</v>
      </c>
      <c r="AV121" s="12" t="s">
        <v>82</v>
      </c>
      <c r="AW121" s="12" t="s">
        <v>33</v>
      </c>
      <c r="AX121" s="12" t="s">
        <v>72</v>
      </c>
      <c r="AY121" s="150" t="s">
        <v>144</v>
      </c>
    </row>
    <row r="122" spans="2:51" s="12" customFormat="1" ht="11.25">
      <c r="B122" s="148"/>
      <c r="D122" s="149" t="s">
        <v>155</v>
      </c>
      <c r="E122" s="150" t="s">
        <v>3</v>
      </c>
      <c r="F122" s="151" t="s">
        <v>170</v>
      </c>
      <c r="H122" s="152">
        <v>48.344</v>
      </c>
      <c r="I122" s="153"/>
      <c r="L122" s="148"/>
      <c r="M122" s="154"/>
      <c r="T122" s="155"/>
      <c r="AT122" s="150" t="s">
        <v>155</v>
      </c>
      <c r="AU122" s="150" t="s">
        <v>82</v>
      </c>
      <c r="AV122" s="12" t="s">
        <v>82</v>
      </c>
      <c r="AW122" s="12" t="s">
        <v>33</v>
      </c>
      <c r="AX122" s="12" t="s">
        <v>72</v>
      </c>
      <c r="AY122" s="150" t="s">
        <v>144</v>
      </c>
    </row>
    <row r="123" spans="2:51" s="12" customFormat="1" ht="11.25">
      <c r="B123" s="148"/>
      <c r="D123" s="149" t="s">
        <v>155</v>
      </c>
      <c r="E123" s="150" t="s">
        <v>3</v>
      </c>
      <c r="F123" s="151" t="s">
        <v>171</v>
      </c>
      <c r="H123" s="152">
        <v>3.22</v>
      </c>
      <c r="I123" s="153"/>
      <c r="L123" s="148"/>
      <c r="M123" s="154"/>
      <c r="T123" s="155"/>
      <c r="AT123" s="150" t="s">
        <v>155</v>
      </c>
      <c r="AU123" s="150" t="s">
        <v>82</v>
      </c>
      <c r="AV123" s="12" t="s">
        <v>82</v>
      </c>
      <c r="AW123" s="12" t="s">
        <v>33</v>
      </c>
      <c r="AX123" s="12" t="s">
        <v>72</v>
      </c>
      <c r="AY123" s="150" t="s">
        <v>144</v>
      </c>
    </row>
    <row r="124" spans="2:51" s="12" customFormat="1" ht="11.25">
      <c r="B124" s="148"/>
      <c r="D124" s="149" t="s">
        <v>155</v>
      </c>
      <c r="E124" s="150" t="s">
        <v>3</v>
      </c>
      <c r="F124" s="151" t="s">
        <v>172</v>
      </c>
      <c r="H124" s="152">
        <v>22.1</v>
      </c>
      <c r="I124" s="153"/>
      <c r="L124" s="148"/>
      <c r="M124" s="154"/>
      <c r="T124" s="155"/>
      <c r="AT124" s="150" t="s">
        <v>155</v>
      </c>
      <c r="AU124" s="150" t="s">
        <v>82</v>
      </c>
      <c r="AV124" s="12" t="s">
        <v>82</v>
      </c>
      <c r="AW124" s="12" t="s">
        <v>33</v>
      </c>
      <c r="AX124" s="12" t="s">
        <v>72</v>
      </c>
      <c r="AY124" s="150" t="s">
        <v>144</v>
      </c>
    </row>
    <row r="125" spans="2:51" s="14" customFormat="1" ht="11.25">
      <c r="B125" s="162"/>
      <c r="D125" s="149" t="s">
        <v>155</v>
      </c>
      <c r="E125" s="163" t="s">
        <v>3</v>
      </c>
      <c r="F125" s="164" t="s">
        <v>173</v>
      </c>
      <c r="H125" s="165">
        <v>205.85799999999998</v>
      </c>
      <c r="I125" s="166"/>
      <c r="L125" s="162"/>
      <c r="M125" s="167"/>
      <c r="T125" s="168"/>
      <c r="AT125" s="163" t="s">
        <v>155</v>
      </c>
      <c r="AU125" s="163" t="s">
        <v>82</v>
      </c>
      <c r="AV125" s="14" t="s">
        <v>145</v>
      </c>
      <c r="AW125" s="14" t="s">
        <v>33</v>
      </c>
      <c r="AX125" s="14" t="s">
        <v>72</v>
      </c>
      <c r="AY125" s="163" t="s">
        <v>144</v>
      </c>
    </row>
    <row r="126" spans="2:51" s="12" customFormat="1" ht="11.25">
      <c r="B126" s="148"/>
      <c r="D126" s="149" t="s">
        <v>155</v>
      </c>
      <c r="E126" s="150" t="s">
        <v>3</v>
      </c>
      <c r="F126" s="151" t="s">
        <v>174</v>
      </c>
      <c r="H126" s="152">
        <v>123.515</v>
      </c>
      <c r="I126" s="153"/>
      <c r="L126" s="148"/>
      <c r="M126" s="154"/>
      <c r="T126" s="155"/>
      <c r="AT126" s="150" t="s">
        <v>155</v>
      </c>
      <c r="AU126" s="150" t="s">
        <v>82</v>
      </c>
      <c r="AV126" s="12" t="s">
        <v>82</v>
      </c>
      <c r="AW126" s="12" t="s">
        <v>33</v>
      </c>
      <c r="AX126" s="12" t="s">
        <v>80</v>
      </c>
      <c r="AY126" s="150" t="s">
        <v>144</v>
      </c>
    </row>
    <row r="127" spans="2:65" s="1" customFormat="1" ht="16.5" customHeight="1">
      <c r="B127" s="129"/>
      <c r="C127" s="130" t="s">
        <v>145</v>
      </c>
      <c r="D127" s="130" t="s">
        <v>147</v>
      </c>
      <c r="E127" s="131" t="s">
        <v>175</v>
      </c>
      <c r="F127" s="132" t="s">
        <v>176</v>
      </c>
      <c r="G127" s="133" t="s">
        <v>150</v>
      </c>
      <c r="H127" s="134">
        <v>123.515</v>
      </c>
      <c r="I127" s="135"/>
      <c r="J127" s="136">
        <f>ROUND(I127*H127,2)</f>
        <v>0</v>
      </c>
      <c r="K127" s="137"/>
      <c r="L127" s="33"/>
      <c r="M127" s="138" t="s">
        <v>3</v>
      </c>
      <c r="N127" s="139" t="s">
        <v>43</v>
      </c>
      <c r="P127" s="140">
        <f>O127*H127</f>
        <v>0</v>
      </c>
      <c r="Q127" s="140">
        <v>0.008</v>
      </c>
      <c r="R127" s="140">
        <f>Q127*H127</f>
        <v>0.98812</v>
      </c>
      <c r="S127" s="140">
        <v>0</v>
      </c>
      <c r="T127" s="141">
        <f>S127*H127</f>
        <v>0</v>
      </c>
      <c r="AR127" s="142" t="s">
        <v>151</v>
      </c>
      <c r="AT127" s="142" t="s">
        <v>147</v>
      </c>
      <c r="AU127" s="142" t="s">
        <v>82</v>
      </c>
      <c r="AY127" s="18" t="s">
        <v>144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8" t="s">
        <v>80</v>
      </c>
      <c r="BK127" s="143">
        <f>ROUND(I127*H127,2)</f>
        <v>0</v>
      </c>
      <c r="BL127" s="18" t="s">
        <v>151</v>
      </c>
      <c r="BM127" s="142" t="s">
        <v>177</v>
      </c>
    </row>
    <row r="128" spans="2:47" s="1" customFormat="1" ht="11.25">
      <c r="B128" s="33"/>
      <c r="D128" s="144" t="s">
        <v>153</v>
      </c>
      <c r="F128" s="145" t="s">
        <v>178</v>
      </c>
      <c r="I128" s="146"/>
      <c r="L128" s="33"/>
      <c r="M128" s="147"/>
      <c r="T128" s="54"/>
      <c r="AT128" s="18" t="s">
        <v>153</v>
      </c>
      <c r="AU128" s="18" t="s">
        <v>82</v>
      </c>
    </row>
    <row r="129" spans="2:51" s="13" customFormat="1" ht="11.25">
      <c r="B129" s="156"/>
      <c r="D129" s="149" t="s">
        <v>155</v>
      </c>
      <c r="E129" s="157" t="s">
        <v>3</v>
      </c>
      <c r="F129" s="158" t="s">
        <v>163</v>
      </c>
      <c r="H129" s="157" t="s">
        <v>3</v>
      </c>
      <c r="I129" s="159"/>
      <c r="L129" s="156"/>
      <c r="M129" s="160"/>
      <c r="T129" s="161"/>
      <c r="AT129" s="157" t="s">
        <v>155</v>
      </c>
      <c r="AU129" s="157" t="s">
        <v>82</v>
      </c>
      <c r="AV129" s="13" t="s">
        <v>80</v>
      </c>
      <c r="AW129" s="13" t="s">
        <v>33</v>
      </c>
      <c r="AX129" s="13" t="s">
        <v>72</v>
      </c>
      <c r="AY129" s="157" t="s">
        <v>144</v>
      </c>
    </row>
    <row r="130" spans="2:51" s="12" customFormat="1" ht="11.25">
      <c r="B130" s="148"/>
      <c r="D130" s="149" t="s">
        <v>155</v>
      </c>
      <c r="E130" s="150" t="s">
        <v>3</v>
      </c>
      <c r="F130" s="151" t="s">
        <v>164</v>
      </c>
      <c r="H130" s="152">
        <v>42.088</v>
      </c>
      <c r="I130" s="153"/>
      <c r="L130" s="148"/>
      <c r="M130" s="154"/>
      <c r="T130" s="155"/>
      <c r="AT130" s="150" t="s">
        <v>155</v>
      </c>
      <c r="AU130" s="150" t="s">
        <v>82</v>
      </c>
      <c r="AV130" s="12" t="s">
        <v>82</v>
      </c>
      <c r="AW130" s="12" t="s">
        <v>33</v>
      </c>
      <c r="AX130" s="12" t="s">
        <v>72</v>
      </c>
      <c r="AY130" s="150" t="s">
        <v>144</v>
      </c>
    </row>
    <row r="131" spans="2:51" s="12" customFormat="1" ht="11.25">
      <c r="B131" s="148"/>
      <c r="D131" s="149" t="s">
        <v>155</v>
      </c>
      <c r="E131" s="150" t="s">
        <v>3</v>
      </c>
      <c r="F131" s="151" t="s">
        <v>165</v>
      </c>
      <c r="H131" s="152">
        <v>32.906</v>
      </c>
      <c r="I131" s="153"/>
      <c r="L131" s="148"/>
      <c r="M131" s="154"/>
      <c r="T131" s="155"/>
      <c r="AT131" s="150" t="s">
        <v>155</v>
      </c>
      <c r="AU131" s="150" t="s">
        <v>82</v>
      </c>
      <c r="AV131" s="12" t="s">
        <v>82</v>
      </c>
      <c r="AW131" s="12" t="s">
        <v>33</v>
      </c>
      <c r="AX131" s="12" t="s">
        <v>72</v>
      </c>
      <c r="AY131" s="150" t="s">
        <v>144</v>
      </c>
    </row>
    <row r="132" spans="2:51" s="12" customFormat="1" ht="11.25">
      <c r="B132" s="148"/>
      <c r="D132" s="149" t="s">
        <v>155</v>
      </c>
      <c r="E132" s="150" t="s">
        <v>3</v>
      </c>
      <c r="F132" s="151" t="s">
        <v>166</v>
      </c>
      <c r="H132" s="152">
        <v>24.294</v>
      </c>
      <c r="I132" s="153"/>
      <c r="L132" s="148"/>
      <c r="M132" s="154"/>
      <c r="T132" s="155"/>
      <c r="AT132" s="150" t="s">
        <v>155</v>
      </c>
      <c r="AU132" s="150" t="s">
        <v>82</v>
      </c>
      <c r="AV132" s="12" t="s">
        <v>82</v>
      </c>
      <c r="AW132" s="12" t="s">
        <v>33</v>
      </c>
      <c r="AX132" s="12" t="s">
        <v>72</v>
      </c>
      <c r="AY132" s="150" t="s">
        <v>144</v>
      </c>
    </row>
    <row r="133" spans="2:51" s="12" customFormat="1" ht="11.25">
      <c r="B133" s="148"/>
      <c r="D133" s="149" t="s">
        <v>155</v>
      </c>
      <c r="E133" s="150" t="s">
        <v>3</v>
      </c>
      <c r="F133" s="151" t="s">
        <v>167</v>
      </c>
      <c r="H133" s="152">
        <v>7.638</v>
      </c>
      <c r="I133" s="153"/>
      <c r="L133" s="148"/>
      <c r="M133" s="154"/>
      <c r="T133" s="155"/>
      <c r="AT133" s="150" t="s">
        <v>155</v>
      </c>
      <c r="AU133" s="150" t="s">
        <v>82</v>
      </c>
      <c r="AV133" s="12" t="s">
        <v>82</v>
      </c>
      <c r="AW133" s="12" t="s">
        <v>33</v>
      </c>
      <c r="AX133" s="12" t="s">
        <v>72</v>
      </c>
      <c r="AY133" s="150" t="s">
        <v>144</v>
      </c>
    </row>
    <row r="134" spans="2:51" s="12" customFormat="1" ht="11.25">
      <c r="B134" s="148"/>
      <c r="D134" s="149" t="s">
        <v>155</v>
      </c>
      <c r="E134" s="150" t="s">
        <v>3</v>
      </c>
      <c r="F134" s="151" t="s">
        <v>168</v>
      </c>
      <c r="H134" s="152">
        <v>7.88</v>
      </c>
      <c r="I134" s="153"/>
      <c r="L134" s="148"/>
      <c r="M134" s="154"/>
      <c r="T134" s="155"/>
      <c r="AT134" s="150" t="s">
        <v>155</v>
      </c>
      <c r="AU134" s="150" t="s">
        <v>82</v>
      </c>
      <c r="AV134" s="12" t="s">
        <v>82</v>
      </c>
      <c r="AW134" s="12" t="s">
        <v>33</v>
      </c>
      <c r="AX134" s="12" t="s">
        <v>72</v>
      </c>
      <c r="AY134" s="150" t="s">
        <v>144</v>
      </c>
    </row>
    <row r="135" spans="2:51" s="12" customFormat="1" ht="11.25">
      <c r="B135" s="148"/>
      <c r="D135" s="149" t="s">
        <v>155</v>
      </c>
      <c r="E135" s="150" t="s">
        <v>3</v>
      </c>
      <c r="F135" s="151" t="s">
        <v>169</v>
      </c>
      <c r="H135" s="152">
        <v>17.388</v>
      </c>
      <c r="I135" s="153"/>
      <c r="L135" s="148"/>
      <c r="M135" s="154"/>
      <c r="T135" s="155"/>
      <c r="AT135" s="150" t="s">
        <v>155</v>
      </c>
      <c r="AU135" s="150" t="s">
        <v>82</v>
      </c>
      <c r="AV135" s="12" t="s">
        <v>82</v>
      </c>
      <c r="AW135" s="12" t="s">
        <v>33</v>
      </c>
      <c r="AX135" s="12" t="s">
        <v>72</v>
      </c>
      <c r="AY135" s="150" t="s">
        <v>144</v>
      </c>
    </row>
    <row r="136" spans="2:51" s="12" customFormat="1" ht="11.25">
      <c r="B136" s="148"/>
      <c r="D136" s="149" t="s">
        <v>155</v>
      </c>
      <c r="E136" s="150" t="s">
        <v>3</v>
      </c>
      <c r="F136" s="151" t="s">
        <v>170</v>
      </c>
      <c r="H136" s="152">
        <v>48.344</v>
      </c>
      <c r="I136" s="153"/>
      <c r="L136" s="148"/>
      <c r="M136" s="154"/>
      <c r="T136" s="155"/>
      <c r="AT136" s="150" t="s">
        <v>155</v>
      </c>
      <c r="AU136" s="150" t="s">
        <v>82</v>
      </c>
      <c r="AV136" s="12" t="s">
        <v>82</v>
      </c>
      <c r="AW136" s="12" t="s">
        <v>33</v>
      </c>
      <c r="AX136" s="12" t="s">
        <v>72</v>
      </c>
      <c r="AY136" s="150" t="s">
        <v>144</v>
      </c>
    </row>
    <row r="137" spans="2:51" s="12" customFormat="1" ht="11.25">
      <c r="B137" s="148"/>
      <c r="D137" s="149" t="s">
        <v>155</v>
      </c>
      <c r="E137" s="150" t="s">
        <v>3</v>
      </c>
      <c r="F137" s="151" t="s">
        <v>171</v>
      </c>
      <c r="H137" s="152">
        <v>3.22</v>
      </c>
      <c r="I137" s="153"/>
      <c r="L137" s="148"/>
      <c r="M137" s="154"/>
      <c r="T137" s="155"/>
      <c r="AT137" s="150" t="s">
        <v>155</v>
      </c>
      <c r="AU137" s="150" t="s">
        <v>82</v>
      </c>
      <c r="AV137" s="12" t="s">
        <v>82</v>
      </c>
      <c r="AW137" s="12" t="s">
        <v>33</v>
      </c>
      <c r="AX137" s="12" t="s">
        <v>72</v>
      </c>
      <c r="AY137" s="150" t="s">
        <v>144</v>
      </c>
    </row>
    <row r="138" spans="2:51" s="12" customFormat="1" ht="11.25">
      <c r="B138" s="148"/>
      <c r="D138" s="149" t="s">
        <v>155</v>
      </c>
      <c r="E138" s="150" t="s">
        <v>3</v>
      </c>
      <c r="F138" s="151" t="s">
        <v>172</v>
      </c>
      <c r="H138" s="152">
        <v>22.1</v>
      </c>
      <c r="I138" s="153"/>
      <c r="L138" s="148"/>
      <c r="M138" s="154"/>
      <c r="T138" s="155"/>
      <c r="AT138" s="150" t="s">
        <v>155</v>
      </c>
      <c r="AU138" s="150" t="s">
        <v>82</v>
      </c>
      <c r="AV138" s="12" t="s">
        <v>82</v>
      </c>
      <c r="AW138" s="12" t="s">
        <v>33</v>
      </c>
      <c r="AX138" s="12" t="s">
        <v>72</v>
      </c>
      <c r="AY138" s="150" t="s">
        <v>144</v>
      </c>
    </row>
    <row r="139" spans="2:51" s="14" customFormat="1" ht="11.25">
      <c r="B139" s="162"/>
      <c r="D139" s="149" t="s">
        <v>155</v>
      </c>
      <c r="E139" s="163" t="s">
        <v>3</v>
      </c>
      <c r="F139" s="164" t="s">
        <v>173</v>
      </c>
      <c r="H139" s="165">
        <v>205.85799999999998</v>
      </c>
      <c r="I139" s="166"/>
      <c r="L139" s="162"/>
      <c r="M139" s="167"/>
      <c r="T139" s="168"/>
      <c r="AT139" s="163" t="s">
        <v>155</v>
      </c>
      <c r="AU139" s="163" t="s">
        <v>82</v>
      </c>
      <c r="AV139" s="14" t="s">
        <v>145</v>
      </c>
      <c r="AW139" s="14" t="s">
        <v>33</v>
      </c>
      <c r="AX139" s="14" t="s">
        <v>72</v>
      </c>
      <c r="AY139" s="163" t="s">
        <v>144</v>
      </c>
    </row>
    <row r="140" spans="2:51" s="12" customFormat="1" ht="11.25">
      <c r="B140" s="148"/>
      <c r="D140" s="149" t="s">
        <v>155</v>
      </c>
      <c r="E140" s="150" t="s">
        <v>3</v>
      </c>
      <c r="F140" s="151" t="s">
        <v>174</v>
      </c>
      <c r="H140" s="152">
        <v>123.515</v>
      </c>
      <c r="I140" s="153"/>
      <c r="L140" s="148"/>
      <c r="M140" s="154"/>
      <c r="T140" s="155"/>
      <c r="AT140" s="150" t="s">
        <v>155</v>
      </c>
      <c r="AU140" s="150" t="s">
        <v>82</v>
      </c>
      <c r="AV140" s="12" t="s">
        <v>82</v>
      </c>
      <c r="AW140" s="12" t="s">
        <v>33</v>
      </c>
      <c r="AX140" s="12" t="s">
        <v>80</v>
      </c>
      <c r="AY140" s="150" t="s">
        <v>144</v>
      </c>
    </row>
    <row r="141" spans="2:65" s="1" customFormat="1" ht="24.2" customHeight="1">
      <c r="B141" s="129"/>
      <c r="C141" s="130" t="s">
        <v>151</v>
      </c>
      <c r="D141" s="130" t="s">
        <v>147</v>
      </c>
      <c r="E141" s="131" t="s">
        <v>179</v>
      </c>
      <c r="F141" s="132" t="s">
        <v>180</v>
      </c>
      <c r="G141" s="133" t="s">
        <v>150</v>
      </c>
      <c r="H141" s="134">
        <v>123.515</v>
      </c>
      <c r="I141" s="135"/>
      <c r="J141" s="136">
        <f>ROUND(I141*H141,2)</f>
        <v>0</v>
      </c>
      <c r="K141" s="137"/>
      <c r="L141" s="33"/>
      <c r="M141" s="138" t="s">
        <v>3</v>
      </c>
      <c r="N141" s="139" t="s">
        <v>43</v>
      </c>
      <c r="P141" s="140">
        <f>O141*H141</f>
        <v>0</v>
      </c>
      <c r="Q141" s="140">
        <v>0.0154</v>
      </c>
      <c r="R141" s="140">
        <f>Q141*H141</f>
        <v>1.902131</v>
      </c>
      <c r="S141" s="140">
        <v>0</v>
      </c>
      <c r="T141" s="141">
        <f>S141*H141</f>
        <v>0</v>
      </c>
      <c r="AR141" s="142" t="s">
        <v>151</v>
      </c>
      <c r="AT141" s="142" t="s">
        <v>147</v>
      </c>
      <c r="AU141" s="142" t="s">
        <v>82</v>
      </c>
      <c r="AY141" s="18" t="s">
        <v>144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8" t="s">
        <v>80</v>
      </c>
      <c r="BK141" s="143">
        <f>ROUND(I141*H141,2)</f>
        <v>0</v>
      </c>
      <c r="BL141" s="18" t="s">
        <v>151</v>
      </c>
      <c r="BM141" s="142" t="s">
        <v>181</v>
      </c>
    </row>
    <row r="142" spans="2:47" s="1" customFormat="1" ht="11.25">
      <c r="B142" s="33"/>
      <c r="D142" s="144" t="s">
        <v>153</v>
      </c>
      <c r="F142" s="145" t="s">
        <v>182</v>
      </c>
      <c r="I142" s="146"/>
      <c r="L142" s="33"/>
      <c r="M142" s="147"/>
      <c r="T142" s="54"/>
      <c r="AT142" s="18" t="s">
        <v>153</v>
      </c>
      <c r="AU142" s="18" t="s">
        <v>82</v>
      </c>
    </row>
    <row r="143" spans="2:51" s="13" customFormat="1" ht="11.25">
      <c r="B143" s="156"/>
      <c r="D143" s="149" t="s">
        <v>155</v>
      </c>
      <c r="E143" s="157" t="s">
        <v>3</v>
      </c>
      <c r="F143" s="158" t="s">
        <v>163</v>
      </c>
      <c r="H143" s="157" t="s">
        <v>3</v>
      </c>
      <c r="I143" s="159"/>
      <c r="L143" s="156"/>
      <c r="M143" s="160"/>
      <c r="T143" s="161"/>
      <c r="AT143" s="157" t="s">
        <v>155</v>
      </c>
      <c r="AU143" s="157" t="s">
        <v>82</v>
      </c>
      <c r="AV143" s="13" t="s">
        <v>80</v>
      </c>
      <c r="AW143" s="13" t="s">
        <v>33</v>
      </c>
      <c r="AX143" s="13" t="s">
        <v>72</v>
      </c>
      <c r="AY143" s="157" t="s">
        <v>144</v>
      </c>
    </row>
    <row r="144" spans="2:51" s="12" customFormat="1" ht="11.25">
      <c r="B144" s="148"/>
      <c r="D144" s="149" t="s">
        <v>155</v>
      </c>
      <c r="E144" s="150" t="s">
        <v>3</v>
      </c>
      <c r="F144" s="151" t="s">
        <v>164</v>
      </c>
      <c r="H144" s="152">
        <v>42.088</v>
      </c>
      <c r="I144" s="153"/>
      <c r="L144" s="148"/>
      <c r="M144" s="154"/>
      <c r="T144" s="155"/>
      <c r="AT144" s="150" t="s">
        <v>155</v>
      </c>
      <c r="AU144" s="150" t="s">
        <v>82</v>
      </c>
      <c r="AV144" s="12" t="s">
        <v>82</v>
      </c>
      <c r="AW144" s="12" t="s">
        <v>33</v>
      </c>
      <c r="AX144" s="12" t="s">
        <v>72</v>
      </c>
      <c r="AY144" s="150" t="s">
        <v>144</v>
      </c>
    </row>
    <row r="145" spans="2:51" s="12" customFormat="1" ht="11.25">
      <c r="B145" s="148"/>
      <c r="D145" s="149" t="s">
        <v>155</v>
      </c>
      <c r="E145" s="150" t="s">
        <v>3</v>
      </c>
      <c r="F145" s="151" t="s">
        <v>165</v>
      </c>
      <c r="H145" s="152">
        <v>32.906</v>
      </c>
      <c r="I145" s="153"/>
      <c r="L145" s="148"/>
      <c r="M145" s="154"/>
      <c r="T145" s="155"/>
      <c r="AT145" s="150" t="s">
        <v>155</v>
      </c>
      <c r="AU145" s="150" t="s">
        <v>82</v>
      </c>
      <c r="AV145" s="12" t="s">
        <v>82</v>
      </c>
      <c r="AW145" s="12" t="s">
        <v>33</v>
      </c>
      <c r="AX145" s="12" t="s">
        <v>72</v>
      </c>
      <c r="AY145" s="150" t="s">
        <v>144</v>
      </c>
    </row>
    <row r="146" spans="2:51" s="12" customFormat="1" ht="11.25">
      <c r="B146" s="148"/>
      <c r="D146" s="149" t="s">
        <v>155</v>
      </c>
      <c r="E146" s="150" t="s">
        <v>3</v>
      </c>
      <c r="F146" s="151" t="s">
        <v>166</v>
      </c>
      <c r="H146" s="152">
        <v>24.294</v>
      </c>
      <c r="I146" s="153"/>
      <c r="L146" s="148"/>
      <c r="M146" s="154"/>
      <c r="T146" s="155"/>
      <c r="AT146" s="150" t="s">
        <v>155</v>
      </c>
      <c r="AU146" s="150" t="s">
        <v>82</v>
      </c>
      <c r="AV146" s="12" t="s">
        <v>82</v>
      </c>
      <c r="AW146" s="12" t="s">
        <v>33</v>
      </c>
      <c r="AX146" s="12" t="s">
        <v>72</v>
      </c>
      <c r="AY146" s="150" t="s">
        <v>144</v>
      </c>
    </row>
    <row r="147" spans="2:51" s="12" customFormat="1" ht="11.25">
      <c r="B147" s="148"/>
      <c r="D147" s="149" t="s">
        <v>155</v>
      </c>
      <c r="E147" s="150" t="s">
        <v>3</v>
      </c>
      <c r="F147" s="151" t="s">
        <v>167</v>
      </c>
      <c r="H147" s="152">
        <v>7.638</v>
      </c>
      <c r="I147" s="153"/>
      <c r="L147" s="148"/>
      <c r="M147" s="154"/>
      <c r="T147" s="155"/>
      <c r="AT147" s="150" t="s">
        <v>155</v>
      </c>
      <c r="AU147" s="150" t="s">
        <v>82</v>
      </c>
      <c r="AV147" s="12" t="s">
        <v>82</v>
      </c>
      <c r="AW147" s="12" t="s">
        <v>33</v>
      </c>
      <c r="AX147" s="12" t="s">
        <v>72</v>
      </c>
      <c r="AY147" s="150" t="s">
        <v>144</v>
      </c>
    </row>
    <row r="148" spans="2:51" s="12" customFormat="1" ht="11.25">
      <c r="B148" s="148"/>
      <c r="D148" s="149" t="s">
        <v>155</v>
      </c>
      <c r="E148" s="150" t="s">
        <v>3</v>
      </c>
      <c r="F148" s="151" t="s">
        <v>168</v>
      </c>
      <c r="H148" s="152">
        <v>7.88</v>
      </c>
      <c r="I148" s="153"/>
      <c r="L148" s="148"/>
      <c r="M148" s="154"/>
      <c r="T148" s="155"/>
      <c r="AT148" s="150" t="s">
        <v>155</v>
      </c>
      <c r="AU148" s="150" t="s">
        <v>82</v>
      </c>
      <c r="AV148" s="12" t="s">
        <v>82</v>
      </c>
      <c r="AW148" s="12" t="s">
        <v>33</v>
      </c>
      <c r="AX148" s="12" t="s">
        <v>72</v>
      </c>
      <c r="AY148" s="150" t="s">
        <v>144</v>
      </c>
    </row>
    <row r="149" spans="2:51" s="12" customFormat="1" ht="11.25">
      <c r="B149" s="148"/>
      <c r="D149" s="149" t="s">
        <v>155</v>
      </c>
      <c r="E149" s="150" t="s">
        <v>3</v>
      </c>
      <c r="F149" s="151" t="s">
        <v>169</v>
      </c>
      <c r="H149" s="152">
        <v>17.388</v>
      </c>
      <c r="I149" s="153"/>
      <c r="L149" s="148"/>
      <c r="M149" s="154"/>
      <c r="T149" s="155"/>
      <c r="AT149" s="150" t="s">
        <v>155</v>
      </c>
      <c r="AU149" s="150" t="s">
        <v>82</v>
      </c>
      <c r="AV149" s="12" t="s">
        <v>82</v>
      </c>
      <c r="AW149" s="12" t="s">
        <v>33</v>
      </c>
      <c r="AX149" s="12" t="s">
        <v>72</v>
      </c>
      <c r="AY149" s="150" t="s">
        <v>144</v>
      </c>
    </row>
    <row r="150" spans="2:51" s="12" customFormat="1" ht="11.25">
      <c r="B150" s="148"/>
      <c r="D150" s="149" t="s">
        <v>155</v>
      </c>
      <c r="E150" s="150" t="s">
        <v>3</v>
      </c>
      <c r="F150" s="151" t="s">
        <v>170</v>
      </c>
      <c r="H150" s="152">
        <v>48.344</v>
      </c>
      <c r="I150" s="153"/>
      <c r="L150" s="148"/>
      <c r="M150" s="154"/>
      <c r="T150" s="155"/>
      <c r="AT150" s="150" t="s">
        <v>155</v>
      </c>
      <c r="AU150" s="150" t="s">
        <v>82</v>
      </c>
      <c r="AV150" s="12" t="s">
        <v>82</v>
      </c>
      <c r="AW150" s="12" t="s">
        <v>33</v>
      </c>
      <c r="AX150" s="12" t="s">
        <v>72</v>
      </c>
      <c r="AY150" s="150" t="s">
        <v>144</v>
      </c>
    </row>
    <row r="151" spans="2:51" s="12" customFormat="1" ht="11.25">
      <c r="B151" s="148"/>
      <c r="D151" s="149" t="s">
        <v>155</v>
      </c>
      <c r="E151" s="150" t="s">
        <v>3</v>
      </c>
      <c r="F151" s="151" t="s">
        <v>171</v>
      </c>
      <c r="H151" s="152">
        <v>3.22</v>
      </c>
      <c r="I151" s="153"/>
      <c r="L151" s="148"/>
      <c r="M151" s="154"/>
      <c r="T151" s="155"/>
      <c r="AT151" s="150" t="s">
        <v>155</v>
      </c>
      <c r="AU151" s="150" t="s">
        <v>82</v>
      </c>
      <c r="AV151" s="12" t="s">
        <v>82</v>
      </c>
      <c r="AW151" s="12" t="s">
        <v>33</v>
      </c>
      <c r="AX151" s="12" t="s">
        <v>72</v>
      </c>
      <c r="AY151" s="150" t="s">
        <v>144</v>
      </c>
    </row>
    <row r="152" spans="2:51" s="12" customFormat="1" ht="11.25">
      <c r="B152" s="148"/>
      <c r="D152" s="149" t="s">
        <v>155</v>
      </c>
      <c r="E152" s="150" t="s">
        <v>3</v>
      </c>
      <c r="F152" s="151" t="s">
        <v>172</v>
      </c>
      <c r="H152" s="152">
        <v>22.1</v>
      </c>
      <c r="I152" s="153"/>
      <c r="L152" s="148"/>
      <c r="M152" s="154"/>
      <c r="T152" s="155"/>
      <c r="AT152" s="150" t="s">
        <v>155</v>
      </c>
      <c r="AU152" s="150" t="s">
        <v>82</v>
      </c>
      <c r="AV152" s="12" t="s">
        <v>82</v>
      </c>
      <c r="AW152" s="12" t="s">
        <v>33</v>
      </c>
      <c r="AX152" s="12" t="s">
        <v>72</v>
      </c>
      <c r="AY152" s="150" t="s">
        <v>144</v>
      </c>
    </row>
    <row r="153" spans="2:51" s="14" customFormat="1" ht="11.25">
      <c r="B153" s="162"/>
      <c r="D153" s="149" t="s">
        <v>155</v>
      </c>
      <c r="E153" s="163" t="s">
        <v>3</v>
      </c>
      <c r="F153" s="164" t="s">
        <v>173</v>
      </c>
      <c r="H153" s="165">
        <v>205.85799999999998</v>
      </c>
      <c r="I153" s="166"/>
      <c r="L153" s="162"/>
      <c r="M153" s="167"/>
      <c r="T153" s="168"/>
      <c r="AT153" s="163" t="s">
        <v>155</v>
      </c>
      <c r="AU153" s="163" t="s">
        <v>82</v>
      </c>
      <c r="AV153" s="14" t="s">
        <v>145</v>
      </c>
      <c r="AW153" s="14" t="s">
        <v>33</v>
      </c>
      <c r="AX153" s="14" t="s">
        <v>72</v>
      </c>
      <c r="AY153" s="163" t="s">
        <v>144</v>
      </c>
    </row>
    <row r="154" spans="2:51" s="12" customFormat="1" ht="11.25">
      <c r="B154" s="148"/>
      <c r="D154" s="149" t="s">
        <v>155</v>
      </c>
      <c r="E154" s="150" t="s">
        <v>3</v>
      </c>
      <c r="F154" s="151" t="s">
        <v>174</v>
      </c>
      <c r="H154" s="152">
        <v>123.515</v>
      </c>
      <c r="I154" s="153"/>
      <c r="L154" s="148"/>
      <c r="M154" s="154"/>
      <c r="T154" s="155"/>
      <c r="AT154" s="150" t="s">
        <v>155</v>
      </c>
      <c r="AU154" s="150" t="s">
        <v>82</v>
      </c>
      <c r="AV154" s="12" t="s">
        <v>82</v>
      </c>
      <c r="AW154" s="12" t="s">
        <v>33</v>
      </c>
      <c r="AX154" s="12" t="s">
        <v>80</v>
      </c>
      <c r="AY154" s="150" t="s">
        <v>144</v>
      </c>
    </row>
    <row r="155" spans="2:65" s="1" customFormat="1" ht="16.5" customHeight="1">
      <c r="B155" s="129"/>
      <c r="C155" s="130" t="s">
        <v>183</v>
      </c>
      <c r="D155" s="130" t="s">
        <v>147</v>
      </c>
      <c r="E155" s="131" t="s">
        <v>184</v>
      </c>
      <c r="F155" s="132" t="s">
        <v>185</v>
      </c>
      <c r="G155" s="133" t="s">
        <v>150</v>
      </c>
      <c r="H155" s="134">
        <v>254.53</v>
      </c>
      <c r="I155" s="135"/>
      <c r="J155" s="136">
        <f>ROUND(I155*H155,2)</f>
        <v>0</v>
      </c>
      <c r="K155" s="137"/>
      <c r="L155" s="33"/>
      <c r="M155" s="138" t="s">
        <v>3</v>
      </c>
      <c r="N155" s="139" t="s">
        <v>43</v>
      </c>
      <c r="P155" s="140">
        <f>O155*H155</f>
        <v>0</v>
      </c>
      <c r="Q155" s="140">
        <v>0.11</v>
      </c>
      <c r="R155" s="140">
        <f>Q155*H155</f>
        <v>27.9983</v>
      </c>
      <c r="S155" s="140">
        <v>0</v>
      </c>
      <c r="T155" s="141">
        <f>S155*H155</f>
        <v>0</v>
      </c>
      <c r="AR155" s="142" t="s">
        <v>151</v>
      </c>
      <c r="AT155" s="142" t="s">
        <v>147</v>
      </c>
      <c r="AU155" s="142" t="s">
        <v>82</v>
      </c>
      <c r="AY155" s="18" t="s">
        <v>144</v>
      </c>
      <c r="BE155" s="143">
        <f>IF(N155="základní",J155,0)</f>
        <v>0</v>
      </c>
      <c r="BF155" s="143">
        <f>IF(N155="snížená",J155,0)</f>
        <v>0</v>
      </c>
      <c r="BG155" s="143">
        <f>IF(N155="zákl. přenesená",J155,0)</f>
        <v>0</v>
      </c>
      <c r="BH155" s="143">
        <f>IF(N155="sníž. přenesená",J155,0)</f>
        <v>0</v>
      </c>
      <c r="BI155" s="143">
        <f>IF(N155="nulová",J155,0)</f>
        <v>0</v>
      </c>
      <c r="BJ155" s="18" t="s">
        <v>80</v>
      </c>
      <c r="BK155" s="143">
        <f>ROUND(I155*H155,2)</f>
        <v>0</v>
      </c>
      <c r="BL155" s="18" t="s">
        <v>151</v>
      </c>
      <c r="BM155" s="142" t="s">
        <v>186</v>
      </c>
    </row>
    <row r="156" spans="2:47" s="1" customFormat="1" ht="11.25">
      <c r="B156" s="33"/>
      <c r="D156" s="144" t="s">
        <v>153</v>
      </c>
      <c r="F156" s="145" t="s">
        <v>187</v>
      </c>
      <c r="I156" s="146"/>
      <c r="L156" s="33"/>
      <c r="M156" s="147"/>
      <c r="T156" s="54"/>
      <c r="AT156" s="18" t="s">
        <v>153</v>
      </c>
      <c r="AU156" s="18" t="s">
        <v>82</v>
      </c>
    </row>
    <row r="157" spans="2:51" s="12" customFormat="1" ht="11.25">
      <c r="B157" s="148"/>
      <c r="D157" s="149" t="s">
        <v>155</v>
      </c>
      <c r="E157" s="150" t="s">
        <v>3</v>
      </c>
      <c r="F157" s="151" t="s">
        <v>188</v>
      </c>
      <c r="H157" s="152">
        <v>254.53</v>
      </c>
      <c r="I157" s="153"/>
      <c r="L157" s="148"/>
      <c r="M157" s="154"/>
      <c r="T157" s="155"/>
      <c r="AT157" s="150" t="s">
        <v>155</v>
      </c>
      <c r="AU157" s="150" t="s">
        <v>82</v>
      </c>
      <c r="AV157" s="12" t="s">
        <v>82</v>
      </c>
      <c r="AW157" s="12" t="s">
        <v>33</v>
      </c>
      <c r="AX157" s="12" t="s">
        <v>80</v>
      </c>
      <c r="AY157" s="150" t="s">
        <v>144</v>
      </c>
    </row>
    <row r="158" spans="2:65" s="1" customFormat="1" ht="16.5" customHeight="1">
      <c r="B158" s="129"/>
      <c r="C158" s="130" t="s">
        <v>157</v>
      </c>
      <c r="D158" s="130" t="s">
        <v>147</v>
      </c>
      <c r="E158" s="131" t="s">
        <v>189</v>
      </c>
      <c r="F158" s="132" t="s">
        <v>190</v>
      </c>
      <c r="G158" s="133" t="s">
        <v>150</v>
      </c>
      <c r="H158" s="134">
        <v>1272.65</v>
      </c>
      <c r="I158" s="135"/>
      <c r="J158" s="136">
        <f>ROUND(I158*H158,2)</f>
        <v>0</v>
      </c>
      <c r="K158" s="137"/>
      <c r="L158" s="33"/>
      <c r="M158" s="138" t="s">
        <v>3</v>
      </c>
      <c r="N158" s="139" t="s">
        <v>43</v>
      </c>
      <c r="P158" s="140">
        <f>O158*H158</f>
        <v>0</v>
      </c>
      <c r="Q158" s="140">
        <v>0.00041</v>
      </c>
      <c r="R158" s="140">
        <f>Q158*H158</f>
        <v>0.5217865</v>
      </c>
      <c r="S158" s="140">
        <v>0</v>
      </c>
      <c r="T158" s="141">
        <f>S158*H158</f>
        <v>0</v>
      </c>
      <c r="AR158" s="142" t="s">
        <v>151</v>
      </c>
      <c r="AT158" s="142" t="s">
        <v>147</v>
      </c>
      <c r="AU158" s="142" t="s">
        <v>82</v>
      </c>
      <c r="AY158" s="18" t="s">
        <v>144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8" t="s">
        <v>80</v>
      </c>
      <c r="BK158" s="143">
        <f>ROUND(I158*H158,2)</f>
        <v>0</v>
      </c>
      <c r="BL158" s="18" t="s">
        <v>151</v>
      </c>
      <c r="BM158" s="142" t="s">
        <v>191</v>
      </c>
    </row>
    <row r="159" spans="2:47" s="1" customFormat="1" ht="11.25">
      <c r="B159" s="33"/>
      <c r="D159" s="144" t="s">
        <v>153</v>
      </c>
      <c r="F159" s="145" t="s">
        <v>192</v>
      </c>
      <c r="I159" s="146"/>
      <c r="L159" s="33"/>
      <c r="M159" s="147"/>
      <c r="T159" s="54"/>
      <c r="AT159" s="18" t="s">
        <v>153</v>
      </c>
      <c r="AU159" s="18" t="s">
        <v>82</v>
      </c>
    </row>
    <row r="160" spans="2:51" s="12" customFormat="1" ht="11.25">
      <c r="B160" s="148"/>
      <c r="D160" s="149" t="s">
        <v>155</v>
      </c>
      <c r="F160" s="151" t="s">
        <v>193</v>
      </c>
      <c r="H160" s="152">
        <v>1272.65</v>
      </c>
      <c r="I160" s="153"/>
      <c r="L160" s="148"/>
      <c r="M160" s="154"/>
      <c r="T160" s="155"/>
      <c r="AT160" s="150" t="s">
        <v>155</v>
      </c>
      <c r="AU160" s="150" t="s">
        <v>82</v>
      </c>
      <c r="AV160" s="12" t="s">
        <v>82</v>
      </c>
      <c r="AW160" s="12" t="s">
        <v>4</v>
      </c>
      <c r="AX160" s="12" t="s">
        <v>80</v>
      </c>
      <c r="AY160" s="150" t="s">
        <v>144</v>
      </c>
    </row>
    <row r="161" spans="2:63" s="11" customFormat="1" ht="22.9" customHeight="1">
      <c r="B161" s="117"/>
      <c r="D161" s="118" t="s">
        <v>71</v>
      </c>
      <c r="E161" s="127" t="s">
        <v>194</v>
      </c>
      <c r="F161" s="127" t="s">
        <v>195</v>
      </c>
      <c r="I161" s="120"/>
      <c r="J161" s="128">
        <f>BK161</f>
        <v>0</v>
      </c>
      <c r="L161" s="117"/>
      <c r="M161" s="122"/>
      <c r="P161" s="123">
        <f>SUM(P162:P187)</f>
        <v>0</v>
      </c>
      <c r="R161" s="123">
        <f>SUM(R162:R187)</f>
        <v>0.02112</v>
      </c>
      <c r="T161" s="124">
        <f>SUM(T162:T187)</f>
        <v>54.265868</v>
      </c>
      <c r="AR161" s="118" t="s">
        <v>80</v>
      </c>
      <c r="AT161" s="125" t="s">
        <v>71</v>
      </c>
      <c r="AU161" s="125" t="s">
        <v>80</v>
      </c>
      <c r="AY161" s="118" t="s">
        <v>144</v>
      </c>
      <c r="BK161" s="126">
        <f>SUM(BK162:BK187)</f>
        <v>0</v>
      </c>
    </row>
    <row r="162" spans="2:65" s="1" customFormat="1" ht="21.75" customHeight="1">
      <c r="B162" s="129"/>
      <c r="C162" s="130" t="s">
        <v>196</v>
      </c>
      <c r="D162" s="130" t="s">
        <v>147</v>
      </c>
      <c r="E162" s="131" t="s">
        <v>197</v>
      </c>
      <c r="F162" s="132" t="s">
        <v>198</v>
      </c>
      <c r="G162" s="133" t="s">
        <v>199</v>
      </c>
      <c r="H162" s="134">
        <v>96</v>
      </c>
      <c r="I162" s="135"/>
      <c r="J162" s="136">
        <f>ROUND(I162*H162,2)</f>
        <v>0</v>
      </c>
      <c r="K162" s="137"/>
      <c r="L162" s="33"/>
      <c r="M162" s="138" t="s">
        <v>3</v>
      </c>
      <c r="N162" s="139" t="s">
        <v>43</v>
      </c>
      <c r="P162" s="140">
        <f>O162*H162</f>
        <v>0</v>
      </c>
      <c r="Q162" s="140">
        <v>0</v>
      </c>
      <c r="R162" s="140">
        <f>Q162*H162</f>
        <v>0</v>
      </c>
      <c r="S162" s="140">
        <v>0</v>
      </c>
      <c r="T162" s="141">
        <f>S162*H162</f>
        <v>0</v>
      </c>
      <c r="AR162" s="142" t="s">
        <v>151</v>
      </c>
      <c r="AT162" s="142" t="s">
        <v>147</v>
      </c>
      <c r="AU162" s="142" t="s">
        <v>82</v>
      </c>
      <c r="AY162" s="18" t="s">
        <v>144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8" t="s">
        <v>80</v>
      </c>
      <c r="BK162" s="143">
        <f>ROUND(I162*H162,2)</f>
        <v>0</v>
      </c>
      <c r="BL162" s="18" t="s">
        <v>151</v>
      </c>
      <c r="BM162" s="142" t="s">
        <v>200</v>
      </c>
    </row>
    <row r="163" spans="2:47" s="1" customFormat="1" ht="11.25">
      <c r="B163" s="33"/>
      <c r="D163" s="144" t="s">
        <v>153</v>
      </c>
      <c r="F163" s="145" t="s">
        <v>201</v>
      </c>
      <c r="I163" s="146"/>
      <c r="L163" s="33"/>
      <c r="M163" s="147"/>
      <c r="T163" s="54"/>
      <c r="AT163" s="18" t="s">
        <v>153</v>
      </c>
      <c r="AU163" s="18" t="s">
        <v>82</v>
      </c>
    </row>
    <row r="164" spans="2:51" s="12" customFormat="1" ht="11.25">
      <c r="B164" s="148"/>
      <c r="D164" s="149" t="s">
        <v>155</v>
      </c>
      <c r="E164" s="150" t="s">
        <v>3</v>
      </c>
      <c r="F164" s="151" t="s">
        <v>202</v>
      </c>
      <c r="H164" s="152">
        <v>56</v>
      </c>
      <c r="I164" s="153"/>
      <c r="L164" s="148"/>
      <c r="M164" s="154"/>
      <c r="T164" s="155"/>
      <c r="AT164" s="150" t="s">
        <v>155</v>
      </c>
      <c r="AU164" s="150" t="s">
        <v>82</v>
      </c>
      <c r="AV164" s="12" t="s">
        <v>82</v>
      </c>
      <c r="AW164" s="12" t="s">
        <v>33</v>
      </c>
      <c r="AX164" s="12" t="s">
        <v>72</v>
      </c>
      <c r="AY164" s="150" t="s">
        <v>144</v>
      </c>
    </row>
    <row r="165" spans="2:51" s="12" customFormat="1" ht="11.25">
      <c r="B165" s="148"/>
      <c r="D165" s="149" t="s">
        <v>155</v>
      </c>
      <c r="E165" s="150" t="s">
        <v>3</v>
      </c>
      <c r="F165" s="151" t="s">
        <v>203</v>
      </c>
      <c r="H165" s="152">
        <v>40</v>
      </c>
      <c r="I165" s="153"/>
      <c r="L165" s="148"/>
      <c r="M165" s="154"/>
      <c r="T165" s="155"/>
      <c r="AT165" s="150" t="s">
        <v>155</v>
      </c>
      <c r="AU165" s="150" t="s">
        <v>82</v>
      </c>
      <c r="AV165" s="12" t="s">
        <v>82</v>
      </c>
      <c r="AW165" s="12" t="s">
        <v>33</v>
      </c>
      <c r="AX165" s="12" t="s">
        <v>72</v>
      </c>
      <c r="AY165" s="150" t="s">
        <v>144</v>
      </c>
    </row>
    <row r="166" spans="2:51" s="15" customFormat="1" ht="11.25">
      <c r="B166" s="169"/>
      <c r="D166" s="149" t="s">
        <v>155</v>
      </c>
      <c r="E166" s="170" t="s">
        <v>3</v>
      </c>
      <c r="F166" s="171" t="s">
        <v>204</v>
      </c>
      <c r="H166" s="172">
        <v>96</v>
      </c>
      <c r="I166" s="173"/>
      <c r="L166" s="169"/>
      <c r="M166" s="174"/>
      <c r="T166" s="175"/>
      <c r="AT166" s="170" t="s">
        <v>155</v>
      </c>
      <c r="AU166" s="170" t="s">
        <v>82</v>
      </c>
      <c r="AV166" s="15" t="s">
        <v>151</v>
      </c>
      <c r="AW166" s="15" t="s">
        <v>33</v>
      </c>
      <c r="AX166" s="15" t="s">
        <v>80</v>
      </c>
      <c r="AY166" s="170" t="s">
        <v>144</v>
      </c>
    </row>
    <row r="167" spans="2:65" s="1" customFormat="1" ht="16.5" customHeight="1">
      <c r="B167" s="129"/>
      <c r="C167" s="176" t="s">
        <v>205</v>
      </c>
      <c r="D167" s="176" t="s">
        <v>206</v>
      </c>
      <c r="E167" s="177" t="s">
        <v>207</v>
      </c>
      <c r="F167" s="178" t="s">
        <v>208</v>
      </c>
      <c r="G167" s="179" t="s">
        <v>199</v>
      </c>
      <c r="H167" s="180">
        <v>105.6</v>
      </c>
      <c r="I167" s="181"/>
      <c r="J167" s="182">
        <f>ROUND(I167*H167,2)</f>
        <v>0</v>
      </c>
      <c r="K167" s="183"/>
      <c r="L167" s="184"/>
      <c r="M167" s="185" t="s">
        <v>3</v>
      </c>
      <c r="N167" s="186" t="s">
        <v>43</v>
      </c>
      <c r="P167" s="140">
        <f>O167*H167</f>
        <v>0</v>
      </c>
      <c r="Q167" s="140">
        <v>0.0002</v>
      </c>
      <c r="R167" s="140">
        <f>Q167*H167</f>
        <v>0.02112</v>
      </c>
      <c r="S167" s="140">
        <v>0</v>
      </c>
      <c r="T167" s="141">
        <f>S167*H167</f>
        <v>0</v>
      </c>
      <c r="AR167" s="142" t="s">
        <v>205</v>
      </c>
      <c r="AT167" s="142" t="s">
        <v>206</v>
      </c>
      <c r="AU167" s="142" t="s">
        <v>82</v>
      </c>
      <c r="AY167" s="18" t="s">
        <v>144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8" t="s">
        <v>80</v>
      </c>
      <c r="BK167" s="143">
        <f>ROUND(I167*H167,2)</f>
        <v>0</v>
      </c>
      <c r="BL167" s="18" t="s">
        <v>151</v>
      </c>
      <c r="BM167" s="142" t="s">
        <v>209</v>
      </c>
    </row>
    <row r="168" spans="2:51" s="12" customFormat="1" ht="11.25">
      <c r="B168" s="148"/>
      <c r="D168" s="149" t="s">
        <v>155</v>
      </c>
      <c r="F168" s="151" t="s">
        <v>210</v>
      </c>
      <c r="H168" s="152">
        <v>105.6</v>
      </c>
      <c r="I168" s="153"/>
      <c r="L168" s="148"/>
      <c r="M168" s="154"/>
      <c r="T168" s="155"/>
      <c r="AT168" s="150" t="s">
        <v>155</v>
      </c>
      <c r="AU168" s="150" t="s">
        <v>82</v>
      </c>
      <c r="AV168" s="12" t="s">
        <v>82</v>
      </c>
      <c r="AW168" s="12" t="s">
        <v>4</v>
      </c>
      <c r="AX168" s="12" t="s">
        <v>80</v>
      </c>
      <c r="AY168" s="150" t="s">
        <v>144</v>
      </c>
    </row>
    <row r="169" spans="2:65" s="1" customFormat="1" ht="16.5" customHeight="1">
      <c r="B169" s="129"/>
      <c r="C169" s="130" t="s">
        <v>194</v>
      </c>
      <c r="D169" s="130" t="s">
        <v>147</v>
      </c>
      <c r="E169" s="131" t="s">
        <v>211</v>
      </c>
      <c r="F169" s="132" t="s">
        <v>212</v>
      </c>
      <c r="G169" s="133" t="s">
        <v>213</v>
      </c>
      <c r="H169" s="134">
        <v>20.362</v>
      </c>
      <c r="I169" s="135"/>
      <c r="J169" s="136">
        <f>ROUND(I169*H169,2)</f>
        <v>0</v>
      </c>
      <c r="K169" s="137"/>
      <c r="L169" s="33"/>
      <c r="M169" s="138" t="s">
        <v>3</v>
      </c>
      <c r="N169" s="139" t="s">
        <v>43</v>
      </c>
      <c r="P169" s="140">
        <f>O169*H169</f>
        <v>0</v>
      </c>
      <c r="Q169" s="140">
        <v>0</v>
      </c>
      <c r="R169" s="140">
        <f>Q169*H169</f>
        <v>0</v>
      </c>
      <c r="S169" s="140">
        <v>2.2</v>
      </c>
      <c r="T169" s="141">
        <f>S169*H169</f>
        <v>44.7964</v>
      </c>
      <c r="AR169" s="142" t="s">
        <v>151</v>
      </c>
      <c r="AT169" s="142" t="s">
        <v>147</v>
      </c>
      <c r="AU169" s="142" t="s">
        <v>82</v>
      </c>
      <c r="AY169" s="18" t="s">
        <v>144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8" t="s">
        <v>80</v>
      </c>
      <c r="BK169" s="143">
        <f>ROUND(I169*H169,2)</f>
        <v>0</v>
      </c>
      <c r="BL169" s="18" t="s">
        <v>151</v>
      </c>
      <c r="BM169" s="142" t="s">
        <v>214</v>
      </c>
    </row>
    <row r="170" spans="2:47" s="1" customFormat="1" ht="11.25">
      <c r="B170" s="33"/>
      <c r="D170" s="144" t="s">
        <v>153</v>
      </c>
      <c r="F170" s="145" t="s">
        <v>215</v>
      </c>
      <c r="I170" s="146"/>
      <c r="L170" s="33"/>
      <c r="M170" s="147"/>
      <c r="T170" s="54"/>
      <c r="AT170" s="18" t="s">
        <v>153</v>
      </c>
      <c r="AU170" s="18" t="s">
        <v>82</v>
      </c>
    </row>
    <row r="171" spans="2:51" s="12" customFormat="1" ht="11.25">
      <c r="B171" s="148"/>
      <c r="D171" s="149" t="s">
        <v>155</v>
      </c>
      <c r="E171" s="150" t="s">
        <v>3</v>
      </c>
      <c r="F171" s="151" t="s">
        <v>216</v>
      </c>
      <c r="H171" s="152">
        <v>20.362</v>
      </c>
      <c r="I171" s="153"/>
      <c r="L171" s="148"/>
      <c r="M171" s="154"/>
      <c r="T171" s="155"/>
      <c r="AT171" s="150" t="s">
        <v>155</v>
      </c>
      <c r="AU171" s="150" t="s">
        <v>82</v>
      </c>
      <c r="AV171" s="12" t="s">
        <v>82</v>
      </c>
      <c r="AW171" s="12" t="s">
        <v>33</v>
      </c>
      <c r="AX171" s="12" t="s">
        <v>80</v>
      </c>
      <c r="AY171" s="150" t="s">
        <v>144</v>
      </c>
    </row>
    <row r="172" spans="2:65" s="1" customFormat="1" ht="16.5" customHeight="1">
      <c r="B172" s="129"/>
      <c r="C172" s="130" t="s">
        <v>217</v>
      </c>
      <c r="D172" s="130" t="s">
        <v>147</v>
      </c>
      <c r="E172" s="131" t="s">
        <v>218</v>
      </c>
      <c r="F172" s="132" t="s">
        <v>219</v>
      </c>
      <c r="G172" s="133" t="s">
        <v>150</v>
      </c>
      <c r="H172" s="134">
        <v>254.53</v>
      </c>
      <c r="I172" s="135"/>
      <c r="J172" s="136">
        <f>ROUND(I172*H172,2)</f>
        <v>0</v>
      </c>
      <c r="K172" s="137"/>
      <c r="L172" s="33"/>
      <c r="M172" s="138" t="s">
        <v>3</v>
      </c>
      <c r="N172" s="139" t="s">
        <v>43</v>
      </c>
      <c r="P172" s="140">
        <f>O172*H172</f>
        <v>0</v>
      </c>
      <c r="Q172" s="140">
        <v>0</v>
      </c>
      <c r="R172" s="140">
        <f>Q172*H172</f>
        <v>0</v>
      </c>
      <c r="S172" s="140">
        <v>0</v>
      </c>
      <c r="T172" s="141">
        <f>S172*H172</f>
        <v>0</v>
      </c>
      <c r="AR172" s="142" t="s">
        <v>151</v>
      </c>
      <c r="AT172" s="142" t="s">
        <v>147</v>
      </c>
      <c r="AU172" s="142" t="s">
        <v>82</v>
      </c>
      <c r="AY172" s="18" t="s">
        <v>144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8" t="s">
        <v>80</v>
      </c>
      <c r="BK172" s="143">
        <f>ROUND(I172*H172,2)</f>
        <v>0</v>
      </c>
      <c r="BL172" s="18" t="s">
        <v>151</v>
      </c>
      <c r="BM172" s="142" t="s">
        <v>220</v>
      </c>
    </row>
    <row r="173" spans="2:47" s="1" customFormat="1" ht="11.25">
      <c r="B173" s="33"/>
      <c r="D173" s="144" t="s">
        <v>153</v>
      </c>
      <c r="F173" s="145" t="s">
        <v>221</v>
      </c>
      <c r="I173" s="146"/>
      <c r="L173" s="33"/>
      <c r="M173" s="147"/>
      <c r="T173" s="54"/>
      <c r="AT173" s="18" t="s">
        <v>153</v>
      </c>
      <c r="AU173" s="18" t="s">
        <v>82</v>
      </c>
    </row>
    <row r="174" spans="2:51" s="12" customFormat="1" ht="11.25">
      <c r="B174" s="148"/>
      <c r="D174" s="149" t="s">
        <v>155</v>
      </c>
      <c r="E174" s="150" t="s">
        <v>3</v>
      </c>
      <c r="F174" s="151" t="s">
        <v>188</v>
      </c>
      <c r="H174" s="152">
        <v>254.53</v>
      </c>
      <c r="I174" s="153"/>
      <c r="L174" s="148"/>
      <c r="M174" s="154"/>
      <c r="T174" s="155"/>
      <c r="AT174" s="150" t="s">
        <v>155</v>
      </c>
      <c r="AU174" s="150" t="s">
        <v>82</v>
      </c>
      <c r="AV174" s="12" t="s">
        <v>82</v>
      </c>
      <c r="AW174" s="12" t="s">
        <v>33</v>
      </c>
      <c r="AX174" s="12" t="s">
        <v>80</v>
      </c>
      <c r="AY174" s="150" t="s">
        <v>144</v>
      </c>
    </row>
    <row r="175" spans="2:65" s="1" customFormat="1" ht="24.2" customHeight="1">
      <c r="B175" s="129"/>
      <c r="C175" s="130" t="s">
        <v>222</v>
      </c>
      <c r="D175" s="130" t="s">
        <v>147</v>
      </c>
      <c r="E175" s="131" t="s">
        <v>223</v>
      </c>
      <c r="F175" s="132" t="s">
        <v>224</v>
      </c>
      <c r="G175" s="133" t="s">
        <v>150</v>
      </c>
      <c r="H175" s="134">
        <v>205.858</v>
      </c>
      <c r="I175" s="135"/>
      <c r="J175" s="136">
        <f>ROUND(I175*H175,2)</f>
        <v>0</v>
      </c>
      <c r="K175" s="137"/>
      <c r="L175" s="33"/>
      <c r="M175" s="138" t="s">
        <v>3</v>
      </c>
      <c r="N175" s="139" t="s">
        <v>43</v>
      </c>
      <c r="P175" s="140">
        <f>O175*H175</f>
        <v>0</v>
      </c>
      <c r="Q175" s="140">
        <v>0</v>
      </c>
      <c r="R175" s="140">
        <f>Q175*H175</f>
        <v>0</v>
      </c>
      <c r="S175" s="140">
        <v>0.046</v>
      </c>
      <c r="T175" s="141">
        <f>S175*H175</f>
        <v>9.469468</v>
      </c>
      <c r="AR175" s="142" t="s">
        <v>151</v>
      </c>
      <c r="AT175" s="142" t="s">
        <v>147</v>
      </c>
      <c r="AU175" s="142" t="s">
        <v>82</v>
      </c>
      <c r="AY175" s="18" t="s">
        <v>144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8" t="s">
        <v>80</v>
      </c>
      <c r="BK175" s="143">
        <f>ROUND(I175*H175,2)</f>
        <v>0</v>
      </c>
      <c r="BL175" s="18" t="s">
        <v>151</v>
      </c>
      <c r="BM175" s="142" t="s">
        <v>225</v>
      </c>
    </row>
    <row r="176" spans="2:47" s="1" customFormat="1" ht="11.25">
      <c r="B176" s="33"/>
      <c r="D176" s="144" t="s">
        <v>153</v>
      </c>
      <c r="F176" s="145" t="s">
        <v>226</v>
      </c>
      <c r="I176" s="146"/>
      <c r="L176" s="33"/>
      <c r="M176" s="147"/>
      <c r="T176" s="54"/>
      <c r="AT176" s="18" t="s">
        <v>153</v>
      </c>
      <c r="AU176" s="18" t="s">
        <v>82</v>
      </c>
    </row>
    <row r="177" spans="2:51" s="13" customFormat="1" ht="11.25">
      <c r="B177" s="156"/>
      <c r="D177" s="149" t="s">
        <v>155</v>
      </c>
      <c r="E177" s="157" t="s">
        <v>3</v>
      </c>
      <c r="F177" s="158" t="s">
        <v>163</v>
      </c>
      <c r="H177" s="157" t="s">
        <v>3</v>
      </c>
      <c r="I177" s="159"/>
      <c r="L177" s="156"/>
      <c r="M177" s="160"/>
      <c r="T177" s="161"/>
      <c r="AT177" s="157" t="s">
        <v>155</v>
      </c>
      <c r="AU177" s="157" t="s">
        <v>82</v>
      </c>
      <c r="AV177" s="13" t="s">
        <v>80</v>
      </c>
      <c r="AW177" s="13" t="s">
        <v>33</v>
      </c>
      <c r="AX177" s="13" t="s">
        <v>72</v>
      </c>
      <c r="AY177" s="157" t="s">
        <v>144</v>
      </c>
    </row>
    <row r="178" spans="2:51" s="12" customFormat="1" ht="11.25">
      <c r="B178" s="148"/>
      <c r="D178" s="149" t="s">
        <v>155</v>
      </c>
      <c r="E178" s="150" t="s">
        <v>3</v>
      </c>
      <c r="F178" s="151" t="s">
        <v>164</v>
      </c>
      <c r="H178" s="152">
        <v>42.088</v>
      </c>
      <c r="I178" s="153"/>
      <c r="L178" s="148"/>
      <c r="M178" s="154"/>
      <c r="T178" s="155"/>
      <c r="AT178" s="150" t="s">
        <v>155</v>
      </c>
      <c r="AU178" s="150" t="s">
        <v>82</v>
      </c>
      <c r="AV178" s="12" t="s">
        <v>82</v>
      </c>
      <c r="AW178" s="12" t="s">
        <v>33</v>
      </c>
      <c r="AX178" s="12" t="s">
        <v>72</v>
      </c>
      <c r="AY178" s="150" t="s">
        <v>144</v>
      </c>
    </row>
    <row r="179" spans="2:51" s="12" customFormat="1" ht="11.25">
      <c r="B179" s="148"/>
      <c r="D179" s="149" t="s">
        <v>155</v>
      </c>
      <c r="E179" s="150" t="s">
        <v>3</v>
      </c>
      <c r="F179" s="151" t="s">
        <v>165</v>
      </c>
      <c r="H179" s="152">
        <v>32.906</v>
      </c>
      <c r="I179" s="153"/>
      <c r="L179" s="148"/>
      <c r="M179" s="154"/>
      <c r="T179" s="155"/>
      <c r="AT179" s="150" t="s">
        <v>155</v>
      </c>
      <c r="AU179" s="150" t="s">
        <v>82</v>
      </c>
      <c r="AV179" s="12" t="s">
        <v>82</v>
      </c>
      <c r="AW179" s="12" t="s">
        <v>33</v>
      </c>
      <c r="AX179" s="12" t="s">
        <v>72</v>
      </c>
      <c r="AY179" s="150" t="s">
        <v>144</v>
      </c>
    </row>
    <row r="180" spans="2:51" s="12" customFormat="1" ht="11.25">
      <c r="B180" s="148"/>
      <c r="D180" s="149" t="s">
        <v>155</v>
      </c>
      <c r="E180" s="150" t="s">
        <v>3</v>
      </c>
      <c r="F180" s="151" t="s">
        <v>166</v>
      </c>
      <c r="H180" s="152">
        <v>24.294</v>
      </c>
      <c r="I180" s="153"/>
      <c r="L180" s="148"/>
      <c r="M180" s="154"/>
      <c r="T180" s="155"/>
      <c r="AT180" s="150" t="s">
        <v>155</v>
      </c>
      <c r="AU180" s="150" t="s">
        <v>82</v>
      </c>
      <c r="AV180" s="12" t="s">
        <v>82</v>
      </c>
      <c r="AW180" s="12" t="s">
        <v>33</v>
      </c>
      <c r="AX180" s="12" t="s">
        <v>72</v>
      </c>
      <c r="AY180" s="150" t="s">
        <v>144</v>
      </c>
    </row>
    <row r="181" spans="2:51" s="12" customFormat="1" ht="11.25">
      <c r="B181" s="148"/>
      <c r="D181" s="149" t="s">
        <v>155</v>
      </c>
      <c r="E181" s="150" t="s">
        <v>3</v>
      </c>
      <c r="F181" s="151" t="s">
        <v>167</v>
      </c>
      <c r="H181" s="152">
        <v>7.638</v>
      </c>
      <c r="I181" s="153"/>
      <c r="L181" s="148"/>
      <c r="M181" s="154"/>
      <c r="T181" s="155"/>
      <c r="AT181" s="150" t="s">
        <v>155</v>
      </c>
      <c r="AU181" s="150" t="s">
        <v>82</v>
      </c>
      <c r="AV181" s="12" t="s">
        <v>82</v>
      </c>
      <c r="AW181" s="12" t="s">
        <v>33</v>
      </c>
      <c r="AX181" s="12" t="s">
        <v>72</v>
      </c>
      <c r="AY181" s="150" t="s">
        <v>144</v>
      </c>
    </row>
    <row r="182" spans="2:51" s="12" customFormat="1" ht="11.25">
      <c r="B182" s="148"/>
      <c r="D182" s="149" t="s">
        <v>155</v>
      </c>
      <c r="E182" s="150" t="s">
        <v>3</v>
      </c>
      <c r="F182" s="151" t="s">
        <v>168</v>
      </c>
      <c r="H182" s="152">
        <v>7.88</v>
      </c>
      <c r="I182" s="153"/>
      <c r="L182" s="148"/>
      <c r="M182" s="154"/>
      <c r="T182" s="155"/>
      <c r="AT182" s="150" t="s">
        <v>155</v>
      </c>
      <c r="AU182" s="150" t="s">
        <v>82</v>
      </c>
      <c r="AV182" s="12" t="s">
        <v>82</v>
      </c>
      <c r="AW182" s="12" t="s">
        <v>33</v>
      </c>
      <c r="AX182" s="12" t="s">
        <v>72</v>
      </c>
      <c r="AY182" s="150" t="s">
        <v>144</v>
      </c>
    </row>
    <row r="183" spans="2:51" s="12" customFormat="1" ht="11.25">
      <c r="B183" s="148"/>
      <c r="D183" s="149" t="s">
        <v>155</v>
      </c>
      <c r="E183" s="150" t="s">
        <v>3</v>
      </c>
      <c r="F183" s="151" t="s">
        <v>169</v>
      </c>
      <c r="H183" s="152">
        <v>17.388</v>
      </c>
      <c r="I183" s="153"/>
      <c r="L183" s="148"/>
      <c r="M183" s="154"/>
      <c r="T183" s="155"/>
      <c r="AT183" s="150" t="s">
        <v>155</v>
      </c>
      <c r="AU183" s="150" t="s">
        <v>82</v>
      </c>
      <c r="AV183" s="12" t="s">
        <v>82</v>
      </c>
      <c r="AW183" s="12" t="s">
        <v>33</v>
      </c>
      <c r="AX183" s="12" t="s">
        <v>72</v>
      </c>
      <c r="AY183" s="150" t="s">
        <v>144</v>
      </c>
    </row>
    <row r="184" spans="2:51" s="12" customFormat="1" ht="11.25">
      <c r="B184" s="148"/>
      <c r="D184" s="149" t="s">
        <v>155</v>
      </c>
      <c r="E184" s="150" t="s">
        <v>3</v>
      </c>
      <c r="F184" s="151" t="s">
        <v>170</v>
      </c>
      <c r="H184" s="152">
        <v>48.344</v>
      </c>
      <c r="I184" s="153"/>
      <c r="L184" s="148"/>
      <c r="M184" s="154"/>
      <c r="T184" s="155"/>
      <c r="AT184" s="150" t="s">
        <v>155</v>
      </c>
      <c r="AU184" s="150" t="s">
        <v>82</v>
      </c>
      <c r="AV184" s="12" t="s">
        <v>82</v>
      </c>
      <c r="AW184" s="12" t="s">
        <v>33</v>
      </c>
      <c r="AX184" s="12" t="s">
        <v>72</v>
      </c>
      <c r="AY184" s="150" t="s">
        <v>144</v>
      </c>
    </row>
    <row r="185" spans="2:51" s="12" customFormat="1" ht="11.25">
      <c r="B185" s="148"/>
      <c r="D185" s="149" t="s">
        <v>155</v>
      </c>
      <c r="E185" s="150" t="s">
        <v>3</v>
      </c>
      <c r="F185" s="151" t="s">
        <v>171</v>
      </c>
      <c r="H185" s="152">
        <v>3.22</v>
      </c>
      <c r="I185" s="153"/>
      <c r="L185" s="148"/>
      <c r="M185" s="154"/>
      <c r="T185" s="155"/>
      <c r="AT185" s="150" t="s">
        <v>155</v>
      </c>
      <c r="AU185" s="150" t="s">
        <v>82</v>
      </c>
      <c r="AV185" s="12" t="s">
        <v>82</v>
      </c>
      <c r="AW185" s="12" t="s">
        <v>33</v>
      </c>
      <c r="AX185" s="12" t="s">
        <v>72</v>
      </c>
      <c r="AY185" s="150" t="s">
        <v>144</v>
      </c>
    </row>
    <row r="186" spans="2:51" s="12" customFormat="1" ht="11.25">
      <c r="B186" s="148"/>
      <c r="D186" s="149" t="s">
        <v>155</v>
      </c>
      <c r="E186" s="150" t="s">
        <v>3</v>
      </c>
      <c r="F186" s="151" t="s">
        <v>172</v>
      </c>
      <c r="H186" s="152">
        <v>22.1</v>
      </c>
      <c r="I186" s="153"/>
      <c r="L186" s="148"/>
      <c r="M186" s="154"/>
      <c r="T186" s="155"/>
      <c r="AT186" s="150" t="s">
        <v>155</v>
      </c>
      <c r="AU186" s="150" t="s">
        <v>82</v>
      </c>
      <c r="AV186" s="12" t="s">
        <v>82</v>
      </c>
      <c r="AW186" s="12" t="s">
        <v>33</v>
      </c>
      <c r="AX186" s="12" t="s">
        <v>72</v>
      </c>
      <c r="AY186" s="150" t="s">
        <v>144</v>
      </c>
    </row>
    <row r="187" spans="2:51" s="15" customFormat="1" ht="11.25">
      <c r="B187" s="169"/>
      <c r="D187" s="149" t="s">
        <v>155</v>
      </c>
      <c r="E187" s="170" t="s">
        <v>3</v>
      </c>
      <c r="F187" s="171" t="s">
        <v>204</v>
      </c>
      <c r="H187" s="172">
        <v>205.85799999999998</v>
      </c>
      <c r="I187" s="173"/>
      <c r="L187" s="169"/>
      <c r="M187" s="174"/>
      <c r="T187" s="175"/>
      <c r="AT187" s="170" t="s">
        <v>155</v>
      </c>
      <c r="AU187" s="170" t="s">
        <v>82</v>
      </c>
      <c r="AV187" s="15" t="s">
        <v>151</v>
      </c>
      <c r="AW187" s="15" t="s">
        <v>33</v>
      </c>
      <c r="AX187" s="15" t="s">
        <v>80</v>
      </c>
      <c r="AY187" s="170" t="s">
        <v>144</v>
      </c>
    </row>
    <row r="188" spans="2:63" s="11" customFormat="1" ht="22.9" customHeight="1">
      <c r="B188" s="117"/>
      <c r="D188" s="118" t="s">
        <v>71</v>
      </c>
      <c r="E188" s="127" t="s">
        <v>227</v>
      </c>
      <c r="F188" s="127" t="s">
        <v>228</v>
      </c>
      <c r="I188" s="120"/>
      <c r="J188" s="128">
        <f>BK188</f>
        <v>0</v>
      </c>
      <c r="L188" s="117"/>
      <c r="M188" s="122"/>
      <c r="P188" s="123">
        <f>SUM(P189:P204)</f>
        <v>0</v>
      </c>
      <c r="R188" s="123">
        <f>SUM(R189:R204)</f>
        <v>0</v>
      </c>
      <c r="T188" s="124">
        <f>SUM(T189:T204)</f>
        <v>0</v>
      </c>
      <c r="AR188" s="118" t="s">
        <v>80</v>
      </c>
      <c r="AT188" s="125" t="s">
        <v>71</v>
      </c>
      <c r="AU188" s="125" t="s">
        <v>80</v>
      </c>
      <c r="AY188" s="118" t="s">
        <v>144</v>
      </c>
      <c r="BK188" s="126">
        <f>SUM(BK189:BK204)</f>
        <v>0</v>
      </c>
    </row>
    <row r="189" spans="2:65" s="1" customFormat="1" ht="24.2" customHeight="1">
      <c r="B189" s="129"/>
      <c r="C189" s="130" t="s">
        <v>9</v>
      </c>
      <c r="D189" s="130" t="s">
        <v>147</v>
      </c>
      <c r="E189" s="131" t="s">
        <v>229</v>
      </c>
      <c r="F189" s="132" t="s">
        <v>230</v>
      </c>
      <c r="G189" s="133" t="s">
        <v>231</v>
      </c>
      <c r="H189" s="134">
        <v>89.253</v>
      </c>
      <c r="I189" s="135"/>
      <c r="J189" s="136">
        <f>ROUND(I189*H189,2)</f>
        <v>0</v>
      </c>
      <c r="K189" s="137"/>
      <c r="L189" s="33"/>
      <c r="M189" s="138" t="s">
        <v>3</v>
      </c>
      <c r="N189" s="139" t="s">
        <v>43</v>
      </c>
      <c r="P189" s="140">
        <f>O189*H189</f>
        <v>0</v>
      </c>
      <c r="Q189" s="140">
        <v>0</v>
      </c>
      <c r="R189" s="140">
        <f>Q189*H189</f>
        <v>0</v>
      </c>
      <c r="S189" s="140">
        <v>0</v>
      </c>
      <c r="T189" s="141">
        <f>S189*H189</f>
        <v>0</v>
      </c>
      <c r="AR189" s="142" t="s">
        <v>151</v>
      </c>
      <c r="AT189" s="142" t="s">
        <v>147</v>
      </c>
      <c r="AU189" s="142" t="s">
        <v>82</v>
      </c>
      <c r="AY189" s="18" t="s">
        <v>144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8" t="s">
        <v>80</v>
      </c>
      <c r="BK189" s="143">
        <f>ROUND(I189*H189,2)</f>
        <v>0</v>
      </c>
      <c r="BL189" s="18" t="s">
        <v>151</v>
      </c>
      <c r="BM189" s="142" t="s">
        <v>232</v>
      </c>
    </row>
    <row r="190" spans="2:47" s="1" customFormat="1" ht="11.25">
      <c r="B190" s="33"/>
      <c r="D190" s="144" t="s">
        <v>153</v>
      </c>
      <c r="F190" s="145" t="s">
        <v>233</v>
      </c>
      <c r="I190" s="146"/>
      <c r="L190" s="33"/>
      <c r="M190" s="147"/>
      <c r="T190" s="54"/>
      <c r="AT190" s="18" t="s">
        <v>153</v>
      </c>
      <c r="AU190" s="18" t="s">
        <v>82</v>
      </c>
    </row>
    <row r="191" spans="2:65" s="1" customFormat="1" ht="21.75" customHeight="1">
      <c r="B191" s="129"/>
      <c r="C191" s="130" t="s">
        <v>234</v>
      </c>
      <c r="D191" s="130" t="s">
        <v>147</v>
      </c>
      <c r="E191" s="131" t="s">
        <v>235</v>
      </c>
      <c r="F191" s="132" t="s">
        <v>236</v>
      </c>
      <c r="G191" s="133" t="s">
        <v>231</v>
      </c>
      <c r="H191" s="134">
        <v>89.253</v>
      </c>
      <c r="I191" s="135"/>
      <c r="J191" s="136">
        <f>ROUND(I191*H191,2)</f>
        <v>0</v>
      </c>
      <c r="K191" s="137"/>
      <c r="L191" s="33"/>
      <c r="M191" s="138" t="s">
        <v>3</v>
      </c>
      <c r="N191" s="139" t="s">
        <v>43</v>
      </c>
      <c r="P191" s="140">
        <f>O191*H191</f>
        <v>0</v>
      </c>
      <c r="Q191" s="140">
        <v>0</v>
      </c>
      <c r="R191" s="140">
        <f>Q191*H191</f>
        <v>0</v>
      </c>
      <c r="S191" s="140">
        <v>0</v>
      </c>
      <c r="T191" s="141">
        <f>S191*H191</f>
        <v>0</v>
      </c>
      <c r="AR191" s="142" t="s">
        <v>151</v>
      </c>
      <c r="AT191" s="142" t="s">
        <v>147</v>
      </c>
      <c r="AU191" s="142" t="s">
        <v>82</v>
      </c>
      <c r="AY191" s="18" t="s">
        <v>144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8" t="s">
        <v>80</v>
      </c>
      <c r="BK191" s="143">
        <f>ROUND(I191*H191,2)</f>
        <v>0</v>
      </c>
      <c r="BL191" s="18" t="s">
        <v>151</v>
      </c>
      <c r="BM191" s="142" t="s">
        <v>237</v>
      </c>
    </row>
    <row r="192" spans="2:47" s="1" customFormat="1" ht="11.25">
      <c r="B192" s="33"/>
      <c r="D192" s="144" t="s">
        <v>153</v>
      </c>
      <c r="F192" s="145" t="s">
        <v>238</v>
      </c>
      <c r="I192" s="146"/>
      <c r="L192" s="33"/>
      <c r="M192" s="147"/>
      <c r="T192" s="54"/>
      <c r="AT192" s="18" t="s">
        <v>153</v>
      </c>
      <c r="AU192" s="18" t="s">
        <v>82</v>
      </c>
    </row>
    <row r="193" spans="2:65" s="1" customFormat="1" ht="24.2" customHeight="1">
      <c r="B193" s="129"/>
      <c r="C193" s="130" t="s">
        <v>239</v>
      </c>
      <c r="D193" s="130" t="s">
        <v>147</v>
      </c>
      <c r="E193" s="131" t="s">
        <v>240</v>
      </c>
      <c r="F193" s="132" t="s">
        <v>241</v>
      </c>
      <c r="G193" s="133" t="s">
        <v>231</v>
      </c>
      <c r="H193" s="134">
        <v>1249.542</v>
      </c>
      <c r="I193" s="135"/>
      <c r="J193" s="136">
        <f>ROUND(I193*H193,2)</f>
        <v>0</v>
      </c>
      <c r="K193" s="137"/>
      <c r="L193" s="33"/>
      <c r="M193" s="138" t="s">
        <v>3</v>
      </c>
      <c r="N193" s="139" t="s">
        <v>43</v>
      </c>
      <c r="P193" s="140">
        <f>O193*H193</f>
        <v>0</v>
      </c>
      <c r="Q193" s="140">
        <v>0</v>
      </c>
      <c r="R193" s="140">
        <f>Q193*H193</f>
        <v>0</v>
      </c>
      <c r="S193" s="140">
        <v>0</v>
      </c>
      <c r="T193" s="141">
        <f>S193*H193</f>
        <v>0</v>
      </c>
      <c r="AR193" s="142" t="s">
        <v>151</v>
      </c>
      <c r="AT193" s="142" t="s">
        <v>147</v>
      </c>
      <c r="AU193" s="142" t="s">
        <v>82</v>
      </c>
      <c r="AY193" s="18" t="s">
        <v>144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8" t="s">
        <v>80</v>
      </c>
      <c r="BK193" s="143">
        <f>ROUND(I193*H193,2)</f>
        <v>0</v>
      </c>
      <c r="BL193" s="18" t="s">
        <v>151</v>
      </c>
      <c r="BM193" s="142" t="s">
        <v>242</v>
      </c>
    </row>
    <row r="194" spans="2:47" s="1" customFormat="1" ht="11.25">
      <c r="B194" s="33"/>
      <c r="D194" s="144" t="s">
        <v>153</v>
      </c>
      <c r="F194" s="145" t="s">
        <v>243</v>
      </c>
      <c r="I194" s="146"/>
      <c r="L194" s="33"/>
      <c r="M194" s="147"/>
      <c r="T194" s="54"/>
      <c r="AT194" s="18" t="s">
        <v>153</v>
      </c>
      <c r="AU194" s="18" t="s">
        <v>82</v>
      </c>
    </row>
    <row r="195" spans="2:51" s="12" customFormat="1" ht="11.25">
      <c r="B195" s="148"/>
      <c r="D195" s="149" t="s">
        <v>155</v>
      </c>
      <c r="F195" s="151" t="s">
        <v>244</v>
      </c>
      <c r="H195" s="152">
        <v>1249.542</v>
      </c>
      <c r="I195" s="153"/>
      <c r="L195" s="148"/>
      <c r="M195" s="154"/>
      <c r="T195" s="155"/>
      <c r="AT195" s="150" t="s">
        <v>155</v>
      </c>
      <c r="AU195" s="150" t="s">
        <v>82</v>
      </c>
      <c r="AV195" s="12" t="s">
        <v>82</v>
      </c>
      <c r="AW195" s="12" t="s">
        <v>4</v>
      </c>
      <c r="AX195" s="12" t="s">
        <v>80</v>
      </c>
      <c r="AY195" s="150" t="s">
        <v>144</v>
      </c>
    </row>
    <row r="196" spans="2:65" s="1" customFormat="1" ht="24.2" customHeight="1">
      <c r="B196" s="129"/>
      <c r="C196" s="130" t="s">
        <v>245</v>
      </c>
      <c r="D196" s="130" t="s">
        <v>147</v>
      </c>
      <c r="E196" s="131" t="s">
        <v>246</v>
      </c>
      <c r="F196" s="132" t="s">
        <v>247</v>
      </c>
      <c r="G196" s="133" t="s">
        <v>231</v>
      </c>
      <c r="H196" s="134">
        <v>44.796</v>
      </c>
      <c r="I196" s="135"/>
      <c r="J196" s="136">
        <f>ROUND(I196*H196,2)</f>
        <v>0</v>
      </c>
      <c r="K196" s="137"/>
      <c r="L196" s="33"/>
      <c r="M196" s="138" t="s">
        <v>3</v>
      </c>
      <c r="N196" s="139" t="s">
        <v>43</v>
      </c>
      <c r="P196" s="140">
        <f>O196*H196</f>
        <v>0</v>
      </c>
      <c r="Q196" s="140">
        <v>0</v>
      </c>
      <c r="R196" s="140">
        <f>Q196*H196</f>
        <v>0</v>
      </c>
      <c r="S196" s="140">
        <v>0</v>
      </c>
      <c r="T196" s="141">
        <f>S196*H196</f>
        <v>0</v>
      </c>
      <c r="AR196" s="142" t="s">
        <v>151</v>
      </c>
      <c r="AT196" s="142" t="s">
        <v>147</v>
      </c>
      <c r="AU196" s="142" t="s">
        <v>82</v>
      </c>
      <c r="AY196" s="18" t="s">
        <v>144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8" t="s">
        <v>80</v>
      </c>
      <c r="BK196" s="143">
        <f>ROUND(I196*H196,2)</f>
        <v>0</v>
      </c>
      <c r="BL196" s="18" t="s">
        <v>151</v>
      </c>
      <c r="BM196" s="142" t="s">
        <v>248</v>
      </c>
    </row>
    <row r="197" spans="2:47" s="1" customFormat="1" ht="11.25">
      <c r="B197" s="33"/>
      <c r="D197" s="144" t="s">
        <v>153</v>
      </c>
      <c r="F197" s="145" t="s">
        <v>249</v>
      </c>
      <c r="I197" s="146"/>
      <c r="L197" s="33"/>
      <c r="M197" s="147"/>
      <c r="T197" s="54"/>
      <c r="AT197" s="18" t="s">
        <v>153</v>
      </c>
      <c r="AU197" s="18" t="s">
        <v>82</v>
      </c>
    </row>
    <row r="198" spans="2:51" s="12" customFormat="1" ht="11.25">
      <c r="B198" s="148"/>
      <c r="D198" s="149" t="s">
        <v>155</v>
      </c>
      <c r="E198" s="150" t="s">
        <v>3</v>
      </c>
      <c r="F198" s="151" t="s">
        <v>250</v>
      </c>
      <c r="H198" s="152">
        <v>44.796</v>
      </c>
      <c r="I198" s="153"/>
      <c r="L198" s="148"/>
      <c r="M198" s="154"/>
      <c r="T198" s="155"/>
      <c r="AT198" s="150" t="s">
        <v>155</v>
      </c>
      <c r="AU198" s="150" t="s">
        <v>82</v>
      </c>
      <c r="AV198" s="12" t="s">
        <v>82</v>
      </c>
      <c r="AW198" s="12" t="s">
        <v>33</v>
      </c>
      <c r="AX198" s="12" t="s">
        <v>80</v>
      </c>
      <c r="AY198" s="150" t="s">
        <v>144</v>
      </c>
    </row>
    <row r="199" spans="2:65" s="1" customFormat="1" ht="24.2" customHeight="1">
      <c r="B199" s="129"/>
      <c r="C199" s="130" t="s">
        <v>251</v>
      </c>
      <c r="D199" s="130" t="s">
        <v>147</v>
      </c>
      <c r="E199" s="131" t="s">
        <v>252</v>
      </c>
      <c r="F199" s="132" t="s">
        <v>253</v>
      </c>
      <c r="G199" s="133" t="s">
        <v>231</v>
      </c>
      <c r="H199" s="134">
        <v>17.732</v>
      </c>
      <c r="I199" s="135"/>
      <c r="J199" s="136">
        <f>ROUND(I199*H199,2)</f>
        <v>0</v>
      </c>
      <c r="K199" s="137"/>
      <c r="L199" s="33"/>
      <c r="M199" s="138" t="s">
        <v>3</v>
      </c>
      <c r="N199" s="139" t="s">
        <v>43</v>
      </c>
      <c r="P199" s="140">
        <f>O199*H199</f>
        <v>0</v>
      </c>
      <c r="Q199" s="140">
        <v>0</v>
      </c>
      <c r="R199" s="140">
        <f>Q199*H199</f>
        <v>0</v>
      </c>
      <c r="S199" s="140">
        <v>0</v>
      </c>
      <c r="T199" s="141">
        <f>S199*H199</f>
        <v>0</v>
      </c>
      <c r="AR199" s="142" t="s">
        <v>151</v>
      </c>
      <c r="AT199" s="142" t="s">
        <v>147</v>
      </c>
      <c r="AU199" s="142" t="s">
        <v>82</v>
      </c>
      <c r="AY199" s="18" t="s">
        <v>144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8" t="s">
        <v>80</v>
      </c>
      <c r="BK199" s="143">
        <f>ROUND(I199*H199,2)</f>
        <v>0</v>
      </c>
      <c r="BL199" s="18" t="s">
        <v>151</v>
      </c>
      <c r="BM199" s="142" t="s">
        <v>254</v>
      </c>
    </row>
    <row r="200" spans="2:47" s="1" customFormat="1" ht="11.25">
      <c r="B200" s="33"/>
      <c r="D200" s="144" t="s">
        <v>153</v>
      </c>
      <c r="F200" s="145" t="s">
        <v>255</v>
      </c>
      <c r="I200" s="146"/>
      <c r="L200" s="33"/>
      <c r="M200" s="147"/>
      <c r="T200" s="54"/>
      <c r="AT200" s="18" t="s">
        <v>153</v>
      </c>
      <c r="AU200" s="18" t="s">
        <v>82</v>
      </c>
    </row>
    <row r="201" spans="2:51" s="12" customFormat="1" ht="11.25">
      <c r="B201" s="148"/>
      <c r="D201" s="149" t="s">
        <v>155</v>
      </c>
      <c r="E201" s="150" t="s">
        <v>3</v>
      </c>
      <c r="F201" s="151" t="s">
        <v>256</v>
      </c>
      <c r="H201" s="152">
        <v>17.732</v>
      </c>
      <c r="I201" s="153"/>
      <c r="L201" s="148"/>
      <c r="M201" s="154"/>
      <c r="T201" s="155"/>
      <c r="AT201" s="150" t="s">
        <v>155</v>
      </c>
      <c r="AU201" s="150" t="s">
        <v>82</v>
      </c>
      <c r="AV201" s="12" t="s">
        <v>82</v>
      </c>
      <c r="AW201" s="12" t="s">
        <v>33</v>
      </c>
      <c r="AX201" s="12" t="s">
        <v>80</v>
      </c>
      <c r="AY201" s="150" t="s">
        <v>144</v>
      </c>
    </row>
    <row r="202" spans="2:65" s="1" customFormat="1" ht="24.2" customHeight="1">
      <c r="B202" s="129"/>
      <c r="C202" s="130" t="s">
        <v>257</v>
      </c>
      <c r="D202" s="130" t="s">
        <v>147</v>
      </c>
      <c r="E202" s="131" t="s">
        <v>258</v>
      </c>
      <c r="F202" s="132" t="s">
        <v>259</v>
      </c>
      <c r="G202" s="133" t="s">
        <v>231</v>
      </c>
      <c r="H202" s="134">
        <v>25.833</v>
      </c>
      <c r="I202" s="135"/>
      <c r="J202" s="136">
        <f>ROUND(I202*H202,2)</f>
        <v>0</v>
      </c>
      <c r="K202" s="137"/>
      <c r="L202" s="33"/>
      <c r="M202" s="138" t="s">
        <v>3</v>
      </c>
      <c r="N202" s="139" t="s">
        <v>43</v>
      </c>
      <c r="P202" s="140">
        <f>O202*H202</f>
        <v>0</v>
      </c>
      <c r="Q202" s="140">
        <v>0</v>
      </c>
      <c r="R202" s="140">
        <f>Q202*H202</f>
        <v>0</v>
      </c>
      <c r="S202" s="140">
        <v>0</v>
      </c>
      <c r="T202" s="141">
        <f>S202*H202</f>
        <v>0</v>
      </c>
      <c r="AR202" s="142" t="s">
        <v>151</v>
      </c>
      <c r="AT202" s="142" t="s">
        <v>147</v>
      </c>
      <c r="AU202" s="142" t="s">
        <v>82</v>
      </c>
      <c r="AY202" s="18" t="s">
        <v>144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8" t="s">
        <v>80</v>
      </c>
      <c r="BK202" s="143">
        <f>ROUND(I202*H202,2)</f>
        <v>0</v>
      </c>
      <c r="BL202" s="18" t="s">
        <v>151</v>
      </c>
      <c r="BM202" s="142" t="s">
        <v>260</v>
      </c>
    </row>
    <row r="203" spans="2:47" s="1" customFormat="1" ht="11.25">
      <c r="B203" s="33"/>
      <c r="D203" s="144" t="s">
        <v>153</v>
      </c>
      <c r="F203" s="145" t="s">
        <v>261</v>
      </c>
      <c r="I203" s="146"/>
      <c r="L203" s="33"/>
      <c r="M203" s="147"/>
      <c r="T203" s="54"/>
      <c r="AT203" s="18" t="s">
        <v>153</v>
      </c>
      <c r="AU203" s="18" t="s">
        <v>82</v>
      </c>
    </row>
    <row r="204" spans="2:51" s="12" customFormat="1" ht="11.25">
      <c r="B204" s="148"/>
      <c r="D204" s="149" t="s">
        <v>155</v>
      </c>
      <c r="E204" s="150" t="s">
        <v>3</v>
      </c>
      <c r="F204" s="151" t="s">
        <v>262</v>
      </c>
      <c r="H204" s="152">
        <v>25.833</v>
      </c>
      <c r="I204" s="153"/>
      <c r="L204" s="148"/>
      <c r="M204" s="154"/>
      <c r="T204" s="155"/>
      <c r="AT204" s="150" t="s">
        <v>155</v>
      </c>
      <c r="AU204" s="150" t="s">
        <v>82</v>
      </c>
      <c r="AV204" s="12" t="s">
        <v>82</v>
      </c>
      <c r="AW204" s="12" t="s">
        <v>33</v>
      </c>
      <c r="AX204" s="12" t="s">
        <v>80</v>
      </c>
      <c r="AY204" s="150" t="s">
        <v>144</v>
      </c>
    </row>
    <row r="205" spans="2:63" s="11" customFormat="1" ht="22.9" customHeight="1">
      <c r="B205" s="117"/>
      <c r="D205" s="118" t="s">
        <v>71</v>
      </c>
      <c r="E205" s="127" t="s">
        <v>263</v>
      </c>
      <c r="F205" s="127" t="s">
        <v>264</v>
      </c>
      <c r="I205" s="120"/>
      <c r="J205" s="128">
        <f>BK205</f>
        <v>0</v>
      </c>
      <c r="L205" s="117"/>
      <c r="M205" s="122"/>
      <c r="P205" s="123">
        <f>SUM(P206:P212)</f>
        <v>0</v>
      </c>
      <c r="R205" s="123">
        <f>SUM(R206:R212)</f>
        <v>0</v>
      </c>
      <c r="T205" s="124">
        <f>SUM(T206:T212)</f>
        <v>0</v>
      </c>
      <c r="AR205" s="118" t="s">
        <v>80</v>
      </c>
      <c r="AT205" s="125" t="s">
        <v>71</v>
      </c>
      <c r="AU205" s="125" t="s">
        <v>80</v>
      </c>
      <c r="AY205" s="118" t="s">
        <v>144</v>
      </c>
      <c r="BK205" s="126">
        <f>SUM(BK206:BK212)</f>
        <v>0</v>
      </c>
    </row>
    <row r="206" spans="2:65" s="1" customFormat="1" ht="33" customHeight="1">
      <c r="B206" s="129"/>
      <c r="C206" s="130" t="s">
        <v>265</v>
      </c>
      <c r="D206" s="130" t="s">
        <v>147</v>
      </c>
      <c r="E206" s="131" t="s">
        <v>266</v>
      </c>
      <c r="F206" s="132" t="s">
        <v>267</v>
      </c>
      <c r="G206" s="133" t="s">
        <v>231</v>
      </c>
      <c r="H206" s="134">
        <v>33.251</v>
      </c>
      <c r="I206" s="135"/>
      <c r="J206" s="136">
        <f>ROUND(I206*H206,2)</f>
        <v>0</v>
      </c>
      <c r="K206" s="137"/>
      <c r="L206" s="33"/>
      <c r="M206" s="138" t="s">
        <v>3</v>
      </c>
      <c r="N206" s="139" t="s">
        <v>43</v>
      </c>
      <c r="P206" s="140">
        <f>O206*H206</f>
        <v>0</v>
      </c>
      <c r="Q206" s="140">
        <v>0</v>
      </c>
      <c r="R206" s="140">
        <f>Q206*H206</f>
        <v>0</v>
      </c>
      <c r="S206" s="140">
        <v>0</v>
      </c>
      <c r="T206" s="141">
        <f>S206*H206</f>
        <v>0</v>
      </c>
      <c r="AR206" s="142" t="s">
        <v>151</v>
      </c>
      <c r="AT206" s="142" t="s">
        <v>147</v>
      </c>
      <c r="AU206" s="142" t="s">
        <v>82</v>
      </c>
      <c r="AY206" s="18" t="s">
        <v>144</v>
      </c>
      <c r="BE206" s="143">
        <f>IF(N206="základní",J206,0)</f>
        <v>0</v>
      </c>
      <c r="BF206" s="143">
        <f>IF(N206="snížená",J206,0)</f>
        <v>0</v>
      </c>
      <c r="BG206" s="143">
        <f>IF(N206="zákl. přenesená",J206,0)</f>
        <v>0</v>
      </c>
      <c r="BH206" s="143">
        <f>IF(N206="sníž. přenesená",J206,0)</f>
        <v>0</v>
      </c>
      <c r="BI206" s="143">
        <f>IF(N206="nulová",J206,0)</f>
        <v>0</v>
      </c>
      <c r="BJ206" s="18" t="s">
        <v>80</v>
      </c>
      <c r="BK206" s="143">
        <f>ROUND(I206*H206,2)</f>
        <v>0</v>
      </c>
      <c r="BL206" s="18" t="s">
        <v>151</v>
      </c>
      <c r="BM206" s="142" t="s">
        <v>268</v>
      </c>
    </row>
    <row r="207" spans="2:47" s="1" customFormat="1" ht="11.25">
      <c r="B207" s="33"/>
      <c r="D207" s="144" t="s">
        <v>153</v>
      </c>
      <c r="F207" s="145" t="s">
        <v>269</v>
      </c>
      <c r="I207" s="146"/>
      <c r="L207" s="33"/>
      <c r="M207" s="147"/>
      <c r="T207" s="54"/>
      <c r="AT207" s="18" t="s">
        <v>153</v>
      </c>
      <c r="AU207" s="18" t="s">
        <v>82</v>
      </c>
    </row>
    <row r="208" spans="2:65" s="1" customFormat="1" ht="33" customHeight="1">
      <c r="B208" s="129"/>
      <c r="C208" s="130" t="s">
        <v>270</v>
      </c>
      <c r="D208" s="130" t="s">
        <v>147</v>
      </c>
      <c r="E208" s="131" t="s">
        <v>271</v>
      </c>
      <c r="F208" s="132" t="s">
        <v>272</v>
      </c>
      <c r="G208" s="133" t="s">
        <v>231</v>
      </c>
      <c r="H208" s="134">
        <v>33.251</v>
      </c>
      <c r="I208" s="135"/>
      <c r="J208" s="136">
        <f>ROUND(I208*H208,2)</f>
        <v>0</v>
      </c>
      <c r="K208" s="137"/>
      <c r="L208" s="33"/>
      <c r="M208" s="138" t="s">
        <v>3</v>
      </c>
      <c r="N208" s="139" t="s">
        <v>43</v>
      </c>
      <c r="P208" s="140">
        <f>O208*H208</f>
        <v>0</v>
      </c>
      <c r="Q208" s="140">
        <v>0</v>
      </c>
      <c r="R208" s="140">
        <f>Q208*H208</f>
        <v>0</v>
      </c>
      <c r="S208" s="140">
        <v>0</v>
      </c>
      <c r="T208" s="141">
        <f>S208*H208</f>
        <v>0</v>
      </c>
      <c r="AR208" s="142" t="s">
        <v>151</v>
      </c>
      <c r="AT208" s="142" t="s">
        <v>147</v>
      </c>
      <c r="AU208" s="142" t="s">
        <v>82</v>
      </c>
      <c r="AY208" s="18" t="s">
        <v>144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8" t="s">
        <v>80</v>
      </c>
      <c r="BK208" s="143">
        <f>ROUND(I208*H208,2)</f>
        <v>0</v>
      </c>
      <c r="BL208" s="18" t="s">
        <v>151</v>
      </c>
      <c r="BM208" s="142" t="s">
        <v>273</v>
      </c>
    </row>
    <row r="209" spans="2:47" s="1" customFormat="1" ht="11.25">
      <c r="B209" s="33"/>
      <c r="D209" s="144" t="s">
        <v>153</v>
      </c>
      <c r="F209" s="145" t="s">
        <v>274</v>
      </c>
      <c r="I209" s="146"/>
      <c r="L209" s="33"/>
      <c r="M209" s="147"/>
      <c r="T209" s="54"/>
      <c r="AT209" s="18" t="s">
        <v>153</v>
      </c>
      <c r="AU209" s="18" t="s">
        <v>82</v>
      </c>
    </row>
    <row r="210" spans="2:65" s="1" customFormat="1" ht="37.9" customHeight="1">
      <c r="B210" s="129"/>
      <c r="C210" s="130" t="s">
        <v>275</v>
      </c>
      <c r="D210" s="130" t="s">
        <v>147</v>
      </c>
      <c r="E210" s="131" t="s">
        <v>276</v>
      </c>
      <c r="F210" s="132" t="s">
        <v>277</v>
      </c>
      <c r="G210" s="133" t="s">
        <v>231</v>
      </c>
      <c r="H210" s="134">
        <v>99.753</v>
      </c>
      <c r="I210" s="135"/>
      <c r="J210" s="136">
        <f>ROUND(I210*H210,2)</f>
        <v>0</v>
      </c>
      <c r="K210" s="137"/>
      <c r="L210" s="33"/>
      <c r="M210" s="138" t="s">
        <v>3</v>
      </c>
      <c r="N210" s="139" t="s">
        <v>43</v>
      </c>
      <c r="P210" s="140">
        <f>O210*H210</f>
        <v>0</v>
      </c>
      <c r="Q210" s="140">
        <v>0</v>
      </c>
      <c r="R210" s="140">
        <f>Q210*H210</f>
        <v>0</v>
      </c>
      <c r="S210" s="140">
        <v>0</v>
      </c>
      <c r="T210" s="141">
        <f>S210*H210</f>
        <v>0</v>
      </c>
      <c r="AR210" s="142" t="s">
        <v>151</v>
      </c>
      <c r="AT210" s="142" t="s">
        <v>147</v>
      </c>
      <c r="AU210" s="142" t="s">
        <v>82</v>
      </c>
      <c r="AY210" s="18" t="s">
        <v>144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8" t="s">
        <v>80</v>
      </c>
      <c r="BK210" s="143">
        <f>ROUND(I210*H210,2)</f>
        <v>0</v>
      </c>
      <c r="BL210" s="18" t="s">
        <v>151</v>
      </c>
      <c r="BM210" s="142" t="s">
        <v>278</v>
      </c>
    </row>
    <row r="211" spans="2:47" s="1" customFormat="1" ht="11.25">
      <c r="B211" s="33"/>
      <c r="D211" s="144" t="s">
        <v>153</v>
      </c>
      <c r="F211" s="145" t="s">
        <v>279</v>
      </c>
      <c r="I211" s="146"/>
      <c r="L211" s="33"/>
      <c r="M211" s="147"/>
      <c r="T211" s="54"/>
      <c r="AT211" s="18" t="s">
        <v>153</v>
      </c>
      <c r="AU211" s="18" t="s">
        <v>82</v>
      </c>
    </row>
    <row r="212" spans="2:51" s="12" customFormat="1" ht="11.25">
      <c r="B212" s="148"/>
      <c r="D212" s="149" t="s">
        <v>155</v>
      </c>
      <c r="F212" s="151" t="s">
        <v>280</v>
      </c>
      <c r="H212" s="152">
        <v>99.753</v>
      </c>
      <c r="I212" s="153"/>
      <c r="L212" s="148"/>
      <c r="M212" s="154"/>
      <c r="T212" s="155"/>
      <c r="AT212" s="150" t="s">
        <v>155</v>
      </c>
      <c r="AU212" s="150" t="s">
        <v>82</v>
      </c>
      <c r="AV212" s="12" t="s">
        <v>82</v>
      </c>
      <c r="AW212" s="12" t="s">
        <v>4</v>
      </c>
      <c r="AX212" s="12" t="s">
        <v>80</v>
      </c>
      <c r="AY212" s="150" t="s">
        <v>144</v>
      </c>
    </row>
    <row r="213" spans="2:63" s="11" customFormat="1" ht="25.9" customHeight="1">
      <c r="B213" s="117"/>
      <c r="D213" s="118" t="s">
        <v>71</v>
      </c>
      <c r="E213" s="119" t="s">
        <v>281</v>
      </c>
      <c r="F213" s="119" t="s">
        <v>282</v>
      </c>
      <c r="I213" s="120"/>
      <c r="J213" s="121">
        <f>BK213</f>
        <v>0</v>
      </c>
      <c r="L213" s="117"/>
      <c r="M213" s="122"/>
      <c r="P213" s="123">
        <f>P214+P230+P249+P256+P410+P416+P424+P434+P478+P530+P559+P619+P630+P730</f>
        <v>0</v>
      </c>
      <c r="R213" s="123">
        <f>R214+R230+R249+R256+R410+R416+R424+R434+R478+R530+R559+R619+R630+R730</f>
        <v>24.618869959999998</v>
      </c>
      <c r="T213" s="124">
        <f>T214+T230+T249+T256+T410+T416+T424+T434+T478+T530+T559+T619+T630+T730</f>
        <v>34.98747875</v>
      </c>
      <c r="AR213" s="118" t="s">
        <v>82</v>
      </c>
      <c r="AT213" s="125" t="s">
        <v>71</v>
      </c>
      <c r="AU213" s="125" t="s">
        <v>72</v>
      </c>
      <c r="AY213" s="118" t="s">
        <v>144</v>
      </c>
      <c r="BK213" s="126">
        <f>BK214+BK230+BK249+BK256+BK410+BK416+BK424+BK434+BK478+BK530+BK559+BK619+BK630+BK730</f>
        <v>0</v>
      </c>
    </row>
    <row r="214" spans="2:63" s="11" customFormat="1" ht="22.9" customHeight="1">
      <c r="B214" s="117"/>
      <c r="D214" s="118" t="s">
        <v>71</v>
      </c>
      <c r="E214" s="127" t="s">
        <v>283</v>
      </c>
      <c r="F214" s="127" t="s">
        <v>284</v>
      </c>
      <c r="I214" s="120"/>
      <c r="J214" s="128">
        <f>BK214</f>
        <v>0</v>
      </c>
      <c r="L214" s="117"/>
      <c r="M214" s="122"/>
      <c r="P214" s="123">
        <f>SUM(P215:P229)</f>
        <v>0</v>
      </c>
      <c r="R214" s="123">
        <f>SUM(R215:R229)</f>
        <v>2.0387892</v>
      </c>
      <c r="T214" s="124">
        <f>SUM(T215:T229)</f>
        <v>1.069028</v>
      </c>
      <c r="AR214" s="118" t="s">
        <v>82</v>
      </c>
      <c r="AT214" s="125" t="s">
        <v>71</v>
      </c>
      <c r="AU214" s="125" t="s">
        <v>80</v>
      </c>
      <c r="AY214" s="118" t="s">
        <v>144</v>
      </c>
      <c r="BK214" s="126">
        <f>SUM(BK215:BK229)</f>
        <v>0</v>
      </c>
    </row>
    <row r="215" spans="2:65" s="1" customFormat="1" ht="24.2" customHeight="1">
      <c r="B215" s="129"/>
      <c r="C215" s="130" t="s">
        <v>8</v>
      </c>
      <c r="D215" s="130" t="s">
        <v>147</v>
      </c>
      <c r="E215" s="131" t="s">
        <v>285</v>
      </c>
      <c r="F215" s="132" t="s">
        <v>286</v>
      </c>
      <c r="G215" s="133" t="s">
        <v>150</v>
      </c>
      <c r="H215" s="134">
        <v>267.257</v>
      </c>
      <c r="I215" s="135"/>
      <c r="J215" s="136">
        <f>ROUND(I215*H215,2)</f>
        <v>0</v>
      </c>
      <c r="K215" s="137"/>
      <c r="L215" s="33"/>
      <c r="M215" s="138" t="s">
        <v>3</v>
      </c>
      <c r="N215" s="139" t="s">
        <v>43</v>
      </c>
      <c r="P215" s="140">
        <f>O215*H215</f>
        <v>0</v>
      </c>
      <c r="Q215" s="140">
        <v>0</v>
      </c>
      <c r="R215" s="140">
        <f>Q215*H215</f>
        <v>0</v>
      </c>
      <c r="S215" s="140">
        <v>0</v>
      </c>
      <c r="T215" s="141">
        <f>S215*H215</f>
        <v>0</v>
      </c>
      <c r="AR215" s="142" t="s">
        <v>251</v>
      </c>
      <c r="AT215" s="142" t="s">
        <v>147</v>
      </c>
      <c r="AU215" s="142" t="s">
        <v>82</v>
      </c>
      <c r="AY215" s="18" t="s">
        <v>144</v>
      </c>
      <c r="BE215" s="143">
        <f>IF(N215="základní",J215,0)</f>
        <v>0</v>
      </c>
      <c r="BF215" s="143">
        <f>IF(N215="snížená",J215,0)</f>
        <v>0</v>
      </c>
      <c r="BG215" s="143">
        <f>IF(N215="zákl. přenesená",J215,0)</f>
        <v>0</v>
      </c>
      <c r="BH215" s="143">
        <f>IF(N215="sníž. přenesená",J215,0)</f>
        <v>0</v>
      </c>
      <c r="BI215" s="143">
        <f>IF(N215="nulová",J215,0)</f>
        <v>0</v>
      </c>
      <c r="BJ215" s="18" t="s">
        <v>80</v>
      </c>
      <c r="BK215" s="143">
        <f>ROUND(I215*H215,2)</f>
        <v>0</v>
      </c>
      <c r="BL215" s="18" t="s">
        <v>251</v>
      </c>
      <c r="BM215" s="142" t="s">
        <v>287</v>
      </c>
    </row>
    <row r="216" spans="2:47" s="1" customFormat="1" ht="11.25">
      <c r="B216" s="33"/>
      <c r="D216" s="144" t="s">
        <v>153</v>
      </c>
      <c r="F216" s="145" t="s">
        <v>288</v>
      </c>
      <c r="I216" s="146"/>
      <c r="L216" s="33"/>
      <c r="M216" s="147"/>
      <c r="T216" s="54"/>
      <c r="AT216" s="18" t="s">
        <v>153</v>
      </c>
      <c r="AU216" s="18" t="s">
        <v>82</v>
      </c>
    </row>
    <row r="217" spans="2:51" s="12" customFormat="1" ht="11.25">
      <c r="B217" s="148"/>
      <c r="D217" s="149" t="s">
        <v>155</v>
      </c>
      <c r="E217" s="150" t="s">
        <v>3</v>
      </c>
      <c r="F217" s="151" t="s">
        <v>289</v>
      </c>
      <c r="H217" s="152">
        <v>267.257</v>
      </c>
      <c r="I217" s="153"/>
      <c r="L217" s="148"/>
      <c r="M217" s="154"/>
      <c r="T217" s="155"/>
      <c r="AT217" s="150" t="s">
        <v>155</v>
      </c>
      <c r="AU217" s="150" t="s">
        <v>82</v>
      </c>
      <c r="AV217" s="12" t="s">
        <v>82</v>
      </c>
      <c r="AW217" s="12" t="s">
        <v>33</v>
      </c>
      <c r="AX217" s="12" t="s">
        <v>80</v>
      </c>
      <c r="AY217" s="150" t="s">
        <v>144</v>
      </c>
    </row>
    <row r="218" spans="2:65" s="1" customFormat="1" ht="16.5" customHeight="1">
      <c r="B218" s="129"/>
      <c r="C218" s="176" t="s">
        <v>290</v>
      </c>
      <c r="D218" s="176" t="s">
        <v>206</v>
      </c>
      <c r="E218" s="177" t="s">
        <v>291</v>
      </c>
      <c r="F218" s="178" t="s">
        <v>292</v>
      </c>
      <c r="G218" s="179" t="s">
        <v>231</v>
      </c>
      <c r="H218" s="180">
        <v>0.281</v>
      </c>
      <c r="I218" s="181"/>
      <c r="J218" s="182">
        <f>ROUND(I218*H218,2)</f>
        <v>0</v>
      </c>
      <c r="K218" s="183"/>
      <c r="L218" s="184"/>
      <c r="M218" s="185" t="s">
        <v>3</v>
      </c>
      <c r="N218" s="186" t="s">
        <v>43</v>
      </c>
      <c r="P218" s="140">
        <f>O218*H218</f>
        <v>0</v>
      </c>
      <c r="Q218" s="140">
        <v>1</v>
      </c>
      <c r="R218" s="140">
        <f>Q218*H218</f>
        <v>0.281</v>
      </c>
      <c r="S218" s="140">
        <v>0</v>
      </c>
      <c r="T218" s="141">
        <f>S218*H218</f>
        <v>0</v>
      </c>
      <c r="AR218" s="142" t="s">
        <v>293</v>
      </c>
      <c r="AT218" s="142" t="s">
        <v>206</v>
      </c>
      <c r="AU218" s="142" t="s">
        <v>82</v>
      </c>
      <c r="AY218" s="18" t="s">
        <v>144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8" t="s">
        <v>80</v>
      </c>
      <c r="BK218" s="143">
        <f>ROUND(I218*H218,2)</f>
        <v>0</v>
      </c>
      <c r="BL218" s="18" t="s">
        <v>251</v>
      </c>
      <c r="BM218" s="142" t="s">
        <v>294</v>
      </c>
    </row>
    <row r="219" spans="2:51" s="12" customFormat="1" ht="11.25">
      <c r="B219" s="148"/>
      <c r="D219" s="149" t="s">
        <v>155</v>
      </c>
      <c r="F219" s="151" t="s">
        <v>295</v>
      </c>
      <c r="H219" s="152">
        <v>0.281</v>
      </c>
      <c r="I219" s="153"/>
      <c r="L219" s="148"/>
      <c r="M219" s="154"/>
      <c r="T219" s="155"/>
      <c r="AT219" s="150" t="s">
        <v>155</v>
      </c>
      <c r="AU219" s="150" t="s">
        <v>82</v>
      </c>
      <c r="AV219" s="12" t="s">
        <v>82</v>
      </c>
      <c r="AW219" s="12" t="s">
        <v>4</v>
      </c>
      <c r="AX219" s="12" t="s">
        <v>80</v>
      </c>
      <c r="AY219" s="150" t="s">
        <v>144</v>
      </c>
    </row>
    <row r="220" spans="2:65" s="1" customFormat="1" ht="16.5" customHeight="1">
      <c r="B220" s="129"/>
      <c r="C220" s="130" t="s">
        <v>296</v>
      </c>
      <c r="D220" s="130" t="s">
        <v>147</v>
      </c>
      <c r="E220" s="131" t="s">
        <v>297</v>
      </c>
      <c r="F220" s="132" t="s">
        <v>298</v>
      </c>
      <c r="G220" s="133" t="s">
        <v>150</v>
      </c>
      <c r="H220" s="134">
        <v>267.257</v>
      </c>
      <c r="I220" s="135"/>
      <c r="J220" s="136">
        <f>ROUND(I220*H220,2)</f>
        <v>0</v>
      </c>
      <c r="K220" s="137"/>
      <c r="L220" s="33"/>
      <c r="M220" s="138" t="s">
        <v>3</v>
      </c>
      <c r="N220" s="139" t="s">
        <v>43</v>
      </c>
      <c r="P220" s="140">
        <f>O220*H220</f>
        <v>0</v>
      </c>
      <c r="Q220" s="140">
        <v>0</v>
      </c>
      <c r="R220" s="140">
        <f>Q220*H220</f>
        <v>0</v>
      </c>
      <c r="S220" s="140">
        <v>0.004</v>
      </c>
      <c r="T220" s="141">
        <f>S220*H220</f>
        <v>1.069028</v>
      </c>
      <c r="AR220" s="142" t="s">
        <v>251</v>
      </c>
      <c r="AT220" s="142" t="s">
        <v>147</v>
      </c>
      <c r="AU220" s="142" t="s">
        <v>82</v>
      </c>
      <c r="AY220" s="18" t="s">
        <v>144</v>
      </c>
      <c r="BE220" s="143">
        <f>IF(N220="základní",J220,0)</f>
        <v>0</v>
      </c>
      <c r="BF220" s="143">
        <f>IF(N220="snížená",J220,0)</f>
        <v>0</v>
      </c>
      <c r="BG220" s="143">
        <f>IF(N220="zákl. přenesená",J220,0)</f>
        <v>0</v>
      </c>
      <c r="BH220" s="143">
        <f>IF(N220="sníž. přenesená",J220,0)</f>
        <v>0</v>
      </c>
      <c r="BI220" s="143">
        <f>IF(N220="nulová",J220,0)</f>
        <v>0</v>
      </c>
      <c r="BJ220" s="18" t="s">
        <v>80</v>
      </c>
      <c r="BK220" s="143">
        <f>ROUND(I220*H220,2)</f>
        <v>0</v>
      </c>
      <c r="BL220" s="18" t="s">
        <v>251</v>
      </c>
      <c r="BM220" s="142" t="s">
        <v>299</v>
      </c>
    </row>
    <row r="221" spans="2:47" s="1" customFormat="1" ht="11.25">
      <c r="B221" s="33"/>
      <c r="D221" s="144" t="s">
        <v>153</v>
      </c>
      <c r="F221" s="145" t="s">
        <v>300</v>
      </c>
      <c r="I221" s="146"/>
      <c r="L221" s="33"/>
      <c r="M221" s="147"/>
      <c r="T221" s="54"/>
      <c r="AT221" s="18" t="s">
        <v>153</v>
      </c>
      <c r="AU221" s="18" t="s">
        <v>82</v>
      </c>
    </row>
    <row r="222" spans="2:51" s="12" customFormat="1" ht="11.25">
      <c r="B222" s="148"/>
      <c r="D222" s="149" t="s">
        <v>155</v>
      </c>
      <c r="E222" s="150" t="s">
        <v>3</v>
      </c>
      <c r="F222" s="151" t="s">
        <v>289</v>
      </c>
      <c r="H222" s="152">
        <v>267.257</v>
      </c>
      <c r="I222" s="153"/>
      <c r="L222" s="148"/>
      <c r="M222" s="154"/>
      <c r="T222" s="155"/>
      <c r="AT222" s="150" t="s">
        <v>155</v>
      </c>
      <c r="AU222" s="150" t="s">
        <v>82</v>
      </c>
      <c r="AV222" s="12" t="s">
        <v>82</v>
      </c>
      <c r="AW222" s="12" t="s">
        <v>33</v>
      </c>
      <c r="AX222" s="12" t="s">
        <v>80</v>
      </c>
      <c r="AY222" s="150" t="s">
        <v>144</v>
      </c>
    </row>
    <row r="223" spans="2:65" s="1" customFormat="1" ht="16.5" customHeight="1">
      <c r="B223" s="129"/>
      <c r="C223" s="130" t="s">
        <v>301</v>
      </c>
      <c r="D223" s="130" t="s">
        <v>147</v>
      </c>
      <c r="E223" s="131" t="s">
        <v>302</v>
      </c>
      <c r="F223" s="132" t="s">
        <v>303</v>
      </c>
      <c r="G223" s="133" t="s">
        <v>150</v>
      </c>
      <c r="H223" s="134">
        <v>267.257</v>
      </c>
      <c r="I223" s="135"/>
      <c r="J223" s="136">
        <f>ROUND(I223*H223,2)</f>
        <v>0</v>
      </c>
      <c r="K223" s="137"/>
      <c r="L223" s="33"/>
      <c r="M223" s="138" t="s">
        <v>3</v>
      </c>
      <c r="N223" s="139" t="s">
        <v>43</v>
      </c>
      <c r="P223" s="140">
        <f>O223*H223</f>
        <v>0</v>
      </c>
      <c r="Q223" s="140">
        <v>0.0004</v>
      </c>
      <c r="R223" s="140">
        <f>Q223*H223</f>
        <v>0.1069028</v>
      </c>
      <c r="S223" s="140">
        <v>0</v>
      </c>
      <c r="T223" s="141">
        <f>S223*H223</f>
        <v>0</v>
      </c>
      <c r="AR223" s="142" t="s">
        <v>251</v>
      </c>
      <c r="AT223" s="142" t="s">
        <v>147</v>
      </c>
      <c r="AU223" s="142" t="s">
        <v>82</v>
      </c>
      <c r="AY223" s="18" t="s">
        <v>144</v>
      </c>
      <c r="BE223" s="143">
        <f>IF(N223="základní",J223,0)</f>
        <v>0</v>
      </c>
      <c r="BF223" s="143">
        <f>IF(N223="snížená",J223,0)</f>
        <v>0</v>
      </c>
      <c r="BG223" s="143">
        <f>IF(N223="zákl. přenesená",J223,0)</f>
        <v>0</v>
      </c>
      <c r="BH223" s="143">
        <f>IF(N223="sníž. přenesená",J223,0)</f>
        <v>0</v>
      </c>
      <c r="BI223" s="143">
        <f>IF(N223="nulová",J223,0)</f>
        <v>0</v>
      </c>
      <c r="BJ223" s="18" t="s">
        <v>80</v>
      </c>
      <c r="BK223" s="143">
        <f>ROUND(I223*H223,2)</f>
        <v>0</v>
      </c>
      <c r="BL223" s="18" t="s">
        <v>251</v>
      </c>
      <c r="BM223" s="142" t="s">
        <v>304</v>
      </c>
    </row>
    <row r="224" spans="2:47" s="1" customFormat="1" ht="11.25">
      <c r="B224" s="33"/>
      <c r="D224" s="144" t="s">
        <v>153</v>
      </c>
      <c r="F224" s="145" t="s">
        <v>305</v>
      </c>
      <c r="I224" s="146"/>
      <c r="L224" s="33"/>
      <c r="M224" s="147"/>
      <c r="T224" s="54"/>
      <c r="AT224" s="18" t="s">
        <v>153</v>
      </c>
      <c r="AU224" s="18" t="s">
        <v>82</v>
      </c>
    </row>
    <row r="225" spans="2:51" s="12" customFormat="1" ht="11.25">
      <c r="B225" s="148"/>
      <c r="D225" s="149" t="s">
        <v>155</v>
      </c>
      <c r="E225" s="150" t="s">
        <v>3</v>
      </c>
      <c r="F225" s="151" t="s">
        <v>289</v>
      </c>
      <c r="H225" s="152">
        <v>267.257</v>
      </c>
      <c r="I225" s="153"/>
      <c r="L225" s="148"/>
      <c r="M225" s="154"/>
      <c r="T225" s="155"/>
      <c r="AT225" s="150" t="s">
        <v>155</v>
      </c>
      <c r="AU225" s="150" t="s">
        <v>82</v>
      </c>
      <c r="AV225" s="12" t="s">
        <v>82</v>
      </c>
      <c r="AW225" s="12" t="s">
        <v>33</v>
      </c>
      <c r="AX225" s="12" t="s">
        <v>80</v>
      </c>
      <c r="AY225" s="150" t="s">
        <v>144</v>
      </c>
    </row>
    <row r="226" spans="2:65" s="1" customFormat="1" ht="24.2" customHeight="1">
      <c r="B226" s="129"/>
      <c r="C226" s="176" t="s">
        <v>306</v>
      </c>
      <c r="D226" s="176" t="s">
        <v>206</v>
      </c>
      <c r="E226" s="177" t="s">
        <v>307</v>
      </c>
      <c r="F226" s="178" t="s">
        <v>308</v>
      </c>
      <c r="G226" s="179" t="s">
        <v>150</v>
      </c>
      <c r="H226" s="180">
        <v>311.488</v>
      </c>
      <c r="I226" s="181"/>
      <c r="J226" s="182">
        <f>ROUND(I226*H226,2)</f>
        <v>0</v>
      </c>
      <c r="K226" s="183"/>
      <c r="L226" s="184"/>
      <c r="M226" s="185" t="s">
        <v>3</v>
      </c>
      <c r="N226" s="186" t="s">
        <v>43</v>
      </c>
      <c r="P226" s="140">
        <f>O226*H226</f>
        <v>0</v>
      </c>
      <c r="Q226" s="140">
        <v>0.0053</v>
      </c>
      <c r="R226" s="140">
        <f>Q226*H226</f>
        <v>1.6508864</v>
      </c>
      <c r="S226" s="140">
        <v>0</v>
      </c>
      <c r="T226" s="141">
        <f>S226*H226</f>
        <v>0</v>
      </c>
      <c r="AR226" s="142" t="s">
        <v>293</v>
      </c>
      <c r="AT226" s="142" t="s">
        <v>206</v>
      </c>
      <c r="AU226" s="142" t="s">
        <v>82</v>
      </c>
      <c r="AY226" s="18" t="s">
        <v>144</v>
      </c>
      <c r="BE226" s="143">
        <f>IF(N226="základní",J226,0)</f>
        <v>0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8" t="s">
        <v>80</v>
      </c>
      <c r="BK226" s="143">
        <f>ROUND(I226*H226,2)</f>
        <v>0</v>
      </c>
      <c r="BL226" s="18" t="s">
        <v>251</v>
      </c>
      <c r="BM226" s="142" t="s">
        <v>309</v>
      </c>
    </row>
    <row r="227" spans="2:51" s="12" customFormat="1" ht="11.25">
      <c r="B227" s="148"/>
      <c r="D227" s="149" t="s">
        <v>155</v>
      </c>
      <c r="F227" s="151" t="s">
        <v>310</v>
      </c>
      <c r="H227" s="152">
        <v>311.488</v>
      </c>
      <c r="I227" s="153"/>
      <c r="L227" s="148"/>
      <c r="M227" s="154"/>
      <c r="T227" s="155"/>
      <c r="AT227" s="150" t="s">
        <v>155</v>
      </c>
      <c r="AU227" s="150" t="s">
        <v>82</v>
      </c>
      <c r="AV227" s="12" t="s">
        <v>82</v>
      </c>
      <c r="AW227" s="12" t="s">
        <v>4</v>
      </c>
      <c r="AX227" s="12" t="s">
        <v>80</v>
      </c>
      <c r="AY227" s="150" t="s">
        <v>144</v>
      </c>
    </row>
    <row r="228" spans="2:65" s="1" customFormat="1" ht="24.2" customHeight="1">
      <c r="B228" s="129"/>
      <c r="C228" s="130" t="s">
        <v>311</v>
      </c>
      <c r="D228" s="130" t="s">
        <v>147</v>
      </c>
      <c r="E228" s="131" t="s">
        <v>312</v>
      </c>
      <c r="F228" s="132" t="s">
        <v>313</v>
      </c>
      <c r="G228" s="133" t="s">
        <v>231</v>
      </c>
      <c r="H228" s="134">
        <v>2.039</v>
      </c>
      <c r="I228" s="135"/>
      <c r="J228" s="136">
        <f>ROUND(I228*H228,2)</f>
        <v>0</v>
      </c>
      <c r="K228" s="137"/>
      <c r="L228" s="33"/>
      <c r="M228" s="138" t="s">
        <v>3</v>
      </c>
      <c r="N228" s="139" t="s">
        <v>43</v>
      </c>
      <c r="P228" s="140">
        <f>O228*H228</f>
        <v>0</v>
      </c>
      <c r="Q228" s="140">
        <v>0</v>
      </c>
      <c r="R228" s="140">
        <f>Q228*H228</f>
        <v>0</v>
      </c>
      <c r="S228" s="140">
        <v>0</v>
      </c>
      <c r="T228" s="141">
        <f>S228*H228</f>
        <v>0</v>
      </c>
      <c r="AR228" s="142" t="s">
        <v>251</v>
      </c>
      <c r="AT228" s="142" t="s">
        <v>147</v>
      </c>
      <c r="AU228" s="142" t="s">
        <v>82</v>
      </c>
      <c r="AY228" s="18" t="s">
        <v>144</v>
      </c>
      <c r="BE228" s="143">
        <f>IF(N228="základní",J228,0)</f>
        <v>0</v>
      </c>
      <c r="BF228" s="143">
        <f>IF(N228="snížená",J228,0)</f>
        <v>0</v>
      </c>
      <c r="BG228" s="143">
        <f>IF(N228="zákl. přenesená",J228,0)</f>
        <v>0</v>
      </c>
      <c r="BH228" s="143">
        <f>IF(N228="sníž. přenesená",J228,0)</f>
        <v>0</v>
      </c>
      <c r="BI228" s="143">
        <f>IF(N228="nulová",J228,0)</f>
        <v>0</v>
      </c>
      <c r="BJ228" s="18" t="s">
        <v>80</v>
      </c>
      <c r="BK228" s="143">
        <f>ROUND(I228*H228,2)</f>
        <v>0</v>
      </c>
      <c r="BL228" s="18" t="s">
        <v>251</v>
      </c>
      <c r="BM228" s="142" t="s">
        <v>314</v>
      </c>
    </row>
    <row r="229" spans="2:47" s="1" customFormat="1" ht="11.25">
      <c r="B229" s="33"/>
      <c r="D229" s="144" t="s">
        <v>153</v>
      </c>
      <c r="F229" s="145" t="s">
        <v>315</v>
      </c>
      <c r="I229" s="146"/>
      <c r="L229" s="33"/>
      <c r="M229" s="147"/>
      <c r="T229" s="54"/>
      <c r="AT229" s="18" t="s">
        <v>153</v>
      </c>
      <c r="AU229" s="18" t="s">
        <v>82</v>
      </c>
    </row>
    <row r="230" spans="2:63" s="11" customFormat="1" ht="22.9" customHeight="1">
      <c r="B230" s="117"/>
      <c r="D230" s="118" t="s">
        <v>71</v>
      </c>
      <c r="E230" s="127" t="s">
        <v>316</v>
      </c>
      <c r="F230" s="127" t="s">
        <v>317</v>
      </c>
      <c r="I230" s="120"/>
      <c r="J230" s="128">
        <f>BK230</f>
        <v>0</v>
      </c>
      <c r="L230" s="117"/>
      <c r="M230" s="122"/>
      <c r="P230" s="123">
        <f>SUM(P231:P248)</f>
        <v>0</v>
      </c>
      <c r="R230" s="123">
        <f>SUM(R231:R248)</f>
        <v>0.7660097299999999</v>
      </c>
      <c r="T230" s="124">
        <f>SUM(T231:T248)</f>
        <v>0.1145385</v>
      </c>
      <c r="AR230" s="118" t="s">
        <v>82</v>
      </c>
      <c r="AT230" s="125" t="s">
        <v>71</v>
      </c>
      <c r="AU230" s="125" t="s">
        <v>80</v>
      </c>
      <c r="AY230" s="118" t="s">
        <v>144</v>
      </c>
      <c r="BK230" s="126">
        <f>SUM(BK231:BK248)</f>
        <v>0</v>
      </c>
    </row>
    <row r="231" spans="2:65" s="1" customFormat="1" ht="24.2" customHeight="1">
      <c r="B231" s="129"/>
      <c r="C231" s="130" t="s">
        <v>318</v>
      </c>
      <c r="D231" s="130" t="s">
        <v>147</v>
      </c>
      <c r="E231" s="131" t="s">
        <v>319</v>
      </c>
      <c r="F231" s="132" t="s">
        <v>320</v>
      </c>
      <c r="G231" s="133" t="s">
        <v>150</v>
      </c>
      <c r="H231" s="134">
        <v>254.53</v>
      </c>
      <c r="I231" s="135"/>
      <c r="J231" s="136">
        <f>ROUND(I231*H231,2)</f>
        <v>0</v>
      </c>
      <c r="K231" s="137"/>
      <c r="L231" s="33"/>
      <c r="M231" s="138" t="s">
        <v>3</v>
      </c>
      <c r="N231" s="139" t="s">
        <v>43</v>
      </c>
      <c r="P231" s="140">
        <f>O231*H231</f>
        <v>0</v>
      </c>
      <c r="Q231" s="140">
        <v>0</v>
      </c>
      <c r="R231" s="140">
        <f>Q231*H231</f>
        <v>0</v>
      </c>
      <c r="S231" s="140">
        <v>0.00045</v>
      </c>
      <c r="T231" s="141">
        <f>S231*H231</f>
        <v>0.1145385</v>
      </c>
      <c r="AR231" s="142" t="s">
        <v>251</v>
      </c>
      <c r="AT231" s="142" t="s">
        <v>147</v>
      </c>
      <c r="AU231" s="142" t="s">
        <v>82</v>
      </c>
      <c r="AY231" s="18" t="s">
        <v>144</v>
      </c>
      <c r="BE231" s="143">
        <f>IF(N231="základní",J231,0)</f>
        <v>0</v>
      </c>
      <c r="BF231" s="143">
        <f>IF(N231="snížená",J231,0)</f>
        <v>0</v>
      </c>
      <c r="BG231" s="143">
        <f>IF(N231="zákl. přenesená",J231,0)</f>
        <v>0</v>
      </c>
      <c r="BH231" s="143">
        <f>IF(N231="sníž. přenesená",J231,0)</f>
        <v>0</v>
      </c>
      <c r="BI231" s="143">
        <f>IF(N231="nulová",J231,0)</f>
        <v>0</v>
      </c>
      <c r="BJ231" s="18" t="s">
        <v>80</v>
      </c>
      <c r="BK231" s="143">
        <f>ROUND(I231*H231,2)</f>
        <v>0</v>
      </c>
      <c r="BL231" s="18" t="s">
        <v>251</v>
      </c>
      <c r="BM231" s="142" t="s">
        <v>321</v>
      </c>
    </row>
    <row r="232" spans="2:47" s="1" customFormat="1" ht="11.25">
      <c r="B232" s="33"/>
      <c r="D232" s="144" t="s">
        <v>153</v>
      </c>
      <c r="F232" s="145" t="s">
        <v>322</v>
      </c>
      <c r="I232" s="146"/>
      <c r="L232" s="33"/>
      <c r="M232" s="147"/>
      <c r="T232" s="54"/>
      <c r="AT232" s="18" t="s">
        <v>153</v>
      </c>
      <c r="AU232" s="18" t="s">
        <v>82</v>
      </c>
    </row>
    <row r="233" spans="2:51" s="12" customFormat="1" ht="11.25">
      <c r="B233" s="148"/>
      <c r="D233" s="149" t="s">
        <v>155</v>
      </c>
      <c r="E233" s="150" t="s">
        <v>3</v>
      </c>
      <c r="F233" s="151" t="s">
        <v>188</v>
      </c>
      <c r="H233" s="152">
        <v>254.53</v>
      </c>
      <c r="I233" s="153"/>
      <c r="L233" s="148"/>
      <c r="M233" s="154"/>
      <c r="T233" s="155"/>
      <c r="AT233" s="150" t="s">
        <v>155</v>
      </c>
      <c r="AU233" s="150" t="s">
        <v>82</v>
      </c>
      <c r="AV233" s="12" t="s">
        <v>82</v>
      </c>
      <c r="AW233" s="12" t="s">
        <v>33</v>
      </c>
      <c r="AX233" s="12" t="s">
        <v>80</v>
      </c>
      <c r="AY233" s="150" t="s">
        <v>144</v>
      </c>
    </row>
    <row r="234" spans="2:65" s="1" customFormat="1" ht="24.2" customHeight="1">
      <c r="B234" s="129"/>
      <c r="C234" s="130" t="s">
        <v>323</v>
      </c>
      <c r="D234" s="130" t="s">
        <v>147</v>
      </c>
      <c r="E234" s="131" t="s">
        <v>324</v>
      </c>
      <c r="F234" s="132" t="s">
        <v>325</v>
      </c>
      <c r="G234" s="133" t="s">
        <v>150</v>
      </c>
      <c r="H234" s="134">
        <v>254.53</v>
      </c>
      <c r="I234" s="135"/>
      <c r="J234" s="136">
        <f>ROUND(I234*H234,2)</f>
        <v>0</v>
      </c>
      <c r="K234" s="137"/>
      <c r="L234" s="33"/>
      <c r="M234" s="138" t="s">
        <v>3</v>
      </c>
      <c r="N234" s="139" t="s">
        <v>43</v>
      </c>
      <c r="P234" s="140">
        <f>O234*H234</f>
        <v>0</v>
      </c>
      <c r="Q234" s="140">
        <v>3E-05</v>
      </c>
      <c r="R234" s="140">
        <f>Q234*H234</f>
        <v>0.0076359</v>
      </c>
      <c r="S234" s="140">
        <v>0</v>
      </c>
      <c r="T234" s="141">
        <f>S234*H234</f>
        <v>0</v>
      </c>
      <c r="AR234" s="142" t="s">
        <v>251</v>
      </c>
      <c r="AT234" s="142" t="s">
        <v>147</v>
      </c>
      <c r="AU234" s="142" t="s">
        <v>82</v>
      </c>
      <c r="AY234" s="18" t="s">
        <v>144</v>
      </c>
      <c r="BE234" s="143">
        <f>IF(N234="základní",J234,0)</f>
        <v>0</v>
      </c>
      <c r="BF234" s="143">
        <f>IF(N234="snížená",J234,0)</f>
        <v>0</v>
      </c>
      <c r="BG234" s="143">
        <f>IF(N234="zákl. přenesená",J234,0)</f>
        <v>0</v>
      </c>
      <c r="BH234" s="143">
        <f>IF(N234="sníž. přenesená",J234,0)</f>
        <v>0</v>
      </c>
      <c r="BI234" s="143">
        <f>IF(N234="nulová",J234,0)</f>
        <v>0</v>
      </c>
      <c r="BJ234" s="18" t="s">
        <v>80</v>
      </c>
      <c r="BK234" s="143">
        <f>ROUND(I234*H234,2)</f>
        <v>0</v>
      </c>
      <c r="BL234" s="18" t="s">
        <v>251</v>
      </c>
      <c r="BM234" s="142" t="s">
        <v>326</v>
      </c>
    </row>
    <row r="235" spans="2:47" s="1" customFormat="1" ht="11.25">
      <c r="B235" s="33"/>
      <c r="D235" s="144" t="s">
        <v>153</v>
      </c>
      <c r="F235" s="145" t="s">
        <v>327</v>
      </c>
      <c r="I235" s="146"/>
      <c r="L235" s="33"/>
      <c r="M235" s="147"/>
      <c r="T235" s="54"/>
      <c r="AT235" s="18" t="s">
        <v>153</v>
      </c>
      <c r="AU235" s="18" t="s">
        <v>82</v>
      </c>
    </row>
    <row r="236" spans="2:51" s="12" customFormat="1" ht="11.25">
      <c r="B236" s="148"/>
      <c r="D236" s="149" t="s">
        <v>155</v>
      </c>
      <c r="E236" s="150" t="s">
        <v>3</v>
      </c>
      <c r="F236" s="151" t="s">
        <v>188</v>
      </c>
      <c r="H236" s="152">
        <v>254.53</v>
      </c>
      <c r="I236" s="153"/>
      <c r="L236" s="148"/>
      <c r="M236" s="154"/>
      <c r="T236" s="155"/>
      <c r="AT236" s="150" t="s">
        <v>155</v>
      </c>
      <c r="AU236" s="150" t="s">
        <v>82</v>
      </c>
      <c r="AV236" s="12" t="s">
        <v>82</v>
      </c>
      <c r="AW236" s="12" t="s">
        <v>33</v>
      </c>
      <c r="AX236" s="12" t="s">
        <v>80</v>
      </c>
      <c r="AY236" s="150" t="s">
        <v>144</v>
      </c>
    </row>
    <row r="237" spans="2:65" s="1" customFormat="1" ht="16.5" customHeight="1">
      <c r="B237" s="129"/>
      <c r="C237" s="176" t="s">
        <v>328</v>
      </c>
      <c r="D237" s="176" t="s">
        <v>206</v>
      </c>
      <c r="E237" s="177" t="s">
        <v>329</v>
      </c>
      <c r="F237" s="178" t="s">
        <v>330</v>
      </c>
      <c r="G237" s="179" t="s">
        <v>150</v>
      </c>
      <c r="H237" s="180">
        <v>274.892</v>
      </c>
      <c r="I237" s="181"/>
      <c r="J237" s="182">
        <f>ROUND(I237*H237,2)</f>
        <v>0</v>
      </c>
      <c r="K237" s="183"/>
      <c r="L237" s="184"/>
      <c r="M237" s="185" t="s">
        <v>3</v>
      </c>
      <c r="N237" s="186" t="s">
        <v>43</v>
      </c>
      <c r="P237" s="140">
        <f>O237*H237</f>
        <v>0</v>
      </c>
      <c r="Q237" s="140">
        <v>0.0015</v>
      </c>
      <c r="R237" s="140">
        <f>Q237*H237</f>
        <v>0.412338</v>
      </c>
      <c r="S237" s="140">
        <v>0</v>
      </c>
      <c r="T237" s="141">
        <f>S237*H237</f>
        <v>0</v>
      </c>
      <c r="AR237" s="142" t="s">
        <v>293</v>
      </c>
      <c r="AT237" s="142" t="s">
        <v>206</v>
      </c>
      <c r="AU237" s="142" t="s">
        <v>82</v>
      </c>
      <c r="AY237" s="18" t="s">
        <v>144</v>
      </c>
      <c r="BE237" s="143">
        <f>IF(N237="základní",J237,0)</f>
        <v>0</v>
      </c>
      <c r="BF237" s="143">
        <f>IF(N237="snížená",J237,0)</f>
        <v>0</v>
      </c>
      <c r="BG237" s="143">
        <f>IF(N237="zákl. přenesená",J237,0)</f>
        <v>0</v>
      </c>
      <c r="BH237" s="143">
        <f>IF(N237="sníž. přenesená",J237,0)</f>
        <v>0</v>
      </c>
      <c r="BI237" s="143">
        <f>IF(N237="nulová",J237,0)</f>
        <v>0</v>
      </c>
      <c r="BJ237" s="18" t="s">
        <v>80</v>
      </c>
      <c r="BK237" s="143">
        <f>ROUND(I237*H237,2)</f>
        <v>0</v>
      </c>
      <c r="BL237" s="18" t="s">
        <v>251</v>
      </c>
      <c r="BM237" s="142" t="s">
        <v>331</v>
      </c>
    </row>
    <row r="238" spans="2:51" s="12" customFormat="1" ht="11.25">
      <c r="B238" s="148"/>
      <c r="D238" s="149" t="s">
        <v>155</v>
      </c>
      <c r="F238" s="151" t="s">
        <v>332</v>
      </c>
      <c r="H238" s="152">
        <v>274.892</v>
      </c>
      <c r="I238" s="153"/>
      <c r="L238" s="148"/>
      <c r="M238" s="154"/>
      <c r="T238" s="155"/>
      <c r="AT238" s="150" t="s">
        <v>155</v>
      </c>
      <c r="AU238" s="150" t="s">
        <v>82</v>
      </c>
      <c r="AV238" s="12" t="s">
        <v>82</v>
      </c>
      <c r="AW238" s="12" t="s">
        <v>4</v>
      </c>
      <c r="AX238" s="12" t="s">
        <v>80</v>
      </c>
      <c r="AY238" s="150" t="s">
        <v>144</v>
      </c>
    </row>
    <row r="239" spans="2:65" s="1" customFormat="1" ht="21.75" customHeight="1">
      <c r="B239" s="129"/>
      <c r="C239" s="130" t="s">
        <v>333</v>
      </c>
      <c r="D239" s="130" t="s">
        <v>147</v>
      </c>
      <c r="E239" s="131" t="s">
        <v>334</v>
      </c>
      <c r="F239" s="132" t="s">
        <v>335</v>
      </c>
      <c r="G239" s="133" t="s">
        <v>199</v>
      </c>
      <c r="H239" s="134">
        <v>20</v>
      </c>
      <c r="I239" s="135"/>
      <c r="J239" s="136">
        <f>ROUND(I239*H239,2)</f>
        <v>0</v>
      </c>
      <c r="K239" s="137"/>
      <c r="L239" s="33"/>
      <c r="M239" s="138" t="s">
        <v>3</v>
      </c>
      <c r="N239" s="139" t="s">
        <v>43</v>
      </c>
      <c r="P239" s="140">
        <f>O239*H239</f>
        <v>0</v>
      </c>
      <c r="Q239" s="140">
        <v>3E-05</v>
      </c>
      <c r="R239" s="140">
        <f>Q239*H239</f>
        <v>0.0006000000000000001</v>
      </c>
      <c r="S239" s="140">
        <v>0</v>
      </c>
      <c r="T239" s="141">
        <f>S239*H239</f>
        <v>0</v>
      </c>
      <c r="AR239" s="142" t="s">
        <v>251</v>
      </c>
      <c r="AT239" s="142" t="s">
        <v>147</v>
      </c>
      <c r="AU239" s="142" t="s">
        <v>82</v>
      </c>
      <c r="AY239" s="18" t="s">
        <v>144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8" t="s">
        <v>80</v>
      </c>
      <c r="BK239" s="143">
        <f>ROUND(I239*H239,2)</f>
        <v>0</v>
      </c>
      <c r="BL239" s="18" t="s">
        <v>251</v>
      </c>
      <c r="BM239" s="142" t="s">
        <v>336</v>
      </c>
    </row>
    <row r="240" spans="2:47" s="1" customFormat="1" ht="11.25">
      <c r="B240" s="33"/>
      <c r="D240" s="144" t="s">
        <v>153</v>
      </c>
      <c r="F240" s="145" t="s">
        <v>337</v>
      </c>
      <c r="I240" s="146"/>
      <c r="L240" s="33"/>
      <c r="M240" s="147"/>
      <c r="T240" s="54"/>
      <c r="AT240" s="18" t="s">
        <v>153</v>
      </c>
      <c r="AU240" s="18" t="s">
        <v>82</v>
      </c>
    </row>
    <row r="241" spans="2:51" s="12" customFormat="1" ht="11.25">
      <c r="B241" s="148"/>
      <c r="D241" s="149" t="s">
        <v>155</v>
      </c>
      <c r="E241" s="150" t="s">
        <v>3</v>
      </c>
      <c r="F241" s="151" t="s">
        <v>338</v>
      </c>
      <c r="H241" s="152">
        <v>20</v>
      </c>
      <c r="I241" s="153"/>
      <c r="L241" s="148"/>
      <c r="M241" s="154"/>
      <c r="T241" s="155"/>
      <c r="AT241" s="150" t="s">
        <v>155</v>
      </c>
      <c r="AU241" s="150" t="s">
        <v>82</v>
      </c>
      <c r="AV241" s="12" t="s">
        <v>82</v>
      </c>
      <c r="AW241" s="12" t="s">
        <v>33</v>
      </c>
      <c r="AX241" s="12" t="s">
        <v>80</v>
      </c>
      <c r="AY241" s="150" t="s">
        <v>144</v>
      </c>
    </row>
    <row r="242" spans="2:65" s="1" customFormat="1" ht="24.2" customHeight="1">
      <c r="B242" s="129"/>
      <c r="C242" s="130" t="s">
        <v>339</v>
      </c>
      <c r="D242" s="130" t="s">
        <v>147</v>
      </c>
      <c r="E242" s="131" t="s">
        <v>340</v>
      </c>
      <c r="F242" s="132" t="s">
        <v>341</v>
      </c>
      <c r="G242" s="133" t="s">
        <v>150</v>
      </c>
      <c r="H242" s="134">
        <v>279.983</v>
      </c>
      <c r="I242" s="135"/>
      <c r="J242" s="136">
        <f>ROUND(I242*H242,2)</f>
        <v>0</v>
      </c>
      <c r="K242" s="137"/>
      <c r="L242" s="33"/>
      <c r="M242" s="138" t="s">
        <v>3</v>
      </c>
      <c r="N242" s="139" t="s">
        <v>43</v>
      </c>
      <c r="P242" s="140">
        <f>O242*H242</f>
        <v>0</v>
      </c>
      <c r="Q242" s="140">
        <v>1E-05</v>
      </c>
      <c r="R242" s="140">
        <f>Q242*H242</f>
        <v>0.00279983</v>
      </c>
      <c r="S242" s="140">
        <v>0</v>
      </c>
      <c r="T242" s="141">
        <f>S242*H242</f>
        <v>0</v>
      </c>
      <c r="AR242" s="142" t="s">
        <v>251</v>
      </c>
      <c r="AT242" s="142" t="s">
        <v>147</v>
      </c>
      <c r="AU242" s="142" t="s">
        <v>82</v>
      </c>
      <c r="AY242" s="18" t="s">
        <v>144</v>
      </c>
      <c r="BE242" s="143">
        <f>IF(N242="základní",J242,0)</f>
        <v>0</v>
      </c>
      <c r="BF242" s="143">
        <f>IF(N242="snížená",J242,0)</f>
        <v>0</v>
      </c>
      <c r="BG242" s="143">
        <f>IF(N242="zákl. přenesená",J242,0)</f>
        <v>0</v>
      </c>
      <c r="BH242" s="143">
        <f>IF(N242="sníž. přenesená",J242,0)</f>
        <v>0</v>
      </c>
      <c r="BI242" s="143">
        <f>IF(N242="nulová",J242,0)</f>
        <v>0</v>
      </c>
      <c r="BJ242" s="18" t="s">
        <v>80</v>
      </c>
      <c r="BK242" s="143">
        <f>ROUND(I242*H242,2)</f>
        <v>0</v>
      </c>
      <c r="BL242" s="18" t="s">
        <v>251</v>
      </c>
      <c r="BM242" s="142" t="s">
        <v>342</v>
      </c>
    </row>
    <row r="243" spans="2:47" s="1" customFormat="1" ht="11.25">
      <c r="B243" s="33"/>
      <c r="D243" s="144" t="s">
        <v>153</v>
      </c>
      <c r="F243" s="145" t="s">
        <v>343</v>
      </c>
      <c r="I243" s="146"/>
      <c r="L243" s="33"/>
      <c r="M243" s="147"/>
      <c r="T243" s="54"/>
      <c r="AT243" s="18" t="s">
        <v>153</v>
      </c>
      <c r="AU243" s="18" t="s">
        <v>82</v>
      </c>
    </row>
    <row r="244" spans="2:51" s="12" customFormat="1" ht="11.25">
      <c r="B244" s="148"/>
      <c r="D244" s="149" t="s">
        <v>155</v>
      </c>
      <c r="E244" s="150" t="s">
        <v>3</v>
      </c>
      <c r="F244" s="151" t="s">
        <v>344</v>
      </c>
      <c r="H244" s="152">
        <v>279.983</v>
      </c>
      <c r="I244" s="153"/>
      <c r="L244" s="148"/>
      <c r="M244" s="154"/>
      <c r="T244" s="155"/>
      <c r="AT244" s="150" t="s">
        <v>155</v>
      </c>
      <c r="AU244" s="150" t="s">
        <v>82</v>
      </c>
      <c r="AV244" s="12" t="s">
        <v>82</v>
      </c>
      <c r="AW244" s="12" t="s">
        <v>33</v>
      </c>
      <c r="AX244" s="12" t="s">
        <v>80</v>
      </c>
      <c r="AY244" s="150" t="s">
        <v>144</v>
      </c>
    </row>
    <row r="245" spans="2:65" s="1" customFormat="1" ht="16.5" customHeight="1">
      <c r="B245" s="129"/>
      <c r="C245" s="176" t="s">
        <v>293</v>
      </c>
      <c r="D245" s="176" t="s">
        <v>206</v>
      </c>
      <c r="E245" s="177" t="s">
        <v>345</v>
      </c>
      <c r="F245" s="178" t="s">
        <v>346</v>
      </c>
      <c r="G245" s="179" t="s">
        <v>150</v>
      </c>
      <c r="H245" s="180">
        <v>326.32</v>
      </c>
      <c r="I245" s="181"/>
      <c r="J245" s="182">
        <f>ROUND(I245*H245,2)</f>
        <v>0</v>
      </c>
      <c r="K245" s="183"/>
      <c r="L245" s="184"/>
      <c r="M245" s="185" t="s">
        <v>3</v>
      </c>
      <c r="N245" s="186" t="s">
        <v>43</v>
      </c>
      <c r="P245" s="140">
        <f>O245*H245</f>
        <v>0</v>
      </c>
      <c r="Q245" s="140">
        <v>0.00105</v>
      </c>
      <c r="R245" s="140">
        <f>Q245*H245</f>
        <v>0.342636</v>
      </c>
      <c r="S245" s="140">
        <v>0</v>
      </c>
      <c r="T245" s="141">
        <f>S245*H245</f>
        <v>0</v>
      </c>
      <c r="AR245" s="142" t="s">
        <v>293</v>
      </c>
      <c r="AT245" s="142" t="s">
        <v>206</v>
      </c>
      <c r="AU245" s="142" t="s">
        <v>82</v>
      </c>
      <c r="AY245" s="18" t="s">
        <v>144</v>
      </c>
      <c r="BE245" s="143">
        <f>IF(N245="základní",J245,0)</f>
        <v>0</v>
      </c>
      <c r="BF245" s="143">
        <f>IF(N245="snížená",J245,0)</f>
        <v>0</v>
      </c>
      <c r="BG245" s="143">
        <f>IF(N245="zákl. přenesená",J245,0)</f>
        <v>0</v>
      </c>
      <c r="BH245" s="143">
        <f>IF(N245="sníž. přenesená",J245,0)</f>
        <v>0</v>
      </c>
      <c r="BI245" s="143">
        <f>IF(N245="nulová",J245,0)</f>
        <v>0</v>
      </c>
      <c r="BJ245" s="18" t="s">
        <v>80</v>
      </c>
      <c r="BK245" s="143">
        <f>ROUND(I245*H245,2)</f>
        <v>0</v>
      </c>
      <c r="BL245" s="18" t="s">
        <v>251</v>
      </c>
      <c r="BM245" s="142" t="s">
        <v>347</v>
      </c>
    </row>
    <row r="246" spans="2:51" s="12" customFormat="1" ht="11.25">
      <c r="B246" s="148"/>
      <c r="D246" s="149" t="s">
        <v>155</v>
      </c>
      <c r="F246" s="151" t="s">
        <v>348</v>
      </c>
      <c r="H246" s="152">
        <v>326.32</v>
      </c>
      <c r="I246" s="153"/>
      <c r="L246" s="148"/>
      <c r="M246" s="154"/>
      <c r="T246" s="155"/>
      <c r="AT246" s="150" t="s">
        <v>155</v>
      </c>
      <c r="AU246" s="150" t="s">
        <v>82</v>
      </c>
      <c r="AV246" s="12" t="s">
        <v>82</v>
      </c>
      <c r="AW246" s="12" t="s">
        <v>4</v>
      </c>
      <c r="AX246" s="12" t="s">
        <v>80</v>
      </c>
      <c r="AY246" s="150" t="s">
        <v>144</v>
      </c>
    </row>
    <row r="247" spans="2:65" s="1" customFormat="1" ht="24.2" customHeight="1">
      <c r="B247" s="129"/>
      <c r="C247" s="130" t="s">
        <v>349</v>
      </c>
      <c r="D247" s="130" t="s">
        <v>147</v>
      </c>
      <c r="E247" s="131" t="s">
        <v>350</v>
      </c>
      <c r="F247" s="132" t="s">
        <v>351</v>
      </c>
      <c r="G247" s="133" t="s">
        <v>231</v>
      </c>
      <c r="H247" s="134">
        <v>0.766</v>
      </c>
      <c r="I247" s="135"/>
      <c r="J247" s="136">
        <f>ROUND(I247*H247,2)</f>
        <v>0</v>
      </c>
      <c r="K247" s="137"/>
      <c r="L247" s="33"/>
      <c r="M247" s="138" t="s">
        <v>3</v>
      </c>
      <c r="N247" s="139" t="s">
        <v>43</v>
      </c>
      <c r="P247" s="140">
        <f>O247*H247</f>
        <v>0</v>
      </c>
      <c r="Q247" s="140">
        <v>0</v>
      </c>
      <c r="R247" s="140">
        <f>Q247*H247</f>
        <v>0</v>
      </c>
      <c r="S247" s="140">
        <v>0</v>
      </c>
      <c r="T247" s="141">
        <f>S247*H247</f>
        <v>0</v>
      </c>
      <c r="AR247" s="142" t="s">
        <v>251</v>
      </c>
      <c r="AT247" s="142" t="s">
        <v>147</v>
      </c>
      <c r="AU247" s="142" t="s">
        <v>82</v>
      </c>
      <c r="AY247" s="18" t="s">
        <v>144</v>
      </c>
      <c r="BE247" s="143">
        <f>IF(N247="základní",J247,0)</f>
        <v>0</v>
      </c>
      <c r="BF247" s="143">
        <f>IF(N247="snížená",J247,0)</f>
        <v>0</v>
      </c>
      <c r="BG247" s="143">
        <f>IF(N247="zákl. přenesená",J247,0)</f>
        <v>0</v>
      </c>
      <c r="BH247" s="143">
        <f>IF(N247="sníž. přenesená",J247,0)</f>
        <v>0</v>
      </c>
      <c r="BI247" s="143">
        <f>IF(N247="nulová",J247,0)</f>
        <v>0</v>
      </c>
      <c r="BJ247" s="18" t="s">
        <v>80</v>
      </c>
      <c r="BK247" s="143">
        <f>ROUND(I247*H247,2)</f>
        <v>0</v>
      </c>
      <c r="BL247" s="18" t="s">
        <v>251</v>
      </c>
      <c r="BM247" s="142" t="s">
        <v>352</v>
      </c>
    </row>
    <row r="248" spans="2:47" s="1" customFormat="1" ht="11.25">
      <c r="B248" s="33"/>
      <c r="D248" s="144" t="s">
        <v>153</v>
      </c>
      <c r="F248" s="145" t="s">
        <v>353</v>
      </c>
      <c r="I248" s="146"/>
      <c r="L248" s="33"/>
      <c r="M248" s="147"/>
      <c r="T248" s="54"/>
      <c r="AT248" s="18" t="s">
        <v>153</v>
      </c>
      <c r="AU248" s="18" t="s">
        <v>82</v>
      </c>
    </row>
    <row r="249" spans="2:63" s="11" customFormat="1" ht="22.9" customHeight="1">
      <c r="B249" s="117"/>
      <c r="D249" s="118" t="s">
        <v>71</v>
      </c>
      <c r="E249" s="127" t="s">
        <v>354</v>
      </c>
      <c r="F249" s="127" t="s">
        <v>355</v>
      </c>
      <c r="I249" s="120"/>
      <c r="J249" s="128">
        <f>BK249</f>
        <v>0</v>
      </c>
      <c r="L249" s="117"/>
      <c r="M249" s="122"/>
      <c r="P249" s="123">
        <f>SUM(P250:P255)</f>
        <v>0</v>
      </c>
      <c r="R249" s="123">
        <f>SUM(R250:R255)</f>
        <v>0</v>
      </c>
      <c r="T249" s="124">
        <f>SUM(T250:T255)</f>
        <v>0.7165600000000001</v>
      </c>
      <c r="AR249" s="118" t="s">
        <v>82</v>
      </c>
      <c r="AT249" s="125" t="s">
        <v>71</v>
      </c>
      <c r="AU249" s="125" t="s">
        <v>80</v>
      </c>
      <c r="AY249" s="118" t="s">
        <v>144</v>
      </c>
      <c r="BK249" s="126">
        <f>SUM(BK250:BK255)</f>
        <v>0</v>
      </c>
    </row>
    <row r="250" spans="2:65" s="1" customFormat="1" ht="16.5" customHeight="1">
      <c r="B250" s="129"/>
      <c r="C250" s="130" t="s">
        <v>356</v>
      </c>
      <c r="D250" s="130" t="s">
        <v>147</v>
      </c>
      <c r="E250" s="131" t="s">
        <v>357</v>
      </c>
      <c r="F250" s="132" t="s">
        <v>358</v>
      </c>
      <c r="G250" s="133" t="s">
        <v>359</v>
      </c>
      <c r="H250" s="134">
        <v>26</v>
      </c>
      <c r="I250" s="135"/>
      <c r="J250" s="136">
        <f>ROUND(I250*H250,2)</f>
        <v>0</v>
      </c>
      <c r="K250" s="137"/>
      <c r="L250" s="33"/>
      <c r="M250" s="138" t="s">
        <v>3</v>
      </c>
      <c r="N250" s="139" t="s">
        <v>43</v>
      </c>
      <c r="P250" s="140">
        <f>O250*H250</f>
        <v>0</v>
      </c>
      <c r="Q250" s="140">
        <v>0</v>
      </c>
      <c r="R250" s="140">
        <f>Q250*H250</f>
        <v>0</v>
      </c>
      <c r="S250" s="140">
        <v>0.02756</v>
      </c>
      <c r="T250" s="141">
        <f>S250*H250</f>
        <v>0.7165600000000001</v>
      </c>
      <c r="AR250" s="142" t="s">
        <v>251</v>
      </c>
      <c r="AT250" s="142" t="s">
        <v>147</v>
      </c>
      <c r="AU250" s="142" t="s">
        <v>82</v>
      </c>
      <c r="AY250" s="18" t="s">
        <v>144</v>
      </c>
      <c r="BE250" s="143">
        <f>IF(N250="základní",J250,0)</f>
        <v>0</v>
      </c>
      <c r="BF250" s="143">
        <f>IF(N250="snížená",J250,0)</f>
        <v>0</v>
      </c>
      <c r="BG250" s="143">
        <f>IF(N250="zákl. přenesená",J250,0)</f>
        <v>0</v>
      </c>
      <c r="BH250" s="143">
        <f>IF(N250="sníž. přenesená",J250,0)</f>
        <v>0</v>
      </c>
      <c r="BI250" s="143">
        <f>IF(N250="nulová",J250,0)</f>
        <v>0</v>
      </c>
      <c r="BJ250" s="18" t="s">
        <v>80</v>
      </c>
      <c r="BK250" s="143">
        <f>ROUND(I250*H250,2)</f>
        <v>0</v>
      </c>
      <c r="BL250" s="18" t="s">
        <v>251</v>
      </c>
      <c r="BM250" s="142" t="s">
        <v>360</v>
      </c>
    </row>
    <row r="251" spans="2:47" s="1" customFormat="1" ht="11.25">
      <c r="B251" s="33"/>
      <c r="D251" s="144" t="s">
        <v>153</v>
      </c>
      <c r="F251" s="145" t="s">
        <v>361</v>
      </c>
      <c r="I251" s="146"/>
      <c r="L251" s="33"/>
      <c r="M251" s="147"/>
      <c r="T251" s="54"/>
      <c r="AT251" s="18" t="s">
        <v>153</v>
      </c>
      <c r="AU251" s="18" t="s">
        <v>82</v>
      </c>
    </row>
    <row r="252" spans="2:51" s="12" customFormat="1" ht="11.25">
      <c r="B252" s="148"/>
      <c r="D252" s="149" t="s">
        <v>155</v>
      </c>
      <c r="E252" s="150" t="s">
        <v>3</v>
      </c>
      <c r="F252" s="151" t="s">
        <v>362</v>
      </c>
      <c r="H252" s="152">
        <v>26</v>
      </c>
      <c r="I252" s="153"/>
      <c r="L252" s="148"/>
      <c r="M252" s="154"/>
      <c r="T252" s="155"/>
      <c r="AT252" s="150" t="s">
        <v>155</v>
      </c>
      <c r="AU252" s="150" t="s">
        <v>82</v>
      </c>
      <c r="AV252" s="12" t="s">
        <v>82</v>
      </c>
      <c r="AW252" s="12" t="s">
        <v>33</v>
      </c>
      <c r="AX252" s="12" t="s">
        <v>80</v>
      </c>
      <c r="AY252" s="150" t="s">
        <v>144</v>
      </c>
    </row>
    <row r="253" spans="2:65" s="1" customFormat="1" ht="16.5" customHeight="1">
      <c r="B253" s="129"/>
      <c r="C253" s="130" t="s">
        <v>363</v>
      </c>
      <c r="D253" s="130" t="s">
        <v>147</v>
      </c>
      <c r="E253" s="131" t="s">
        <v>364</v>
      </c>
      <c r="F253" s="132" t="s">
        <v>365</v>
      </c>
      <c r="G253" s="133" t="s">
        <v>359</v>
      </c>
      <c r="H253" s="134">
        <v>26</v>
      </c>
      <c r="I253" s="135"/>
      <c r="J253" s="136">
        <f>ROUND(I253*H253,2)</f>
        <v>0</v>
      </c>
      <c r="K253" s="137"/>
      <c r="L253" s="33"/>
      <c r="M253" s="138" t="s">
        <v>3</v>
      </c>
      <c r="N253" s="139" t="s">
        <v>43</v>
      </c>
      <c r="P253" s="140">
        <f>O253*H253</f>
        <v>0</v>
      </c>
      <c r="Q253" s="140">
        <v>0</v>
      </c>
      <c r="R253" s="140">
        <f>Q253*H253</f>
        <v>0</v>
      </c>
      <c r="S253" s="140">
        <v>0</v>
      </c>
      <c r="T253" s="141">
        <f>S253*H253</f>
        <v>0</v>
      </c>
      <c r="AR253" s="142" t="s">
        <v>251</v>
      </c>
      <c r="AT253" s="142" t="s">
        <v>147</v>
      </c>
      <c r="AU253" s="142" t="s">
        <v>82</v>
      </c>
      <c r="AY253" s="18" t="s">
        <v>144</v>
      </c>
      <c r="BE253" s="143">
        <f>IF(N253="základní",J253,0)</f>
        <v>0</v>
      </c>
      <c r="BF253" s="143">
        <f>IF(N253="snížená",J253,0)</f>
        <v>0</v>
      </c>
      <c r="BG253" s="143">
        <f>IF(N253="zákl. přenesená",J253,0)</f>
        <v>0</v>
      </c>
      <c r="BH253" s="143">
        <f>IF(N253="sníž. přenesená",J253,0)</f>
        <v>0</v>
      </c>
      <c r="BI253" s="143">
        <f>IF(N253="nulová",J253,0)</f>
        <v>0</v>
      </c>
      <c r="BJ253" s="18" t="s">
        <v>80</v>
      </c>
      <c r="BK253" s="143">
        <f>ROUND(I253*H253,2)</f>
        <v>0</v>
      </c>
      <c r="BL253" s="18" t="s">
        <v>251</v>
      </c>
      <c r="BM253" s="142" t="s">
        <v>366</v>
      </c>
    </row>
    <row r="254" spans="2:47" s="1" customFormat="1" ht="11.25">
      <c r="B254" s="33"/>
      <c r="D254" s="144" t="s">
        <v>153</v>
      </c>
      <c r="F254" s="145" t="s">
        <v>367</v>
      </c>
      <c r="I254" s="146"/>
      <c r="L254" s="33"/>
      <c r="M254" s="147"/>
      <c r="T254" s="54"/>
      <c r="AT254" s="18" t="s">
        <v>153</v>
      </c>
      <c r="AU254" s="18" t="s">
        <v>82</v>
      </c>
    </row>
    <row r="255" spans="2:51" s="12" customFormat="1" ht="11.25">
      <c r="B255" s="148"/>
      <c r="D255" s="149" t="s">
        <v>155</v>
      </c>
      <c r="E255" s="150" t="s">
        <v>3</v>
      </c>
      <c r="F255" s="151" t="s">
        <v>362</v>
      </c>
      <c r="H255" s="152">
        <v>26</v>
      </c>
      <c r="I255" s="153"/>
      <c r="L255" s="148"/>
      <c r="M255" s="154"/>
      <c r="T255" s="155"/>
      <c r="AT255" s="150" t="s">
        <v>155</v>
      </c>
      <c r="AU255" s="150" t="s">
        <v>82</v>
      </c>
      <c r="AV255" s="12" t="s">
        <v>82</v>
      </c>
      <c r="AW255" s="12" t="s">
        <v>33</v>
      </c>
      <c r="AX255" s="12" t="s">
        <v>80</v>
      </c>
      <c r="AY255" s="150" t="s">
        <v>144</v>
      </c>
    </row>
    <row r="256" spans="2:63" s="11" customFormat="1" ht="22.9" customHeight="1">
      <c r="B256" s="117"/>
      <c r="D256" s="118" t="s">
        <v>71</v>
      </c>
      <c r="E256" s="127" t="s">
        <v>368</v>
      </c>
      <c r="F256" s="127" t="s">
        <v>369</v>
      </c>
      <c r="I256" s="120"/>
      <c r="J256" s="128">
        <f>BK256</f>
        <v>0</v>
      </c>
      <c r="L256" s="117"/>
      <c r="M256" s="122"/>
      <c r="P256" s="123">
        <f>SUM(P257:P409)</f>
        <v>0</v>
      </c>
      <c r="R256" s="123">
        <f>SUM(R257:R409)</f>
        <v>0.46692999999999973</v>
      </c>
      <c r="T256" s="124">
        <f>SUM(T257:T409)</f>
        <v>0.28568</v>
      </c>
      <c r="AR256" s="118" t="s">
        <v>82</v>
      </c>
      <c r="AT256" s="125" t="s">
        <v>71</v>
      </c>
      <c r="AU256" s="125" t="s">
        <v>80</v>
      </c>
      <c r="AY256" s="118" t="s">
        <v>144</v>
      </c>
      <c r="BK256" s="126">
        <f>SUM(BK257:BK409)</f>
        <v>0</v>
      </c>
    </row>
    <row r="257" spans="2:65" s="1" customFormat="1" ht="16.5" customHeight="1">
      <c r="B257" s="129"/>
      <c r="C257" s="130" t="s">
        <v>370</v>
      </c>
      <c r="D257" s="130" t="s">
        <v>147</v>
      </c>
      <c r="E257" s="131" t="s">
        <v>371</v>
      </c>
      <c r="F257" s="132" t="s">
        <v>372</v>
      </c>
      <c r="G257" s="133" t="s">
        <v>373</v>
      </c>
      <c r="H257" s="134">
        <v>8</v>
      </c>
      <c r="I257" s="135"/>
      <c r="J257" s="136">
        <f>ROUND(I257*H257,2)</f>
        <v>0</v>
      </c>
      <c r="K257" s="137"/>
      <c r="L257" s="33"/>
      <c r="M257" s="138" t="s">
        <v>3</v>
      </c>
      <c r="N257" s="139" t="s">
        <v>43</v>
      </c>
      <c r="P257" s="140">
        <f>O257*H257</f>
        <v>0</v>
      </c>
      <c r="Q257" s="140">
        <v>0</v>
      </c>
      <c r="R257" s="140">
        <f>Q257*H257</f>
        <v>0</v>
      </c>
      <c r="S257" s="140">
        <v>0.01933</v>
      </c>
      <c r="T257" s="141">
        <f>S257*H257</f>
        <v>0.15464</v>
      </c>
      <c r="AR257" s="142" t="s">
        <v>251</v>
      </c>
      <c r="AT257" s="142" t="s">
        <v>147</v>
      </c>
      <c r="AU257" s="142" t="s">
        <v>82</v>
      </c>
      <c r="AY257" s="18" t="s">
        <v>144</v>
      </c>
      <c r="BE257" s="143">
        <f>IF(N257="základní",J257,0)</f>
        <v>0</v>
      </c>
      <c r="BF257" s="143">
        <f>IF(N257="snížená",J257,0)</f>
        <v>0</v>
      </c>
      <c r="BG257" s="143">
        <f>IF(N257="zákl. přenesená",J257,0)</f>
        <v>0</v>
      </c>
      <c r="BH257" s="143">
        <f>IF(N257="sníž. přenesená",J257,0)</f>
        <v>0</v>
      </c>
      <c r="BI257" s="143">
        <f>IF(N257="nulová",J257,0)</f>
        <v>0</v>
      </c>
      <c r="BJ257" s="18" t="s">
        <v>80</v>
      </c>
      <c r="BK257" s="143">
        <f>ROUND(I257*H257,2)</f>
        <v>0</v>
      </c>
      <c r="BL257" s="18" t="s">
        <v>251</v>
      </c>
      <c r="BM257" s="142" t="s">
        <v>374</v>
      </c>
    </row>
    <row r="258" spans="2:47" s="1" customFormat="1" ht="11.25">
      <c r="B258" s="33"/>
      <c r="D258" s="144" t="s">
        <v>153</v>
      </c>
      <c r="F258" s="145" t="s">
        <v>375</v>
      </c>
      <c r="I258" s="146"/>
      <c r="L258" s="33"/>
      <c r="M258" s="147"/>
      <c r="T258" s="54"/>
      <c r="AT258" s="18" t="s">
        <v>153</v>
      </c>
      <c r="AU258" s="18" t="s">
        <v>82</v>
      </c>
    </row>
    <row r="259" spans="2:51" s="12" customFormat="1" ht="11.25">
      <c r="B259" s="148"/>
      <c r="D259" s="149" t="s">
        <v>155</v>
      </c>
      <c r="E259" s="150" t="s">
        <v>3</v>
      </c>
      <c r="F259" s="151" t="s">
        <v>376</v>
      </c>
      <c r="H259" s="152">
        <v>8</v>
      </c>
      <c r="I259" s="153"/>
      <c r="L259" s="148"/>
      <c r="M259" s="154"/>
      <c r="T259" s="155"/>
      <c r="AT259" s="150" t="s">
        <v>155</v>
      </c>
      <c r="AU259" s="150" t="s">
        <v>82</v>
      </c>
      <c r="AV259" s="12" t="s">
        <v>82</v>
      </c>
      <c r="AW259" s="12" t="s">
        <v>33</v>
      </c>
      <c r="AX259" s="12" t="s">
        <v>80</v>
      </c>
      <c r="AY259" s="150" t="s">
        <v>144</v>
      </c>
    </row>
    <row r="260" spans="2:65" s="1" customFormat="1" ht="21.75" customHeight="1">
      <c r="B260" s="129"/>
      <c r="C260" s="130" t="s">
        <v>377</v>
      </c>
      <c r="D260" s="130" t="s">
        <v>147</v>
      </c>
      <c r="E260" s="131" t="s">
        <v>378</v>
      </c>
      <c r="F260" s="132" t="s">
        <v>379</v>
      </c>
      <c r="G260" s="133" t="s">
        <v>373</v>
      </c>
      <c r="H260" s="134">
        <v>8</v>
      </c>
      <c r="I260" s="135"/>
      <c r="J260" s="136">
        <f>ROUND(I260*H260,2)</f>
        <v>0</v>
      </c>
      <c r="K260" s="137"/>
      <c r="L260" s="33"/>
      <c r="M260" s="138" t="s">
        <v>3</v>
      </c>
      <c r="N260" s="139" t="s">
        <v>43</v>
      </c>
      <c r="P260" s="140">
        <f>O260*H260</f>
        <v>0</v>
      </c>
      <c r="Q260" s="140">
        <v>0.01697</v>
      </c>
      <c r="R260" s="140">
        <f>Q260*H260</f>
        <v>0.13576</v>
      </c>
      <c r="S260" s="140">
        <v>0</v>
      </c>
      <c r="T260" s="141">
        <f>S260*H260</f>
        <v>0</v>
      </c>
      <c r="AR260" s="142" t="s">
        <v>251</v>
      </c>
      <c r="AT260" s="142" t="s">
        <v>147</v>
      </c>
      <c r="AU260" s="142" t="s">
        <v>82</v>
      </c>
      <c r="AY260" s="18" t="s">
        <v>144</v>
      </c>
      <c r="BE260" s="143">
        <f>IF(N260="základní",J260,0)</f>
        <v>0</v>
      </c>
      <c r="BF260" s="143">
        <f>IF(N260="snížená",J260,0)</f>
        <v>0</v>
      </c>
      <c r="BG260" s="143">
        <f>IF(N260="zákl. přenesená",J260,0)</f>
        <v>0</v>
      </c>
      <c r="BH260" s="143">
        <f>IF(N260="sníž. přenesená",J260,0)</f>
        <v>0</v>
      </c>
      <c r="BI260" s="143">
        <f>IF(N260="nulová",J260,0)</f>
        <v>0</v>
      </c>
      <c r="BJ260" s="18" t="s">
        <v>80</v>
      </c>
      <c r="BK260" s="143">
        <f>ROUND(I260*H260,2)</f>
        <v>0</v>
      </c>
      <c r="BL260" s="18" t="s">
        <v>251</v>
      </c>
      <c r="BM260" s="142" t="s">
        <v>380</v>
      </c>
    </row>
    <row r="261" spans="2:47" s="1" customFormat="1" ht="11.25">
      <c r="B261" s="33"/>
      <c r="D261" s="144" t="s">
        <v>153</v>
      </c>
      <c r="F261" s="145" t="s">
        <v>381</v>
      </c>
      <c r="I261" s="146"/>
      <c r="L261" s="33"/>
      <c r="M261" s="147"/>
      <c r="T261" s="54"/>
      <c r="AT261" s="18" t="s">
        <v>153</v>
      </c>
      <c r="AU261" s="18" t="s">
        <v>82</v>
      </c>
    </row>
    <row r="262" spans="2:51" s="12" customFormat="1" ht="11.25">
      <c r="B262" s="148"/>
      <c r="D262" s="149" t="s">
        <v>155</v>
      </c>
      <c r="E262" s="150" t="s">
        <v>3</v>
      </c>
      <c r="F262" s="151" t="s">
        <v>376</v>
      </c>
      <c r="H262" s="152">
        <v>8</v>
      </c>
      <c r="I262" s="153"/>
      <c r="L262" s="148"/>
      <c r="M262" s="154"/>
      <c r="T262" s="155"/>
      <c r="AT262" s="150" t="s">
        <v>155</v>
      </c>
      <c r="AU262" s="150" t="s">
        <v>82</v>
      </c>
      <c r="AV262" s="12" t="s">
        <v>82</v>
      </c>
      <c r="AW262" s="12" t="s">
        <v>33</v>
      </c>
      <c r="AX262" s="12" t="s">
        <v>80</v>
      </c>
      <c r="AY262" s="150" t="s">
        <v>144</v>
      </c>
    </row>
    <row r="263" spans="2:65" s="1" customFormat="1" ht="21.75" customHeight="1">
      <c r="B263" s="129"/>
      <c r="C263" s="130" t="s">
        <v>382</v>
      </c>
      <c r="D263" s="130" t="s">
        <v>147</v>
      </c>
      <c r="E263" s="131" t="s">
        <v>383</v>
      </c>
      <c r="F263" s="132" t="s">
        <v>384</v>
      </c>
      <c r="G263" s="133" t="s">
        <v>373</v>
      </c>
      <c r="H263" s="134">
        <v>2</v>
      </c>
      <c r="I263" s="135"/>
      <c r="J263" s="136">
        <f>ROUND(I263*H263,2)</f>
        <v>0</v>
      </c>
      <c r="K263" s="137"/>
      <c r="L263" s="33"/>
      <c r="M263" s="138" t="s">
        <v>3</v>
      </c>
      <c r="N263" s="139" t="s">
        <v>43</v>
      </c>
      <c r="P263" s="140">
        <f>O263*H263</f>
        <v>0</v>
      </c>
      <c r="Q263" s="140">
        <v>0.01382</v>
      </c>
      <c r="R263" s="140">
        <f>Q263*H263</f>
        <v>0.02764</v>
      </c>
      <c r="S263" s="140">
        <v>0</v>
      </c>
      <c r="T263" s="141">
        <f>S263*H263</f>
        <v>0</v>
      </c>
      <c r="AR263" s="142" t="s">
        <v>251</v>
      </c>
      <c r="AT263" s="142" t="s">
        <v>147</v>
      </c>
      <c r="AU263" s="142" t="s">
        <v>82</v>
      </c>
      <c r="AY263" s="18" t="s">
        <v>144</v>
      </c>
      <c r="BE263" s="143">
        <f>IF(N263="základní",J263,0)</f>
        <v>0</v>
      </c>
      <c r="BF263" s="143">
        <f>IF(N263="snížená",J263,0)</f>
        <v>0</v>
      </c>
      <c r="BG263" s="143">
        <f>IF(N263="zákl. přenesená",J263,0)</f>
        <v>0</v>
      </c>
      <c r="BH263" s="143">
        <f>IF(N263="sníž. přenesená",J263,0)</f>
        <v>0</v>
      </c>
      <c r="BI263" s="143">
        <f>IF(N263="nulová",J263,0)</f>
        <v>0</v>
      </c>
      <c r="BJ263" s="18" t="s">
        <v>80</v>
      </c>
      <c r="BK263" s="143">
        <f>ROUND(I263*H263,2)</f>
        <v>0</v>
      </c>
      <c r="BL263" s="18" t="s">
        <v>251</v>
      </c>
      <c r="BM263" s="142" t="s">
        <v>385</v>
      </c>
    </row>
    <row r="264" spans="2:47" s="1" customFormat="1" ht="11.25">
      <c r="B264" s="33"/>
      <c r="D264" s="144" t="s">
        <v>153</v>
      </c>
      <c r="F264" s="145" t="s">
        <v>386</v>
      </c>
      <c r="I264" s="146"/>
      <c r="L264" s="33"/>
      <c r="M264" s="147"/>
      <c r="T264" s="54"/>
      <c r="AT264" s="18" t="s">
        <v>153</v>
      </c>
      <c r="AU264" s="18" t="s">
        <v>82</v>
      </c>
    </row>
    <row r="265" spans="2:51" s="12" customFormat="1" ht="11.25">
      <c r="B265" s="148"/>
      <c r="D265" s="149" t="s">
        <v>155</v>
      </c>
      <c r="E265" s="150" t="s">
        <v>3</v>
      </c>
      <c r="F265" s="151" t="s">
        <v>82</v>
      </c>
      <c r="H265" s="152">
        <v>2</v>
      </c>
      <c r="I265" s="153"/>
      <c r="L265" s="148"/>
      <c r="M265" s="154"/>
      <c r="T265" s="155"/>
      <c r="AT265" s="150" t="s">
        <v>155</v>
      </c>
      <c r="AU265" s="150" t="s">
        <v>82</v>
      </c>
      <c r="AV265" s="12" t="s">
        <v>82</v>
      </c>
      <c r="AW265" s="12" t="s">
        <v>33</v>
      </c>
      <c r="AX265" s="12" t="s">
        <v>80</v>
      </c>
      <c r="AY265" s="150" t="s">
        <v>144</v>
      </c>
    </row>
    <row r="266" spans="2:65" s="1" customFormat="1" ht="16.5" customHeight="1">
      <c r="B266" s="129"/>
      <c r="C266" s="130" t="s">
        <v>387</v>
      </c>
      <c r="D266" s="130" t="s">
        <v>147</v>
      </c>
      <c r="E266" s="131" t="s">
        <v>388</v>
      </c>
      <c r="F266" s="132" t="s">
        <v>389</v>
      </c>
      <c r="G266" s="133" t="s">
        <v>373</v>
      </c>
      <c r="H266" s="134">
        <v>2</v>
      </c>
      <c r="I266" s="135"/>
      <c r="J266" s="136">
        <f>ROUND(I266*H266,2)</f>
        <v>0</v>
      </c>
      <c r="K266" s="137"/>
      <c r="L266" s="33"/>
      <c r="M266" s="138" t="s">
        <v>3</v>
      </c>
      <c r="N266" s="139" t="s">
        <v>43</v>
      </c>
      <c r="P266" s="140">
        <f>O266*H266</f>
        <v>0</v>
      </c>
      <c r="Q266" s="140">
        <v>0</v>
      </c>
      <c r="R266" s="140">
        <f>Q266*H266</f>
        <v>0</v>
      </c>
      <c r="S266" s="140">
        <v>0.0172</v>
      </c>
      <c r="T266" s="141">
        <f>S266*H266</f>
        <v>0.0344</v>
      </c>
      <c r="AR266" s="142" t="s">
        <v>251</v>
      </c>
      <c r="AT266" s="142" t="s">
        <v>147</v>
      </c>
      <c r="AU266" s="142" t="s">
        <v>82</v>
      </c>
      <c r="AY266" s="18" t="s">
        <v>144</v>
      </c>
      <c r="BE266" s="143">
        <f>IF(N266="základní",J266,0)</f>
        <v>0</v>
      </c>
      <c r="BF266" s="143">
        <f>IF(N266="snížená",J266,0)</f>
        <v>0</v>
      </c>
      <c r="BG266" s="143">
        <f>IF(N266="zákl. přenesená",J266,0)</f>
        <v>0</v>
      </c>
      <c r="BH266" s="143">
        <f>IF(N266="sníž. přenesená",J266,0)</f>
        <v>0</v>
      </c>
      <c r="BI266" s="143">
        <f>IF(N266="nulová",J266,0)</f>
        <v>0</v>
      </c>
      <c r="BJ266" s="18" t="s">
        <v>80</v>
      </c>
      <c r="BK266" s="143">
        <f>ROUND(I266*H266,2)</f>
        <v>0</v>
      </c>
      <c r="BL266" s="18" t="s">
        <v>251</v>
      </c>
      <c r="BM266" s="142" t="s">
        <v>390</v>
      </c>
    </row>
    <row r="267" spans="2:47" s="1" customFormat="1" ht="11.25">
      <c r="B267" s="33"/>
      <c r="D267" s="144" t="s">
        <v>153</v>
      </c>
      <c r="F267" s="145" t="s">
        <v>391</v>
      </c>
      <c r="I267" s="146"/>
      <c r="L267" s="33"/>
      <c r="M267" s="147"/>
      <c r="T267" s="54"/>
      <c r="AT267" s="18" t="s">
        <v>153</v>
      </c>
      <c r="AU267" s="18" t="s">
        <v>82</v>
      </c>
    </row>
    <row r="268" spans="2:51" s="12" customFormat="1" ht="11.25">
      <c r="B268" s="148"/>
      <c r="D268" s="149" t="s">
        <v>155</v>
      </c>
      <c r="E268" s="150" t="s">
        <v>3</v>
      </c>
      <c r="F268" s="151" t="s">
        <v>82</v>
      </c>
      <c r="H268" s="152">
        <v>2</v>
      </c>
      <c r="I268" s="153"/>
      <c r="L268" s="148"/>
      <c r="M268" s="154"/>
      <c r="T268" s="155"/>
      <c r="AT268" s="150" t="s">
        <v>155</v>
      </c>
      <c r="AU268" s="150" t="s">
        <v>82</v>
      </c>
      <c r="AV268" s="12" t="s">
        <v>82</v>
      </c>
      <c r="AW268" s="12" t="s">
        <v>33</v>
      </c>
      <c r="AX268" s="12" t="s">
        <v>80</v>
      </c>
      <c r="AY268" s="150" t="s">
        <v>144</v>
      </c>
    </row>
    <row r="269" spans="2:65" s="1" customFormat="1" ht="16.5" customHeight="1">
      <c r="B269" s="129"/>
      <c r="C269" s="130" t="s">
        <v>392</v>
      </c>
      <c r="D269" s="130" t="s">
        <v>147</v>
      </c>
      <c r="E269" s="131" t="s">
        <v>393</v>
      </c>
      <c r="F269" s="132" t="s">
        <v>394</v>
      </c>
      <c r="G269" s="133" t="s">
        <v>373</v>
      </c>
      <c r="H269" s="134">
        <v>4</v>
      </c>
      <c r="I269" s="135"/>
      <c r="J269" s="136">
        <f>ROUND(I269*H269,2)</f>
        <v>0</v>
      </c>
      <c r="K269" s="137"/>
      <c r="L269" s="33"/>
      <c r="M269" s="138" t="s">
        <v>3</v>
      </c>
      <c r="N269" s="139" t="s">
        <v>43</v>
      </c>
      <c r="P269" s="140">
        <f>O269*H269</f>
        <v>0</v>
      </c>
      <c r="Q269" s="140">
        <v>0</v>
      </c>
      <c r="R269" s="140">
        <f>Q269*H269</f>
        <v>0</v>
      </c>
      <c r="S269" s="140">
        <v>0.01946</v>
      </c>
      <c r="T269" s="141">
        <f>S269*H269</f>
        <v>0.07784</v>
      </c>
      <c r="AR269" s="142" t="s">
        <v>251</v>
      </c>
      <c r="AT269" s="142" t="s">
        <v>147</v>
      </c>
      <c r="AU269" s="142" t="s">
        <v>82</v>
      </c>
      <c r="AY269" s="18" t="s">
        <v>144</v>
      </c>
      <c r="BE269" s="143">
        <f>IF(N269="základní",J269,0)</f>
        <v>0</v>
      </c>
      <c r="BF269" s="143">
        <f>IF(N269="snížená",J269,0)</f>
        <v>0</v>
      </c>
      <c r="BG269" s="143">
        <f>IF(N269="zákl. přenesená",J269,0)</f>
        <v>0</v>
      </c>
      <c r="BH269" s="143">
        <f>IF(N269="sníž. přenesená",J269,0)</f>
        <v>0</v>
      </c>
      <c r="BI269" s="143">
        <f>IF(N269="nulová",J269,0)</f>
        <v>0</v>
      </c>
      <c r="BJ269" s="18" t="s">
        <v>80</v>
      </c>
      <c r="BK269" s="143">
        <f>ROUND(I269*H269,2)</f>
        <v>0</v>
      </c>
      <c r="BL269" s="18" t="s">
        <v>251</v>
      </c>
      <c r="BM269" s="142" t="s">
        <v>395</v>
      </c>
    </row>
    <row r="270" spans="2:47" s="1" customFormat="1" ht="11.25">
      <c r="B270" s="33"/>
      <c r="D270" s="144" t="s">
        <v>153</v>
      </c>
      <c r="F270" s="145" t="s">
        <v>396</v>
      </c>
      <c r="I270" s="146"/>
      <c r="L270" s="33"/>
      <c r="M270" s="147"/>
      <c r="T270" s="54"/>
      <c r="AT270" s="18" t="s">
        <v>153</v>
      </c>
      <c r="AU270" s="18" t="s">
        <v>82</v>
      </c>
    </row>
    <row r="271" spans="2:51" s="12" customFormat="1" ht="11.25">
      <c r="B271" s="148"/>
      <c r="D271" s="149" t="s">
        <v>155</v>
      </c>
      <c r="E271" s="150" t="s">
        <v>3</v>
      </c>
      <c r="F271" s="151" t="s">
        <v>397</v>
      </c>
      <c r="H271" s="152">
        <v>4</v>
      </c>
      <c r="I271" s="153"/>
      <c r="L271" s="148"/>
      <c r="M271" s="154"/>
      <c r="T271" s="155"/>
      <c r="AT271" s="150" t="s">
        <v>155</v>
      </c>
      <c r="AU271" s="150" t="s">
        <v>82</v>
      </c>
      <c r="AV271" s="12" t="s">
        <v>82</v>
      </c>
      <c r="AW271" s="12" t="s">
        <v>33</v>
      </c>
      <c r="AX271" s="12" t="s">
        <v>80</v>
      </c>
      <c r="AY271" s="150" t="s">
        <v>144</v>
      </c>
    </row>
    <row r="272" spans="2:65" s="1" customFormat="1" ht="24.2" customHeight="1">
      <c r="B272" s="129"/>
      <c r="C272" s="130" t="s">
        <v>398</v>
      </c>
      <c r="D272" s="130" t="s">
        <v>147</v>
      </c>
      <c r="E272" s="131" t="s">
        <v>399</v>
      </c>
      <c r="F272" s="132" t="s">
        <v>400</v>
      </c>
      <c r="G272" s="133" t="s">
        <v>373</v>
      </c>
      <c r="H272" s="134">
        <v>2</v>
      </c>
      <c r="I272" s="135"/>
      <c r="J272" s="136">
        <f>ROUND(I272*H272,2)</f>
        <v>0</v>
      </c>
      <c r="K272" s="137"/>
      <c r="L272" s="33"/>
      <c r="M272" s="138" t="s">
        <v>3</v>
      </c>
      <c r="N272" s="139" t="s">
        <v>43</v>
      </c>
      <c r="P272" s="140">
        <f>O272*H272</f>
        <v>0</v>
      </c>
      <c r="Q272" s="140">
        <v>0.01647</v>
      </c>
      <c r="R272" s="140">
        <f>Q272*H272</f>
        <v>0.03294</v>
      </c>
      <c r="S272" s="140">
        <v>0</v>
      </c>
      <c r="T272" s="141">
        <f>S272*H272</f>
        <v>0</v>
      </c>
      <c r="AR272" s="142" t="s">
        <v>251</v>
      </c>
      <c r="AT272" s="142" t="s">
        <v>147</v>
      </c>
      <c r="AU272" s="142" t="s">
        <v>82</v>
      </c>
      <c r="AY272" s="18" t="s">
        <v>144</v>
      </c>
      <c r="BE272" s="143">
        <f>IF(N272="základní",J272,0)</f>
        <v>0</v>
      </c>
      <c r="BF272" s="143">
        <f>IF(N272="snížená",J272,0)</f>
        <v>0</v>
      </c>
      <c r="BG272" s="143">
        <f>IF(N272="zákl. přenesená",J272,0)</f>
        <v>0</v>
      </c>
      <c r="BH272" s="143">
        <f>IF(N272="sníž. přenesená",J272,0)</f>
        <v>0</v>
      </c>
      <c r="BI272" s="143">
        <f>IF(N272="nulová",J272,0)</f>
        <v>0</v>
      </c>
      <c r="BJ272" s="18" t="s">
        <v>80</v>
      </c>
      <c r="BK272" s="143">
        <f>ROUND(I272*H272,2)</f>
        <v>0</v>
      </c>
      <c r="BL272" s="18" t="s">
        <v>251</v>
      </c>
      <c r="BM272" s="142" t="s">
        <v>401</v>
      </c>
    </row>
    <row r="273" spans="2:47" s="1" customFormat="1" ht="11.25">
      <c r="B273" s="33"/>
      <c r="D273" s="144" t="s">
        <v>153</v>
      </c>
      <c r="F273" s="145" t="s">
        <v>402</v>
      </c>
      <c r="I273" s="146"/>
      <c r="L273" s="33"/>
      <c r="M273" s="147"/>
      <c r="T273" s="54"/>
      <c r="AT273" s="18" t="s">
        <v>153</v>
      </c>
      <c r="AU273" s="18" t="s">
        <v>82</v>
      </c>
    </row>
    <row r="274" spans="2:51" s="12" customFormat="1" ht="11.25">
      <c r="B274" s="148"/>
      <c r="D274" s="149" t="s">
        <v>155</v>
      </c>
      <c r="E274" s="150" t="s">
        <v>3</v>
      </c>
      <c r="F274" s="151" t="s">
        <v>82</v>
      </c>
      <c r="H274" s="152">
        <v>2</v>
      </c>
      <c r="I274" s="153"/>
      <c r="L274" s="148"/>
      <c r="M274" s="154"/>
      <c r="T274" s="155"/>
      <c r="AT274" s="150" t="s">
        <v>155</v>
      </c>
      <c r="AU274" s="150" t="s">
        <v>82</v>
      </c>
      <c r="AV274" s="12" t="s">
        <v>82</v>
      </c>
      <c r="AW274" s="12" t="s">
        <v>33</v>
      </c>
      <c r="AX274" s="12" t="s">
        <v>80</v>
      </c>
      <c r="AY274" s="150" t="s">
        <v>144</v>
      </c>
    </row>
    <row r="275" spans="2:65" s="1" customFormat="1" ht="24.2" customHeight="1">
      <c r="B275" s="129"/>
      <c r="C275" s="130" t="s">
        <v>403</v>
      </c>
      <c r="D275" s="130" t="s">
        <v>147</v>
      </c>
      <c r="E275" s="131" t="s">
        <v>404</v>
      </c>
      <c r="F275" s="132" t="s">
        <v>405</v>
      </c>
      <c r="G275" s="133" t="s">
        <v>373</v>
      </c>
      <c r="H275" s="134">
        <v>2</v>
      </c>
      <c r="I275" s="135"/>
      <c r="J275" s="136">
        <f>ROUND(I275*H275,2)</f>
        <v>0</v>
      </c>
      <c r="K275" s="137"/>
      <c r="L275" s="33"/>
      <c r="M275" s="138" t="s">
        <v>3</v>
      </c>
      <c r="N275" s="139" t="s">
        <v>43</v>
      </c>
      <c r="P275" s="140">
        <f>O275*H275</f>
        <v>0</v>
      </c>
      <c r="Q275" s="140">
        <v>0.01921</v>
      </c>
      <c r="R275" s="140">
        <f>Q275*H275</f>
        <v>0.03842</v>
      </c>
      <c r="S275" s="140">
        <v>0</v>
      </c>
      <c r="T275" s="141">
        <f>S275*H275</f>
        <v>0</v>
      </c>
      <c r="AR275" s="142" t="s">
        <v>251</v>
      </c>
      <c r="AT275" s="142" t="s">
        <v>147</v>
      </c>
      <c r="AU275" s="142" t="s">
        <v>82</v>
      </c>
      <c r="AY275" s="18" t="s">
        <v>144</v>
      </c>
      <c r="BE275" s="143">
        <f>IF(N275="základní",J275,0)</f>
        <v>0</v>
      </c>
      <c r="BF275" s="143">
        <f>IF(N275="snížená",J275,0)</f>
        <v>0</v>
      </c>
      <c r="BG275" s="143">
        <f>IF(N275="zákl. přenesená",J275,0)</f>
        <v>0</v>
      </c>
      <c r="BH275" s="143">
        <f>IF(N275="sníž. přenesená",J275,0)</f>
        <v>0</v>
      </c>
      <c r="BI275" s="143">
        <f>IF(N275="nulová",J275,0)</f>
        <v>0</v>
      </c>
      <c r="BJ275" s="18" t="s">
        <v>80</v>
      </c>
      <c r="BK275" s="143">
        <f>ROUND(I275*H275,2)</f>
        <v>0</v>
      </c>
      <c r="BL275" s="18" t="s">
        <v>251</v>
      </c>
      <c r="BM275" s="142" t="s">
        <v>406</v>
      </c>
    </row>
    <row r="276" spans="2:47" s="1" customFormat="1" ht="11.25">
      <c r="B276" s="33"/>
      <c r="D276" s="144" t="s">
        <v>153</v>
      </c>
      <c r="F276" s="145" t="s">
        <v>407</v>
      </c>
      <c r="I276" s="146"/>
      <c r="L276" s="33"/>
      <c r="M276" s="147"/>
      <c r="T276" s="54"/>
      <c r="AT276" s="18" t="s">
        <v>153</v>
      </c>
      <c r="AU276" s="18" t="s">
        <v>82</v>
      </c>
    </row>
    <row r="277" spans="2:51" s="12" customFormat="1" ht="11.25">
      <c r="B277" s="148"/>
      <c r="D277" s="149" t="s">
        <v>155</v>
      </c>
      <c r="E277" s="150" t="s">
        <v>3</v>
      </c>
      <c r="F277" s="151" t="s">
        <v>82</v>
      </c>
      <c r="H277" s="152">
        <v>2</v>
      </c>
      <c r="I277" s="153"/>
      <c r="L277" s="148"/>
      <c r="M277" s="154"/>
      <c r="T277" s="155"/>
      <c r="AT277" s="150" t="s">
        <v>155</v>
      </c>
      <c r="AU277" s="150" t="s">
        <v>82</v>
      </c>
      <c r="AV277" s="12" t="s">
        <v>82</v>
      </c>
      <c r="AW277" s="12" t="s">
        <v>33</v>
      </c>
      <c r="AX277" s="12" t="s">
        <v>80</v>
      </c>
      <c r="AY277" s="150" t="s">
        <v>144</v>
      </c>
    </row>
    <row r="278" spans="2:65" s="1" customFormat="1" ht="16.5" customHeight="1">
      <c r="B278" s="129"/>
      <c r="C278" s="130" t="s">
        <v>408</v>
      </c>
      <c r="D278" s="130" t="s">
        <v>147</v>
      </c>
      <c r="E278" s="131" t="s">
        <v>409</v>
      </c>
      <c r="F278" s="132" t="s">
        <v>410</v>
      </c>
      <c r="G278" s="133" t="s">
        <v>373</v>
      </c>
      <c r="H278" s="134">
        <v>2</v>
      </c>
      <c r="I278" s="135"/>
      <c r="J278" s="136">
        <f>ROUND(I278*H278,2)</f>
        <v>0</v>
      </c>
      <c r="K278" s="137"/>
      <c r="L278" s="33"/>
      <c r="M278" s="138" t="s">
        <v>3</v>
      </c>
      <c r="N278" s="139" t="s">
        <v>43</v>
      </c>
      <c r="P278" s="140">
        <f>O278*H278</f>
        <v>0</v>
      </c>
      <c r="Q278" s="140">
        <v>0.00052</v>
      </c>
      <c r="R278" s="140">
        <f>Q278*H278</f>
        <v>0.00104</v>
      </c>
      <c r="S278" s="140">
        <v>0</v>
      </c>
      <c r="T278" s="141">
        <f>S278*H278</f>
        <v>0</v>
      </c>
      <c r="AR278" s="142" t="s">
        <v>251</v>
      </c>
      <c r="AT278" s="142" t="s">
        <v>147</v>
      </c>
      <c r="AU278" s="142" t="s">
        <v>82</v>
      </c>
      <c r="AY278" s="18" t="s">
        <v>144</v>
      </c>
      <c r="BE278" s="143">
        <f>IF(N278="základní",J278,0)</f>
        <v>0</v>
      </c>
      <c r="BF278" s="143">
        <f>IF(N278="snížená",J278,0)</f>
        <v>0</v>
      </c>
      <c r="BG278" s="143">
        <f>IF(N278="zákl. přenesená",J278,0)</f>
        <v>0</v>
      </c>
      <c r="BH278" s="143">
        <f>IF(N278="sníž. přenesená",J278,0)</f>
        <v>0</v>
      </c>
      <c r="BI278" s="143">
        <f>IF(N278="nulová",J278,0)</f>
        <v>0</v>
      </c>
      <c r="BJ278" s="18" t="s">
        <v>80</v>
      </c>
      <c r="BK278" s="143">
        <f>ROUND(I278*H278,2)</f>
        <v>0</v>
      </c>
      <c r="BL278" s="18" t="s">
        <v>251</v>
      </c>
      <c r="BM278" s="142" t="s">
        <v>411</v>
      </c>
    </row>
    <row r="279" spans="2:47" s="1" customFormat="1" ht="19.5">
      <c r="B279" s="33"/>
      <c r="D279" s="149" t="s">
        <v>412</v>
      </c>
      <c r="F279" s="187" t="s">
        <v>413</v>
      </c>
      <c r="I279" s="146"/>
      <c r="L279" s="33"/>
      <c r="M279" s="147"/>
      <c r="T279" s="54"/>
      <c r="AT279" s="18" t="s">
        <v>412</v>
      </c>
      <c r="AU279" s="18" t="s">
        <v>82</v>
      </c>
    </row>
    <row r="280" spans="2:51" s="12" customFormat="1" ht="11.25">
      <c r="B280" s="148"/>
      <c r="D280" s="149" t="s">
        <v>155</v>
      </c>
      <c r="E280" s="150" t="s">
        <v>3</v>
      </c>
      <c r="F280" s="151" t="s">
        <v>414</v>
      </c>
      <c r="H280" s="152">
        <v>2</v>
      </c>
      <c r="I280" s="153"/>
      <c r="L280" s="148"/>
      <c r="M280" s="154"/>
      <c r="T280" s="155"/>
      <c r="AT280" s="150" t="s">
        <v>155</v>
      </c>
      <c r="AU280" s="150" t="s">
        <v>82</v>
      </c>
      <c r="AV280" s="12" t="s">
        <v>82</v>
      </c>
      <c r="AW280" s="12" t="s">
        <v>33</v>
      </c>
      <c r="AX280" s="12" t="s">
        <v>80</v>
      </c>
      <c r="AY280" s="150" t="s">
        <v>144</v>
      </c>
    </row>
    <row r="281" spans="2:65" s="1" customFormat="1" ht="16.5" customHeight="1">
      <c r="B281" s="129"/>
      <c r="C281" s="130" t="s">
        <v>415</v>
      </c>
      <c r="D281" s="130" t="s">
        <v>147</v>
      </c>
      <c r="E281" s="131" t="s">
        <v>416</v>
      </c>
      <c r="F281" s="132" t="s">
        <v>417</v>
      </c>
      <c r="G281" s="133" t="s">
        <v>373</v>
      </c>
      <c r="H281" s="134">
        <v>10</v>
      </c>
      <c r="I281" s="135"/>
      <c r="J281" s="136">
        <f>ROUND(I281*H281,2)</f>
        <v>0</v>
      </c>
      <c r="K281" s="137"/>
      <c r="L281" s="33"/>
      <c r="M281" s="138" t="s">
        <v>3</v>
      </c>
      <c r="N281" s="139" t="s">
        <v>43</v>
      </c>
      <c r="P281" s="140">
        <f>O281*H281</f>
        <v>0</v>
      </c>
      <c r="Q281" s="140">
        <v>0.0011</v>
      </c>
      <c r="R281" s="140">
        <f>Q281*H281</f>
        <v>0.011000000000000001</v>
      </c>
      <c r="S281" s="140">
        <v>0</v>
      </c>
      <c r="T281" s="141">
        <f>S281*H281</f>
        <v>0</v>
      </c>
      <c r="AR281" s="142" t="s">
        <v>251</v>
      </c>
      <c r="AT281" s="142" t="s">
        <v>147</v>
      </c>
      <c r="AU281" s="142" t="s">
        <v>82</v>
      </c>
      <c r="AY281" s="18" t="s">
        <v>144</v>
      </c>
      <c r="BE281" s="143">
        <f>IF(N281="základní",J281,0)</f>
        <v>0</v>
      </c>
      <c r="BF281" s="143">
        <f>IF(N281="snížená",J281,0)</f>
        <v>0</v>
      </c>
      <c r="BG281" s="143">
        <f>IF(N281="zákl. přenesená",J281,0)</f>
        <v>0</v>
      </c>
      <c r="BH281" s="143">
        <f>IF(N281="sníž. přenesená",J281,0)</f>
        <v>0</v>
      </c>
      <c r="BI281" s="143">
        <f>IF(N281="nulová",J281,0)</f>
        <v>0</v>
      </c>
      <c r="BJ281" s="18" t="s">
        <v>80</v>
      </c>
      <c r="BK281" s="143">
        <f>ROUND(I281*H281,2)</f>
        <v>0</v>
      </c>
      <c r="BL281" s="18" t="s">
        <v>251</v>
      </c>
      <c r="BM281" s="142" t="s">
        <v>418</v>
      </c>
    </row>
    <row r="282" spans="2:47" s="1" customFormat="1" ht="19.5">
      <c r="B282" s="33"/>
      <c r="D282" s="149" t="s">
        <v>412</v>
      </c>
      <c r="F282" s="187" t="s">
        <v>413</v>
      </c>
      <c r="I282" s="146"/>
      <c r="L282" s="33"/>
      <c r="M282" s="147"/>
      <c r="T282" s="54"/>
      <c r="AT282" s="18" t="s">
        <v>412</v>
      </c>
      <c r="AU282" s="18" t="s">
        <v>82</v>
      </c>
    </row>
    <row r="283" spans="2:51" s="12" customFormat="1" ht="11.25">
      <c r="B283" s="148"/>
      <c r="D283" s="149" t="s">
        <v>155</v>
      </c>
      <c r="E283" s="150" t="s">
        <v>3</v>
      </c>
      <c r="F283" s="151" t="s">
        <v>419</v>
      </c>
      <c r="H283" s="152">
        <v>5</v>
      </c>
      <c r="I283" s="153"/>
      <c r="L283" s="148"/>
      <c r="M283" s="154"/>
      <c r="T283" s="155"/>
      <c r="AT283" s="150" t="s">
        <v>155</v>
      </c>
      <c r="AU283" s="150" t="s">
        <v>82</v>
      </c>
      <c r="AV283" s="12" t="s">
        <v>82</v>
      </c>
      <c r="AW283" s="12" t="s">
        <v>33</v>
      </c>
      <c r="AX283" s="12" t="s">
        <v>72</v>
      </c>
      <c r="AY283" s="150" t="s">
        <v>144</v>
      </c>
    </row>
    <row r="284" spans="2:51" s="12" customFormat="1" ht="11.25">
      <c r="B284" s="148"/>
      <c r="D284" s="149" t="s">
        <v>155</v>
      </c>
      <c r="E284" s="150" t="s">
        <v>3</v>
      </c>
      <c r="F284" s="151" t="s">
        <v>82</v>
      </c>
      <c r="H284" s="152">
        <v>2</v>
      </c>
      <c r="I284" s="153"/>
      <c r="L284" s="148"/>
      <c r="M284" s="154"/>
      <c r="T284" s="155"/>
      <c r="AT284" s="150" t="s">
        <v>155</v>
      </c>
      <c r="AU284" s="150" t="s">
        <v>82</v>
      </c>
      <c r="AV284" s="12" t="s">
        <v>82</v>
      </c>
      <c r="AW284" s="12" t="s">
        <v>33</v>
      </c>
      <c r="AX284" s="12" t="s">
        <v>72</v>
      </c>
      <c r="AY284" s="150" t="s">
        <v>144</v>
      </c>
    </row>
    <row r="285" spans="2:51" s="12" customFormat="1" ht="11.25">
      <c r="B285" s="148"/>
      <c r="D285" s="149" t="s">
        <v>155</v>
      </c>
      <c r="E285" s="150" t="s">
        <v>3</v>
      </c>
      <c r="F285" s="151" t="s">
        <v>420</v>
      </c>
      <c r="H285" s="152">
        <v>3</v>
      </c>
      <c r="I285" s="153"/>
      <c r="L285" s="148"/>
      <c r="M285" s="154"/>
      <c r="T285" s="155"/>
      <c r="AT285" s="150" t="s">
        <v>155</v>
      </c>
      <c r="AU285" s="150" t="s">
        <v>82</v>
      </c>
      <c r="AV285" s="12" t="s">
        <v>82</v>
      </c>
      <c r="AW285" s="12" t="s">
        <v>33</v>
      </c>
      <c r="AX285" s="12" t="s">
        <v>72</v>
      </c>
      <c r="AY285" s="150" t="s">
        <v>144</v>
      </c>
    </row>
    <row r="286" spans="2:51" s="15" customFormat="1" ht="11.25">
      <c r="B286" s="169"/>
      <c r="D286" s="149" t="s">
        <v>155</v>
      </c>
      <c r="E286" s="170" t="s">
        <v>3</v>
      </c>
      <c r="F286" s="171" t="s">
        <v>204</v>
      </c>
      <c r="H286" s="172">
        <v>10</v>
      </c>
      <c r="I286" s="173"/>
      <c r="L286" s="169"/>
      <c r="M286" s="174"/>
      <c r="T286" s="175"/>
      <c r="AT286" s="170" t="s">
        <v>155</v>
      </c>
      <c r="AU286" s="170" t="s">
        <v>82</v>
      </c>
      <c r="AV286" s="15" t="s">
        <v>151</v>
      </c>
      <c r="AW286" s="15" t="s">
        <v>33</v>
      </c>
      <c r="AX286" s="15" t="s">
        <v>80</v>
      </c>
      <c r="AY286" s="170" t="s">
        <v>144</v>
      </c>
    </row>
    <row r="287" spans="2:65" s="1" customFormat="1" ht="16.5" customHeight="1">
      <c r="B287" s="129"/>
      <c r="C287" s="130" t="s">
        <v>421</v>
      </c>
      <c r="D287" s="130" t="s">
        <v>147</v>
      </c>
      <c r="E287" s="131" t="s">
        <v>422</v>
      </c>
      <c r="F287" s="132" t="s">
        <v>423</v>
      </c>
      <c r="G287" s="133" t="s">
        <v>373</v>
      </c>
      <c r="H287" s="134">
        <v>18</v>
      </c>
      <c r="I287" s="135"/>
      <c r="J287" s="136">
        <f>ROUND(I287*H287,2)</f>
        <v>0</v>
      </c>
      <c r="K287" s="137"/>
      <c r="L287" s="33"/>
      <c r="M287" s="138" t="s">
        <v>3</v>
      </c>
      <c r="N287" s="139" t="s">
        <v>43</v>
      </c>
      <c r="P287" s="140">
        <f>O287*H287</f>
        <v>0</v>
      </c>
      <c r="Q287" s="140">
        <v>0.0011</v>
      </c>
      <c r="R287" s="140">
        <f>Q287*H287</f>
        <v>0.0198</v>
      </c>
      <c r="S287" s="140">
        <v>0</v>
      </c>
      <c r="T287" s="141">
        <f>S287*H287</f>
        <v>0</v>
      </c>
      <c r="AR287" s="142" t="s">
        <v>251</v>
      </c>
      <c r="AT287" s="142" t="s">
        <v>147</v>
      </c>
      <c r="AU287" s="142" t="s">
        <v>82</v>
      </c>
      <c r="AY287" s="18" t="s">
        <v>144</v>
      </c>
      <c r="BE287" s="143">
        <f>IF(N287="základní",J287,0)</f>
        <v>0</v>
      </c>
      <c r="BF287" s="143">
        <f>IF(N287="snížená",J287,0)</f>
        <v>0</v>
      </c>
      <c r="BG287" s="143">
        <f>IF(N287="zákl. přenesená",J287,0)</f>
        <v>0</v>
      </c>
      <c r="BH287" s="143">
        <f>IF(N287="sníž. přenesená",J287,0)</f>
        <v>0</v>
      </c>
      <c r="BI287" s="143">
        <f>IF(N287="nulová",J287,0)</f>
        <v>0</v>
      </c>
      <c r="BJ287" s="18" t="s">
        <v>80</v>
      </c>
      <c r="BK287" s="143">
        <f>ROUND(I287*H287,2)</f>
        <v>0</v>
      </c>
      <c r="BL287" s="18" t="s">
        <v>251</v>
      </c>
      <c r="BM287" s="142" t="s">
        <v>424</v>
      </c>
    </row>
    <row r="288" spans="2:47" s="1" customFormat="1" ht="19.5">
      <c r="B288" s="33"/>
      <c r="D288" s="149" t="s">
        <v>412</v>
      </c>
      <c r="F288" s="187" t="s">
        <v>413</v>
      </c>
      <c r="I288" s="146"/>
      <c r="L288" s="33"/>
      <c r="M288" s="147"/>
      <c r="T288" s="54"/>
      <c r="AT288" s="18" t="s">
        <v>412</v>
      </c>
      <c r="AU288" s="18" t="s">
        <v>82</v>
      </c>
    </row>
    <row r="289" spans="2:51" s="12" customFormat="1" ht="11.25">
      <c r="B289" s="148"/>
      <c r="D289" s="149" t="s">
        <v>155</v>
      </c>
      <c r="E289" s="150" t="s">
        <v>3</v>
      </c>
      <c r="F289" s="151" t="s">
        <v>425</v>
      </c>
      <c r="H289" s="152">
        <v>12</v>
      </c>
      <c r="I289" s="153"/>
      <c r="L289" s="148"/>
      <c r="M289" s="154"/>
      <c r="T289" s="155"/>
      <c r="AT289" s="150" t="s">
        <v>155</v>
      </c>
      <c r="AU289" s="150" t="s">
        <v>82</v>
      </c>
      <c r="AV289" s="12" t="s">
        <v>82</v>
      </c>
      <c r="AW289" s="12" t="s">
        <v>33</v>
      </c>
      <c r="AX289" s="12" t="s">
        <v>72</v>
      </c>
      <c r="AY289" s="150" t="s">
        <v>144</v>
      </c>
    </row>
    <row r="290" spans="2:51" s="12" customFormat="1" ht="11.25">
      <c r="B290" s="148"/>
      <c r="D290" s="149" t="s">
        <v>155</v>
      </c>
      <c r="E290" s="150" t="s">
        <v>3</v>
      </c>
      <c r="F290" s="151" t="s">
        <v>426</v>
      </c>
      <c r="H290" s="152">
        <v>6</v>
      </c>
      <c r="I290" s="153"/>
      <c r="L290" s="148"/>
      <c r="M290" s="154"/>
      <c r="T290" s="155"/>
      <c r="AT290" s="150" t="s">
        <v>155</v>
      </c>
      <c r="AU290" s="150" t="s">
        <v>82</v>
      </c>
      <c r="AV290" s="12" t="s">
        <v>82</v>
      </c>
      <c r="AW290" s="12" t="s">
        <v>33</v>
      </c>
      <c r="AX290" s="12" t="s">
        <v>72</v>
      </c>
      <c r="AY290" s="150" t="s">
        <v>144</v>
      </c>
    </row>
    <row r="291" spans="2:51" s="15" customFormat="1" ht="11.25">
      <c r="B291" s="169"/>
      <c r="D291" s="149" t="s">
        <v>155</v>
      </c>
      <c r="E291" s="170" t="s">
        <v>3</v>
      </c>
      <c r="F291" s="171" t="s">
        <v>204</v>
      </c>
      <c r="H291" s="172">
        <v>18</v>
      </c>
      <c r="I291" s="173"/>
      <c r="L291" s="169"/>
      <c r="M291" s="174"/>
      <c r="T291" s="175"/>
      <c r="AT291" s="170" t="s">
        <v>155</v>
      </c>
      <c r="AU291" s="170" t="s">
        <v>82</v>
      </c>
      <c r="AV291" s="15" t="s">
        <v>151</v>
      </c>
      <c r="AW291" s="15" t="s">
        <v>33</v>
      </c>
      <c r="AX291" s="15" t="s">
        <v>80</v>
      </c>
      <c r="AY291" s="170" t="s">
        <v>144</v>
      </c>
    </row>
    <row r="292" spans="2:65" s="1" customFormat="1" ht="16.5" customHeight="1">
      <c r="B292" s="129"/>
      <c r="C292" s="130" t="s">
        <v>427</v>
      </c>
      <c r="D292" s="130" t="s">
        <v>147</v>
      </c>
      <c r="E292" s="131" t="s">
        <v>428</v>
      </c>
      <c r="F292" s="132" t="s">
        <v>429</v>
      </c>
      <c r="G292" s="133" t="s">
        <v>373</v>
      </c>
      <c r="H292" s="134">
        <v>2</v>
      </c>
      <c r="I292" s="135"/>
      <c r="J292" s="136">
        <f>ROUND(I292*H292,2)</f>
        <v>0</v>
      </c>
      <c r="K292" s="137"/>
      <c r="L292" s="33"/>
      <c r="M292" s="138" t="s">
        <v>3</v>
      </c>
      <c r="N292" s="139" t="s">
        <v>43</v>
      </c>
      <c r="P292" s="140">
        <f>O292*H292</f>
        <v>0</v>
      </c>
      <c r="Q292" s="140">
        <v>0.0011</v>
      </c>
      <c r="R292" s="140">
        <f>Q292*H292</f>
        <v>0.0022</v>
      </c>
      <c r="S292" s="140">
        <v>0</v>
      </c>
      <c r="T292" s="141">
        <f>S292*H292</f>
        <v>0</v>
      </c>
      <c r="AR292" s="142" t="s">
        <v>251</v>
      </c>
      <c r="AT292" s="142" t="s">
        <v>147</v>
      </c>
      <c r="AU292" s="142" t="s">
        <v>82</v>
      </c>
      <c r="AY292" s="18" t="s">
        <v>144</v>
      </c>
      <c r="BE292" s="143">
        <f>IF(N292="základní",J292,0)</f>
        <v>0</v>
      </c>
      <c r="BF292" s="143">
        <f>IF(N292="snížená",J292,0)</f>
        <v>0</v>
      </c>
      <c r="BG292" s="143">
        <f>IF(N292="zákl. přenesená",J292,0)</f>
        <v>0</v>
      </c>
      <c r="BH292" s="143">
        <f>IF(N292="sníž. přenesená",J292,0)</f>
        <v>0</v>
      </c>
      <c r="BI292" s="143">
        <f>IF(N292="nulová",J292,0)</f>
        <v>0</v>
      </c>
      <c r="BJ292" s="18" t="s">
        <v>80</v>
      </c>
      <c r="BK292" s="143">
        <f>ROUND(I292*H292,2)</f>
        <v>0</v>
      </c>
      <c r="BL292" s="18" t="s">
        <v>251</v>
      </c>
      <c r="BM292" s="142" t="s">
        <v>430</v>
      </c>
    </row>
    <row r="293" spans="2:51" s="12" customFormat="1" ht="11.25">
      <c r="B293" s="148"/>
      <c r="D293" s="149" t="s">
        <v>155</v>
      </c>
      <c r="E293" s="150" t="s">
        <v>3</v>
      </c>
      <c r="F293" s="151" t="s">
        <v>82</v>
      </c>
      <c r="H293" s="152">
        <v>2</v>
      </c>
      <c r="I293" s="153"/>
      <c r="L293" s="148"/>
      <c r="M293" s="154"/>
      <c r="T293" s="155"/>
      <c r="AT293" s="150" t="s">
        <v>155</v>
      </c>
      <c r="AU293" s="150" t="s">
        <v>82</v>
      </c>
      <c r="AV293" s="12" t="s">
        <v>82</v>
      </c>
      <c r="AW293" s="12" t="s">
        <v>33</v>
      </c>
      <c r="AX293" s="12" t="s">
        <v>80</v>
      </c>
      <c r="AY293" s="150" t="s">
        <v>144</v>
      </c>
    </row>
    <row r="294" spans="2:65" s="1" customFormat="1" ht="16.5" customHeight="1">
      <c r="B294" s="129"/>
      <c r="C294" s="130" t="s">
        <v>431</v>
      </c>
      <c r="D294" s="130" t="s">
        <v>147</v>
      </c>
      <c r="E294" s="131" t="s">
        <v>432</v>
      </c>
      <c r="F294" s="132" t="s">
        <v>433</v>
      </c>
      <c r="G294" s="133" t="s">
        <v>373</v>
      </c>
      <c r="H294" s="134">
        <v>2</v>
      </c>
      <c r="I294" s="135"/>
      <c r="J294" s="136">
        <f>ROUND(I294*H294,2)</f>
        <v>0</v>
      </c>
      <c r="K294" s="137"/>
      <c r="L294" s="33"/>
      <c r="M294" s="138" t="s">
        <v>3</v>
      </c>
      <c r="N294" s="139" t="s">
        <v>43</v>
      </c>
      <c r="P294" s="140">
        <f>O294*H294</f>
        <v>0</v>
      </c>
      <c r="Q294" s="140">
        <v>0.0011</v>
      </c>
      <c r="R294" s="140">
        <f>Q294*H294</f>
        <v>0.0022</v>
      </c>
      <c r="S294" s="140">
        <v>0</v>
      </c>
      <c r="T294" s="141">
        <f>S294*H294</f>
        <v>0</v>
      </c>
      <c r="AR294" s="142" t="s">
        <v>251</v>
      </c>
      <c r="AT294" s="142" t="s">
        <v>147</v>
      </c>
      <c r="AU294" s="142" t="s">
        <v>82</v>
      </c>
      <c r="AY294" s="18" t="s">
        <v>144</v>
      </c>
      <c r="BE294" s="143">
        <f>IF(N294="základní",J294,0)</f>
        <v>0</v>
      </c>
      <c r="BF294" s="143">
        <f>IF(N294="snížená",J294,0)</f>
        <v>0</v>
      </c>
      <c r="BG294" s="143">
        <f>IF(N294="zákl. přenesená",J294,0)</f>
        <v>0</v>
      </c>
      <c r="BH294" s="143">
        <f>IF(N294="sníž. přenesená",J294,0)</f>
        <v>0</v>
      </c>
      <c r="BI294" s="143">
        <f>IF(N294="nulová",J294,0)</f>
        <v>0</v>
      </c>
      <c r="BJ294" s="18" t="s">
        <v>80</v>
      </c>
      <c r="BK294" s="143">
        <f>ROUND(I294*H294,2)</f>
        <v>0</v>
      </c>
      <c r="BL294" s="18" t="s">
        <v>251</v>
      </c>
      <c r="BM294" s="142" t="s">
        <v>434</v>
      </c>
    </row>
    <row r="295" spans="2:47" s="1" customFormat="1" ht="19.5">
      <c r="B295" s="33"/>
      <c r="D295" s="149" t="s">
        <v>412</v>
      </c>
      <c r="F295" s="187" t="s">
        <v>413</v>
      </c>
      <c r="I295" s="146"/>
      <c r="L295" s="33"/>
      <c r="M295" s="147"/>
      <c r="T295" s="54"/>
      <c r="AT295" s="18" t="s">
        <v>412</v>
      </c>
      <c r="AU295" s="18" t="s">
        <v>82</v>
      </c>
    </row>
    <row r="296" spans="2:51" s="12" customFormat="1" ht="11.25">
      <c r="B296" s="148"/>
      <c r="D296" s="149" t="s">
        <v>155</v>
      </c>
      <c r="E296" s="150" t="s">
        <v>3</v>
      </c>
      <c r="F296" s="151" t="s">
        <v>82</v>
      </c>
      <c r="H296" s="152">
        <v>2</v>
      </c>
      <c r="I296" s="153"/>
      <c r="L296" s="148"/>
      <c r="M296" s="154"/>
      <c r="T296" s="155"/>
      <c r="AT296" s="150" t="s">
        <v>155</v>
      </c>
      <c r="AU296" s="150" t="s">
        <v>82</v>
      </c>
      <c r="AV296" s="12" t="s">
        <v>82</v>
      </c>
      <c r="AW296" s="12" t="s">
        <v>33</v>
      </c>
      <c r="AX296" s="12" t="s">
        <v>80</v>
      </c>
      <c r="AY296" s="150" t="s">
        <v>144</v>
      </c>
    </row>
    <row r="297" spans="2:65" s="1" customFormat="1" ht="16.5" customHeight="1">
      <c r="B297" s="129"/>
      <c r="C297" s="130" t="s">
        <v>435</v>
      </c>
      <c r="D297" s="130" t="s">
        <v>147</v>
      </c>
      <c r="E297" s="131" t="s">
        <v>436</v>
      </c>
      <c r="F297" s="132" t="s">
        <v>437</v>
      </c>
      <c r="G297" s="133" t="s">
        <v>373</v>
      </c>
      <c r="H297" s="134">
        <v>8</v>
      </c>
      <c r="I297" s="135"/>
      <c r="J297" s="136">
        <f>ROUND(I297*H297,2)</f>
        <v>0</v>
      </c>
      <c r="K297" s="137"/>
      <c r="L297" s="33"/>
      <c r="M297" s="138" t="s">
        <v>3</v>
      </c>
      <c r="N297" s="139" t="s">
        <v>43</v>
      </c>
      <c r="P297" s="140">
        <f>O297*H297</f>
        <v>0</v>
      </c>
      <c r="Q297" s="140">
        <v>0.0011</v>
      </c>
      <c r="R297" s="140">
        <f>Q297*H297</f>
        <v>0.0088</v>
      </c>
      <c r="S297" s="140">
        <v>0</v>
      </c>
      <c r="T297" s="141">
        <f>S297*H297</f>
        <v>0</v>
      </c>
      <c r="AR297" s="142" t="s">
        <v>251</v>
      </c>
      <c r="AT297" s="142" t="s">
        <v>147</v>
      </c>
      <c r="AU297" s="142" t="s">
        <v>82</v>
      </c>
      <c r="AY297" s="18" t="s">
        <v>144</v>
      </c>
      <c r="BE297" s="143">
        <f>IF(N297="základní",J297,0)</f>
        <v>0</v>
      </c>
      <c r="BF297" s="143">
        <f>IF(N297="snížená",J297,0)</f>
        <v>0</v>
      </c>
      <c r="BG297" s="143">
        <f>IF(N297="zákl. přenesená",J297,0)</f>
        <v>0</v>
      </c>
      <c r="BH297" s="143">
        <f>IF(N297="sníž. přenesená",J297,0)</f>
        <v>0</v>
      </c>
      <c r="BI297" s="143">
        <f>IF(N297="nulová",J297,0)</f>
        <v>0</v>
      </c>
      <c r="BJ297" s="18" t="s">
        <v>80</v>
      </c>
      <c r="BK297" s="143">
        <f>ROUND(I297*H297,2)</f>
        <v>0</v>
      </c>
      <c r="BL297" s="18" t="s">
        <v>251</v>
      </c>
      <c r="BM297" s="142" t="s">
        <v>438</v>
      </c>
    </row>
    <row r="298" spans="2:47" s="1" customFormat="1" ht="19.5">
      <c r="B298" s="33"/>
      <c r="D298" s="149" t="s">
        <v>412</v>
      </c>
      <c r="F298" s="187" t="s">
        <v>439</v>
      </c>
      <c r="I298" s="146"/>
      <c r="L298" s="33"/>
      <c r="M298" s="147"/>
      <c r="T298" s="54"/>
      <c r="AT298" s="18" t="s">
        <v>412</v>
      </c>
      <c r="AU298" s="18" t="s">
        <v>82</v>
      </c>
    </row>
    <row r="299" spans="2:51" s="12" customFormat="1" ht="11.25">
      <c r="B299" s="148"/>
      <c r="D299" s="149" t="s">
        <v>155</v>
      </c>
      <c r="E299" s="150" t="s">
        <v>3</v>
      </c>
      <c r="F299" s="151" t="s">
        <v>440</v>
      </c>
      <c r="H299" s="152">
        <v>8</v>
      </c>
      <c r="I299" s="153"/>
      <c r="L299" s="148"/>
      <c r="M299" s="154"/>
      <c r="T299" s="155"/>
      <c r="AT299" s="150" t="s">
        <v>155</v>
      </c>
      <c r="AU299" s="150" t="s">
        <v>82</v>
      </c>
      <c r="AV299" s="12" t="s">
        <v>82</v>
      </c>
      <c r="AW299" s="12" t="s">
        <v>33</v>
      </c>
      <c r="AX299" s="12" t="s">
        <v>80</v>
      </c>
      <c r="AY299" s="150" t="s">
        <v>144</v>
      </c>
    </row>
    <row r="300" spans="2:65" s="1" customFormat="1" ht="16.5" customHeight="1">
      <c r="B300" s="129"/>
      <c r="C300" s="130" t="s">
        <v>441</v>
      </c>
      <c r="D300" s="130" t="s">
        <v>147</v>
      </c>
      <c r="E300" s="131" t="s">
        <v>442</v>
      </c>
      <c r="F300" s="132" t="s">
        <v>443</v>
      </c>
      <c r="G300" s="133" t="s">
        <v>359</v>
      </c>
      <c r="H300" s="134">
        <v>18</v>
      </c>
      <c r="I300" s="135"/>
      <c r="J300" s="136">
        <f>ROUND(I300*H300,2)</f>
        <v>0</v>
      </c>
      <c r="K300" s="137"/>
      <c r="L300" s="33"/>
      <c r="M300" s="138" t="s">
        <v>3</v>
      </c>
      <c r="N300" s="139" t="s">
        <v>43</v>
      </c>
      <c r="P300" s="140">
        <f>O300*H300</f>
        <v>0</v>
      </c>
      <c r="Q300" s="140">
        <v>0</v>
      </c>
      <c r="R300" s="140">
        <f>Q300*H300</f>
        <v>0</v>
      </c>
      <c r="S300" s="140">
        <v>0</v>
      </c>
      <c r="T300" s="141">
        <f>S300*H300</f>
        <v>0</v>
      </c>
      <c r="AR300" s="142" t="s">
        <v>251</v>
      </c>
      <c r="AT300" s="142" t="s">
        <v>147</v>
      </c>
      <c r="AU300" s="142" t="s">
        <v>82</v>
      </c>
      <c r="AY300" s="18" t="s">
        <v>144</v>
      </c>
      <c r="BE300" s="143">
        <f>IF(N300="základní",J300,0)</f>
        <v>0</v>
      </c>
      <c r="BF300" s="143">
        <f>IF(N300="snížená",J300,0)</f>
        <v>0</v>
      </c>
      <c r="BG300" s="143">
        <f>IF(N300="zákl. přenesená",J300,0)</f>
        <v>0</v>
      </c>
      <c r="BH300" s="143">
        <f>IF(N300="sníž. přenesená",J300,0)</f>
        <v>0</v>
      </c>
      <c r="BI300" s="143">
        <f>IF(N300="nulová",J300,0)</f>
        <v>0</v>
      </c>
      <c r="BJ300" s="18" t="s">
        <v>80</v>
      </c>
      <c r="BK300" s="143">
        <f>ROUND(I300*H300,2)</f>
        <v>0</v>
      </c>
      <c r="BL300" s="18" t="s">
        <v>251</v>
      </c>
      <c r="BM300" s="142" t="s">
        <v>444</v>
      </c>
    </row>
    <row r="301" spans="2:47" s="1" customFormat="1" ht="11.25">
      <c r="B301" s="33"/>
      <c r="D301" s="144" t="s">
        <v>153</v>
      </c>
      <c r="F301" s="145" t="s">
        <v>445</v>
      </c>
      <c r="I301" s="146"/>
      <c r="L301" s="33"/>
      <c r="M301" s="147"/>
      <c r="T301" s="54"/>
      <c r="AT301" s="18" t="s">
        <v>153</v>
      </c>
      <c r="AU301" s="18" t="s">
        <v>82</v>
      </c>
    </row>
    <row r="302" spans="2:51" s="12" customFormat="1" ht="11.25">
      <c r="B302" s="148"/>
      <c r="D302" s="149" t="s">
        <v>155</v>
      </c>
      <c r="E302" s="150" t="s">
        <v>3</v>
      </c>
      <c r="F302" s="151" t="s">
        <v>446</v>
      </c>
      <c r="H302" s="152">
        <v>18</v>
      </c>
      <c r="I302" s="153"/>
      <c r="L302" s="148"/>
      <c r="M302" s="154"/>
      <c r="T302" s="155"/>
      <c r="AT302" s="150" t="s">
        <v>155</v>
      </c>
      <c r="AU302" s="150" t="s">
        <v>82</v>
      </c>
      <c r="AV302" s="12" t="s">
        <v>82</v>
      </c>
      <c r="AW302" s="12" t="s">
        <v>33</v>
      </c>
      <c r="AX302" s="12" t="s">
        <v>80</v>
      </c>
      <c r="AY302" s="150" t="s">
        <v>144</v>
      </c>
    </row>
    <row r="303" spans="2:65" s="1" customFormat="1" ht="16.5" customHeight="1">
      <c r="B303" s="129"/>
      <c r="C303" s="176" t="s">
        <v>447</v>
      </c>
      <c r="D303" s="176" t="s">
        <v>206</v>
      </c>
      <c r="E303" s="177" t="s">
        <v>448</v>
      </c>
      <c r="F303" s="178" t="s">
        <v>449</v>
      </c>
      <c r="G303" s="179" t="s">
        <v>359</v>
      </c>
      <c r="H303" s="180">
        <v>18</v>
      </c>
      <c r="I303" s="181"/>
      <c r="J303" s="182">
        <f>ROUND(I303*H303,2)</f>
        <v>0</v>
      </c>
      <c r="K303" s="183"/>
      <c r="L303" s="184"/>
      <c r="M303" s="185" t="s">
        <v>3</v>
      </c>
      <c r="N303" s="186" t="s">
        <v>43</v>
      </c>
      <c r="P303" s="140">
        <f>O303*H303</f>
        <v>0</v>
      </c>
      <c r="Q303" s="140">
        <v>0.0005</v>
      </c>
      <c r="R303" s="140">
        <f>Q303*H303</f>
        <v>0.009000000000000001</v>
      </c>
      <c r="S303" s="140">
        <v>0</v>
      </c>
      <c r="T303" s="141">
        <f>S303*H303</f>
        <v>0</v>
      </c>
      <c r="AR303" s="142" t="s">
        <v>293</v>
      </c>
      <c r="AT303" s="142" t="s">
        <v>206</v>
      </c>
      <c r="AU303" s="142" t="s">
        <v>82</v>
      </c>
      <c r="AY303" s="18" t="s">
        <v>144</v>
      </c>
      <c r="BE303" s="143">
        <f>IF(N303="základní",J303,0)</f>
        <v>0</v>
      </c>
      <c r="BF303" s="143">
        <f>IF(N303="snížená",J303,0)</f>
        <v>0</v>
      </c>
      <c r="BG303" s="143">
        <f>IF(N303="zákl. přenesená",J303,0)</f>
        <v>0</v>
      </c>
      <c r="BH303" s="143">
        <f>IF(N303="sníž. přenesená",J303,0)</f>
        <v>0</v>
      </c>
      <c r="BI303" s="143">
        <f>IF(N303="nulová",J303,0)</f>
        <v>0</v>
      </c>
      <c r="BJ303" s="18" t="s">
        <v>80</v>
      </c>
      <c r="BK303" s="143">
        <f>ROUND(I303*H303,2)</f>
        <v>0</v>
      </c>
      <c r="BL303" s="18" t="s">
        <v>251</v>
      </c>
      <c r="BM303" s="142" t="s">
        <v>450</v>
      </c>
    </row>
    <row r="304" spans="2:65" s="1" customFormat="1" ht="16.5" customHeight="1">
      <c r="B304" s="129"/>
      <c r="C304" s="130" t="s">
        <v>451</v>
      </c>
      <c r="D304" s="130" t="s">
        <v>147</v>
      </c>
      <c r="E304" s="131" t="s">
        <v>452</v>
      </c>
      <c r="F304" s="132" t="s">
        <v>453</v>
      </c>
      <c r="G304" s="133" t="s">
        <v>359</v>
      </c>
      <c r="H304" s="134">
        <v>8</v>
      </c>
      <c r="I304" s="135"/>
      <c r="J304" s="136">
        <f>ROUND(I304*H304,2)</f>
        <v>0</v>
      </c>
      <c r="K304" s="137"/>
      <c r="L304" s="33"/>
      <c r="M304" s="138" t="s">
        <v>3</v>
      </c>
      <c r="N304" s="139" t="s">
        <v>43</v>
      </c>
      <c r="P304" s="140">
        <f>O304*H304</f>
        <v>0</v>
      </c>
      <c r="Q304" s="140">
        <v>0</v>
      </c>
      <c r="R304" s="140">
        <f>Q304*H304</f>
        <v>0</v>
      </c>
      <c r="S304" s="140">
        <v>0</v>
      </c>
      <c r="T304" s="141">
        <f>S304*H304</f>
        <v>0</v>
      </c>
      <c r="AR304" s="142" t="s">
        <v>251</v>
      </c>
      <c r="AT304" s="142" t="s">
        <v>147</v>
      </c>
      <c r="AU304" s="142" t="s">
        <v>82</v>
      </c>
      <c r="AY304" s="18" t="s">
        <v>144</v>
      </c>
      <c r="BE304" s="143">
        <f>IF(N304="základní",J304,0)</f>
        <v>0</v>
      </c>
      <c r="BF304" s="143">
        <f>IF(N304="snížená",J304,0)</f>
        <v>0</v>
      </c>
      <c r="BG304" s="143">
        <f>IF(N304="zákl. přenesená",J304,0)</f>
        <v>0</v>
      </c>
      <c r="BH304" s="143">
        <f>IF(N304="sníž. přenesená",J304,0)</f>
        <v>0</v>
      </c>
      <c r="BI304" s="143">
        <f>IF(N304="nulová",J304,0)</f>
        <v>0</v>
      </c>
      <c r="BJ304" s="18" t="s">
        <v>80</v>
      </c>
      <c r="BK304" s="143">
        <f>ROUND(I304*H304,2)</f>
        <v>0</v>
      </c>
      <c r="BL304" s="18" t="s">
        <v>251</v>
      </c>
      <c r="BM304" s="142" t="s">
        <v>454</v>
      </c>
    </row>
    <row r="305" spans="2:47" s="1" customFormat="1" ht="11.25">
      <c r="B305" s="33"/>
      <c r="D305" s="144" t="s">
        <v>153</v>
      </c>
      <c r="F305" s="145" t="s">
        <v>455</v>
      </c>
      <c r="I305" s="146"/>
      <c r="L305" s="33"/>
      <c r="M305" s="147"/>
      <c r="T305" s="54"/>
      <c r="AT305" s="18" t="s">
        <v>153</v>
      </c>
      <c r="AU305" s="18" t="s">
        <v>82</v>
      </c>
    </row>
    <row r="306" spans="2:51" s="12" customFormat="1" ht="11.25">
      <c r="B306" s="148"/>
      <c r="D306" s="149" t="s">
        <v>155</v>
      </c>
      <c r="E306" s="150" t="s">
        <v>3</v>
      </c>
      <c r="F306" s="151" t="s">
        <v>376</v>
      </c>
      <c r="H306" s="152">
        <v>8</v>
      </c>
      <c r="I306" s="153"/>
      <c r="L306" s="148"/>
      <c r="M306" s="154"/>
      <c r="T306" s="155"/>
      <c r="AT306" s="150" t="s">
        <v>155</v>
      </c>
      <c r="AU306" s="150" t="s">
        <v>82</v>
      </c>
      <c r="AV306" s="12" t="s">
        <v>82</v>
      </c>
      <c r="AW306" s="12" t="s">
        <v>33</v>
      </c>
      <c r="AX306" s="12" t="s">
        <v>80</v>
      </c>
      <c r="AY306" s="150" t="s">
        <v>144</v>
      </c>
    </row>
    <row r="307" spans="2:65" s="1" customFormat="1" ht="16.5" customHeight="1">
      <c r="B307" s="129"/>
      <c r="C307" s="176" t="s">
        <v>456</v>
      </c>
      <c r="D307" s="176" t="s">
        <v>206</v>
      </c>
      <c r="E307" s="177" t="s">
        <v>457</v>
      </c>
      <c r="F307" s="178" t="s">
        <v>458</v>
      </c>
      <c r="G307" s="179" t="s">
        <v>359</v>
      </c>
      <c r="H307" s="180">
        <v>8</v>
      </c>
      <c r="I307" s="181"/>
      <c r="J307" s="182">
        <f>ROUND(I307*H307,2)</f>
        <v>0</v>
      </c>
      <c r="K307" s="183"/>
      <c r="L307" s="184"/>
      <c r="M307" s="185" t="s">
        <v>3</v>
      </c>
      <c r="N307" s="186" t="s">
        <v>43</v>
      </c>
      <c r="P307" s="140">
        <f>O307*H307</f>
        <v>0</v>
      </c>
      <c r="Q307" s="140">
        <v>0.0005</v>
      </c>
      <c r="R307" s="140">
        <f>Q307*H307</f>
        <v>0.004</v>
      </c>
      <c r="S307" s="140">
        <v>0</v>
      </c>
      <c r="T307" s="141">
        <f>S307*H307</f>
        <v>0</v>
      </c>
      <c r="AR307" s="142" t="s">
        <v>293</v>
      </c>
      <c r="AT307" s="142" t="s">
        <v>206</v>
      </c>
      <c r="AU307" s="142" t="s">
        <v>82</v>
      </c>
      <c r="AY307" s="18" t="s">
        <v>144</v>
      </c>
      <c r="BE307" s="143">
        <f>IF(N307="základní",J307,0)</f>
        <v>0</v>
      </c>
      <c r="BF307" s="143">
        <f>IF(N307="snížená",J307,0)</f>
        <v>0</v>
      </c>
      <c r="BG307" s="143">
        <f>IF(N307="zákl. přenesená",J307,0)</f>
        <v>0</v>
      </c>
      <c r="BH307" s="143">
        <f>IF(N307="sníž. přenesená",J307,0)</f>
        <v>0</v>
      </c>
      <c r="BI307" s="143">
        <f>IF(N307="nulová",J307,0)</f>
        <v>0</v>
      </c>
      <c r="BJ307" s="18" t="s">
        <v>80</v>
      </c>
      <c r="BK307" s="143">
        <f>ROUND(I307*H307,2)</f>
        <v>0</v>
      </c>
      <c r="BL307" s="18" t="s">
        <v>251</v>
      </c>
      <c r="BM307" s="142" t="s">
        <v>459</v>
      </c>
    </row>
    <row r="308" spans="2:65" s="1" customFormat="1" ht="16.5" customHeight="1">
      <c r="B308" s="129"/>
      <c r="C308" s="130" t="s">
        <v>460</v>
      </c>
      <c r="D308" s="130" t="s">
        <v>147</v>
      </c>
      <c r="E308" s="131" t="s">
        <v>461</v>
      </c>
      <c r="F308" s="132" t="s">
        <v>462</v>
      </c>
      <c r="G308" s="133" t="s">
        <v>359</v>
      </c>
      <c r="H308" s="134">
        <v>4</v>
      </c>
      <c r="I308" s="135"/>
      <c r="J308" s="136">
        <f>ROUND(I308*H308,2)</f>
        <v>0</v>
      </c>
      <c r="K308" s="137"/>
      <c r="L308" s="33"/>
      <c r="M308" s="138" t="s">
        <v>3</v>
      </c>
      <c r="N308" s="139" t="s">
        <v>43</v>
      </c>
      <c r="P308" s="140">
        <f>O308*H308</f>
        <v>0</v>
      </c>
      <c r="Q308" s="140">
        <v>0</v>
      </c>
      <c r="R308" s="140">
        <f>Q308*H308</f>
        <v>0</v>
      </c>
      <c r="S308" s="140">
        <v>0</v>
      </c>
      <c r="T308" s="141">
        <f>S308*H308</f>
        <v>0</v>
      </c>
      <c r="AR308" s="142" t="s">
        <v>251</v>
      </c>
      <c r="AT308" s="142" t="s">
        <v>147</v>
      </c>
      <c r="AU308" s="142" t="s">
        <v>82</v>
      </c>
      <c r="AY308" s="18" t="s">
        <v>144</v>
      </c>
      <c r="BE308" s="143">
        <f>IF(N308="základní",J308,0)</f>
        <v>0</v>
      </c>
      <c r="BF308" s="143">
        <f>IF(N308="snížená",J308,0)</f>
        <v>0</v>
      </c>
      <c r="BG308" s="143">
        <f>IF(N308="zákl. přenesená",J308,0)</f>
        <v>0</v>
      </c>
      <c r="BH308" s="143">
        <f>IF(N308="sníž. přenesená",J308,0)</f>
        <v>0</v>
      </c>
      <c r="BI308" s="143">
        <f>IF(N308="nulová",J308,0)</f>
        <v>0</v>
      </c>
      <c r="BJ308" s="18" t="s">
        <v>80</v>
      </c>
      <c r="BK308" s="143">
        <f>ROUND(I308*H308,2)</f>
        <v>0</v>
      </c>
      <c r="BL308" s="18" t="s">
        <v>251</v>
      </c>
      <c r="BM308" s="142" t="s">
        <v>463</v>
      </c>
    </row>
    <row r="309" spans="2:47" s="1" customFormat="1" ht="11.25">
      <c r="B309" s="33"/>
      <c r="D309" s="144" t="s">
        <v>153</v>
      </c>
      <c r="F309" s="145" t="s">
        <v>464</v>
      </c>
      <c r="I309" s="146"/>
      <c r="L309" s="33"/>
      <c r="M309" s="147"/>
      <c r="T309" s="54"/>
      <c r="AT309" s="18" t="s">
        <v>153</v>
      </c>
      <c r="AU309" s="18" t="s">
        <v>82</v>
      </c>
    </row>
    <row r="310" spans="2:51" s="12" customFormat="1" ht="11.25">
      <c r="B310" s="148"/>
      <c r="D310" s="149" t="s">
        <v>155</v>
      </c>
      <c r="E310" s="150" t="s">
        <v>3</v>
      </c>
      <c r="F310" s="151" t="s">
        <v>397</v>
      </c>
      <c r="H310" s="152">
        <v>4</v>
      </c>
      <c r="I310" s="153"/>
      <c r="L310" s="148"/>
      <c r="M310" s="154"/>
      <c r="T310" s="155"/>
      <c r="AT310" s="150" t="s">
        <v>155</v>
      </c>
      <c r="AU310" s="150" t="s">
        <v>82</v>
      </c>
      <c r="AV310" s="12" t="s">
        <v>82</v>
      </c>
      <c r="AW310" s="12" t="s">
        <v>33</v>
      </c>
      <c r="AX310" s="12" t="s">
        <v>80</v>
      </c>
      <c r="AY310" s="150" t="s">
        <v>144</v>
      </c>
    </row>
    <row r="311" spans="2:65" s="1" customFormat="1" ht="16.5" customHeight="1">
      <c r="B311" s="129"/>
      <c r="C311" s="176" t="s">
        <v>465</v>
      </c>
      <c r="D311" s="176" t="s">
        <v>206</v>
      </c>
      <c r="E311" s="177" t="s">
        <v>466</v>
      </c>
      <c r="F311" s="178" t="s">
        <v>467</v>
      </c>
      <c r="G311" s="179" t="s">
        <v>359</v>
      </c>
      <c r="H311" s="180">
        <v>4</v>
      </c>
      <c r="I311" s="181"/>
      <c r="J311" s="182">
        <f>ROUND(I311*H311,2)</f>
        <v>0</v>
      </c>
      <c r="K311" s="183"/>
      <c r="L311" s="184"/>
      <c r="M311" s="185" t="s">
        <v>3</v>
      </c>
      <c r="N311" s="186" t="s">
        <v>43</v>
      </c>
      <c r="P311" s="140">
        <f>O311*H311</f>
        <v>0</v>
      </c>
      <c r="Q311" s="140">
        <v>0.0005</v>
      </c>
      <c r="R311" s="140">
        <f>Q311*H311</f>
        <v>0.002</v>
      </c>
      <c r="S311" s="140">
        <v>0</v>
      </c>
      <c r="T311" s="141">
        <f>S311*H311</f>
        <v>0</v>
      </c>
      <c r="AR311" s="142" t="s">
        <v>293</v>
      </c>
      <c r="AT311" s="142" t="s">
        <v>206</v>
      </c>
      <c r="AU311" s="142" t="s">
        <v>82</v>
      </c>
      <c r="AY311" s="18" t="s">
        <v>144</v>
      </c>
      <c r="BE311" s="143">
        <f>IF(N311="základní",J311,0)</f>
        <v>0</v>
      </c>
      <c r="BF311" s="143">
        <f>IF(N311="snížená",J311,0)</f>
        <v>0</v>
      </c>
      <c r="BG311" s="143">
        <f>IF(N311="zákl. přenesená",J311,0)</f>
        <v>0</v>
      </c>
      <c r="BH311" s="143">
        <f>IF(N311="sníž. přenesená",J311,0)</f>
        <v>0</v>
      </c>
      <c r="BI311" s="143">
        <f>IF(N311="nulová",J311,0)</f>
        <v>0</v>
      </c>
      <c r="BJ311" s="18" t="s">
        <v>80</v>
      </c>
      <c r="BK311" s="143">
        <f>ROUND(I311*H311,2)</f>
        <v>0</v>
      </c>
      <c r="BL311" s="18" t="s">
        <v>251</v>
      </c>
      <c r="BM311" s="142" t="s">
        <v>468</v>
      </c>
    </row>
    <row r="312" spans="2:65" s="1" customFormat="1" ht="16.5" customHeight="1">
      <c r="B312" s="129"/>
      <c r="C312" s="130" t="s">
        <v>469</v>
      </c>
      <c r="D312" s="130" t="s">
        <v>147</v>
      </c>
      <c r="E312" s="131" t="s">
        <v>470</v>
      </c>
      <c r="F312" s="132" t="s">
        <v>471</v>
      </c>
      <c r="G312" s="133" t="s">
        <v>359</v>
      </c>
      <c r="H312" s="134">
        <v>3</v>
      </c>
      <c r="I312" s="135"/>
      <c r="J312" s="136">
        <f>ROUND(I312*H312,2)</f>
        <v>0</v>
      </c>
      <c r="K312" s="137"/>
      <c r="L312" s="33"/>
      <c r="M312" s="138" t="s">
        <v>3</v>
      </c>
      <c r="N312" s="139" t="s">
        <v>43</v>
      </c>
      <c r="P312" s="140">
        <f>O312*H312</f>
        <v>0</v>
      </c>
      <c r="Q312" s="140">
        <v>0</v>
      </c>
      <c r="R312" s="140">
        <f>Q312*H312</f>
        <v>0</v>
      </c>
      <c r="S312" s="140">
        <v>0</v>
      </c>
      <c r="T312" s="141">
        <f>S312*H312</f>
        <v>0</v>
      </c>
      <c r="AR312" s="142" t="s">
        <v>251</v>
      </c>
      <c r="AT312" s="142" t="s">
        <v>147</v>
      </c>
      <c r="AU312" s="142" t="s">
        <v>82</v>
      </c>
      <c r="AY312" s="18" t="s">
        <v>144</v>
      </c>
      <c r="BE312" s="143">
        <f>IF(N312="základní",J312,0)</f>
        <v>0</v>
      </c>
      <c r="BF312" s="143">
        <f>IF(N312="snížená",J312,0)</f>
        <v>0</v>
      </c>
      <c r="BG312" s="143">
        <f>IF(N312="zákl. přenesená",J312,0)</f>
        <v>0</v>
      </c>
      <c r="BH312" s="143">
        <f>IF(N312="sníž. přenesená",J312,0)</f>
        <v>0</v>
      </c>
      <c r="BI312" s="143">
        <f>IF(N312="nulová",J312,0)</f>
        <v>0</v>
      </c>
      <c r="BJ312" s="18" t="s">
        <v>80</v>
      </c>
      <c r="BK312" s="143">
        <f>ROUND(I312*H312,2)</f>
        <v>0</v>
      </c>
      <c r="BL312" s="18" t="s">
        <v>251</v>
      </c>
      <c r="BM312" s="142" t="s">
        <v>472</v>
      </c>
    </row>
    <row r="313" spans="2:47" s="1" customFormat="1" ht="11.25">
      <c r="B313" s="33"/>
      <c r="D313" s="144" t="s">
        <v>153</v>
      </c>
      <c r="F313" s="145" t="s">
        <v>473</v>
      </c>
      <c r="I313" s="146"/>
      <c r="L313" s="33"/>
      <c r="M313" s="147"/>
      <c r="T313" s="54"/>
      <c r="AT313" s="18" t="s">
        <v>153</v>
      </c>
      <c r="AU313" s="18" t="s">
        <v>82</v>
      </c>
    </row>
    <row r="314" spans="2:51" s="12" customFormat="1" ht="11.25">
      <c r="B314" s="148"/>
      <c r="D314" s="149" t="s">
        <v>155</v>
      </c>
      <c r="E314" s="150" t="s">
        <v>3</v>
      </c>
      <c r="F314" s="151" t="s">
        <v>420</v>
      </c>
      <c r="H314" s="152">
        <v>3</v>
      </c>
      <c r="I314" s="153"/>
      <c r="L314" s="148"/>
      <c r="M314" s="154"/>
      <c r="T314" s="155"/>
      <c r="AT314" s="150" t="s">
        <v>155</v>
      </c>
      <c r="AU314" s="150" t="s">
        <v>82</v>
      </c>
      <c r="AV314" s="12" t="s">
        <v>82</v>
      </c>
      <c r="AW314" s="12" t="s">
        <v>33</v>
      </c>
      <c r="AX314" s="12" t="s">
        <v>80</v>
      </c>
      <c r="AY314" s="150" t="s">
        <v>144</v>
      </c>
    </row>
    <row r="315" spans="2:65" s="1" customFormat="1" ht="16.5" customHeight="1">
      <c r="B315" s="129"/>
      <c r="C315" s="176" t="s">
        <v>474</v>
      </c>
      <c r="D315" s="176" t="s">
        <v>206</v>
      </c>
      <c r="E315" s="177" t="s">
        <v>475</v>
      </c>
      <c r="F315" s="178" t="s">
        <v>476</v>
      </c>
      <c r="G315" s="179" t="s">
        <v>359</v>
      </c>
      <c r="H315" s="180">
        <v>3</v>
      </c>
      <c r="I315" s="181"/>
      <c r="J315" s="182">
        <f>ROUND(I315*H315,2)</f>
        <v>0</v>
      </c>
      <c r="K315" s="183"/>
      <c r="L315" s="184"/>
      <c r="M315" s="185" t="s">
        <v>3</v>
      </c>
      <c r="N315" s="186" t="s">
        <v>43</v>
      </c>
      <c r="P315" s="140">
        <f>O315*H315</f>
        <v>0</v>
      </c>
      <c r="Q315" s="140">
        <v>0.00826</v>
      </c>
      <c r="R315" s="140">
        <f>Q315*H315</f>
        <v>0.02478</v>
      </c>
      <c r="S315" s="140">
        <v>0</v>
      </c>
      <c r="T315" s="141">
        <f>S315*H315</f>
        <v>0</v>
      </c>
      <c r="AR315" s="142" t="s">
        <v>293</v>
      </c>
      <c r="AT315" s="142" t="s">
        <v>206</v>
      </c>
      <c r="AU315" s="142" t="s">
        <v>82</v>
      </c>
      <c r="AY315" s="18" t="s">
        <v>144</v>
      </c>
      <c r="BE315" s="143">
        <f>IF(N315="základní",J315,0)</f>
        <v>0</v>
      </c>
      <c r="BF315" s="143">
        <f>IF(N315="snížená",J315,0)</f>
        <v>0</v>
      </c>
      <c r="BG315" s="143">
        <f>IF(N315="zákl. přenesená",J315,0)</f>
        <v>0</v>
      </c>
      <c r="BH315" s="143">
        <f>IF(N315="sníž. přenesená",J315,0)</f>
        <v>0</v>
      </c>
      <c r="BI315" s="143">
        <f>IF(N315="nulová",J315,0)</f>
        <v>0</v>
      </c>
      <c r="BJ315" s="18" t="s">
        <v>80</v>
      </c>
      <c r="BK315" s="143">
        <f>ROUND(I315*H315,2)</f>
        <v>0</v>
      </c>
      <c r="BL315" s="18" t="s">
        <v>251</v>
      </c>
      <c r="BM315" s="142" t="s">
        <v>477</v>
      </c>
    </row>
    <row r="316" spans="2:65" s="1" customFormat="1" ht="16.5" customHeight="1">
      <c r="B316" s="129"/>
      <c r="C316" s="130" t="s">
        <v>478</v>
      </c>
      <c r="D316" s="130" t="s">
        <v>147</v>
      </c>
      <c r="E316" s="131" t="s">
        <v>479</v>
      </c>
      <c r="F316" s="132" t="s">
        <v>480</v>
      </c>
      <c r="G316" s="133" t="s">
        <v>359</v>
      </c>
      <c r="H316" s="134">
        <v>2</v>
      </c>
      <c r="I316" s="135"/>
      <c r="J316" s="136">
        <f>ROUND(I316*H316,2)</f>
        <v>0</v>
      </c>
      <c r="K316" s="137"/>
      <c r="L316" s="33"/>
      <c r="M316" s="138" t="s">
        <v>3</v>
      </c>
      <c r="N316" s="139" t="s">
        <v>43</v>
      </c>
      <c r="P316" s="140">
        <f>O316*H316</f>
        <v>0</v>
      </c>
      <c r="Q316" s="140">
        <v>0</v>
      </c>
      <c r="R316" s="140">
        <f>Q316*H316</f>
        <v>0</v>
      </c>
      <c r="S316" s="140">
        <v>0</v>
      </c>
      <c r="T316" s="141">
        <f>S316*H316</f>
        <v>0</v>
      </c>
      <c r="AR316" s="142" t="s">
        <v>251</v>
      </c>
      <c r="AT316" s="142" t="s">
        <v>147</v>
      </c>
      <c r="AU316" s="142" t="s">
        <v>82</v>
      </c>
      <c r="AY316" s="18" t="s">
        <v>144</v>
      </c>
      <c r="BE316" s="143">
        <f>IF(N316="základní",J316,0)</f>
        <v>0</v>
      </c>
      <c r="BF316" s="143">
        <f>IF(N316="snížená",J316,0)</f>
        <v>0</v>
      </c>
      <c r="BG316" s="143">
        <f>IF(N316="zákl. přenesená",J316,0)</f>
        <v>0</v>
      </c>
      <c r="BH316" s="143">
        <f>IF(N316="sníž. přenesená",J316,0)</f>
        <v>0</v>
      </c>
      <c r="BI316" s="143">
        <f>IF(N316="nulová",J316,0)</f>
        <v>0</v>
      </c>
      <c r="BJ316" s="18" t="s">
        <v>80</v>
      </c>
      <c r="BK316" s="143">
        <f>ROUND(I316*H316,2)</f>
        <v>0</v>
      </c>
      <c r="BL316" s="18" t="s">
        <v>251</v>
      </c>
      <c r="BM316" s="142" t="s">
        <v>481</v>
      </c>
    </row>
    <row r="317" spans="2:47" s="1" customFormat="1" ht="11.25">
      <c r="B317" s="33"/>
      <c r="D317" s="144" t="s">
        <v>153</v>
      </c>
      <c r="F317" s="145" t="s">
        <v>482</v>
      </c>
      <c r="I317" s="146"/>
      <c r="L317" s="33"/>
      <c r="M317" s="147"/>
      <c r="T317" s="54"/>
      <c r="AT317" s="18" t="s">
        <v>153</v>
      </c>
      <c r="AU317" s="18" t="s">
        <v>82</v>
      </c>
    </row>
    <row r="318" spans="2:51" s="12" customFormat="1" ht="11.25">
      <c r="B318" s="148"/>
      <c r="D318" s="149" t="s">
        <v>155</v>
      </c>
      <c r="E318" s="150" t="s">
        <v>3</v>
      </c>
      <c r="F318" s="151" t="s">
        <v>82</v>
      </c>
      <c r="H318" s="152">
        <v>2</v>
      </c>
      <c r="I318" s="153"/>
      <c r="L318" s="148"/>
      <c r="M318" s="154"/>
      <c r="T318" s="155"/>
      <c r="AT318" s="150" t="s">
        <v>155</v>
      </c>
      <c r="AU318" s="150" t="s">
        <v>82</v>
      </c>
      <c r="AV318" s="12" t="s">
        <v>82</v>
      </c>
      <c r="AW318" s="12" t="s">
        <v>33</v>
      </c>
      <c r="AX318" s="12" t="s">
        <v>80</v>
      </c>
      <c r="AY318" s="150" t="s">
        <v>144</v>
      </c>
    </row>
    <row r="319" spans="2:65" s="1" customFormat="1" ht="16.5" customHeight="1">
      <c r="B319" s="129"/>
      <c r="C319" s="176" t="s">
        <v>483</v>
      </c>
      <c r="D319" s="176" t="s">
        <v>206</v>
      </c>
      <c r="E319" s="177" t="s">
        <v>484</v>
      </c>
      <c r="F319" s="178" t="s">
        <v>485</v>
      </c>
      <c r="G319" s="179" t="s">
        <v>359</v>
      </c>
      <c r="H319" s="180">
        <v>2</v>
      </c>
      <c r="I319" s="181"/>
      <c r="J319" s="182">
        <f>ROUND(I319*H319,2)</f>
        <v>0</v>
      </c>
      <c r="K319" s="183"/>
      <c r="L319" s="184"/>
      <c r="M319" s="185" t="s">
        <v>3</v>
      </c>
      <c r="N319" s="186" t="s">
        <v>43</v>
      </c>
      <c r="P319" s="140">
        <f>O319*H319</f>
        <v>0</v>
      </c>
      <c r="Q319" s="140">
        <v>0.003</v>
      </c>
      <c r="R319" s="140">
        <f>Q319*H319</f>
        <v>0.006</v>
      </c>
      <c r="S319" s="140">
        <v>0</v>
      </c>
      <c r="T319" s="141">
        <f>S319*H319</f>
        <v>0</v>
      </c>
      <c r="AR319" s="142" t="s">
        <v>293</v>
      </c>
      <c r="AT319" s="142" t="s">
        <v>206</v>
      </c>
      <c r="AU319" s="142" t="s">
        <v>82</v>
      </c>
      <c r="AY319" s="18" t="s">
        <v>144</v>
      </c>
      <c r="BE319" s="143">
        <f>IF(N319="základní",J319,0)</f>
        <v>0</v>
      </c>
      <c r="BF319" s="143">
        <f>IF(N319="snížená",J319,0)</f>
        <v>0</v>
      </c>
      <c r="BG319" s="143">
        <f>IF(N319="zákl. přenesená",J319,0)</f>
        <v>0</v>
      </c>
      <c r="BH319" s="143">
        <f>IF(N319="sníž. přenesená",J319,0)</f>
        <v>0</v>
      </c>
      <c r="BI319" s="143">
        <f>IF(N319="nulová",J319,0)</f>
        <v>0</v>
      </c>
      <c r="BJ319" s="18" t="s">
        <v>80</v>
      </c>
      <c r="BK319" s="143">
        <f>ROUND(I319*H319,2)</f>
        <v>0</v>
      </c>
      <c r="BL319" s="18" t="s">
        <v>251</v>
      </c>
      <c r="BM319" s="142" t="s">
        <v>486</v>
      </c>
    </row>
    <row r="320" spans="2:65" s="1" customFormat="1" ht="16.5" customHeight="1">
      <c r="B320" s="129"/>
      <c r="C320" s="130" t="s">
        <v>487</v>
      </c>
      <c r="D320" s="130" t="s">
        <v>147</v>
      </c>
      <c r="E320" s="131" t="s">
        <v>488</v>
      </c>
      <c r="F320" s="132" t="s">
        <v>489</v>
      </c>
      <c r="G320" s="133" t="s">
        <v>359</v>
      </c>
      <c r="H320" s="134">
        <v>8</v>
      </c>
      <c r="I320" s="135"/>
      <c r="J320" s="136">
        <f>ROUND(I320*H320,2)</f>
        <v>0</v>
      </c>
      <c r="K320" s="137"/>
      <c r="L320" s="33"/>
      <c r="M320" s="138" t="s">
        <v>3</v>
      </c>
      <c r="N320" s="139" t="s">
        <v>43</v>
      </c>
      <c r="P320" s="140">
        <f>O320*H320</f>
        <v>0</v>
      </c>
      <c r="Q320" s="140">
        <v>0</v>
      </c>
      <c r="R320" s="140">
        <f>Q320*H320</f>
        <v>0</v>
      </c>
      <c r="S320" s="140">
        <v>0</v>
      </c>
      <c r="T320" s="141">
        <f>S320*H320</f>
        <v>0</v>
      </c>
      <c r="AR320" s="142" t="s">
        <v>251</v>
      </c>
      <c r="AT320" s="142" t="s">
        <v>147</v>
      </c>
      <c r="AU320" s="142" t="s">
        <v>82</v>
      </c>
      <c r="AY320" s="18" t="s">
        <v>144</v>
      </c>
      <c r="BE320" s="143">
        <f>IF(N320="základní",J320,0)</f>
        <v>0</v>
      </c>
      <c r="BF320" s="143">
        <f>IF(N320="snížená",J320,0)</f>
        <v>0</v>
      </c>
      <c r="BG320" s="143">
        <f>IF(N320="zákl. přenesená",J320,0)</f>
        <v>0</v>
      </c>
      <c r="BH320" s="143">
        <f>IF(N320="sníž. přenesená",J320,0)</f>
        <v>0</v>
      </c>
      <c r="BI320" s="143">
        <f>IF(N320="nulová",J320,0)</f>
        <v>0</v>
      </c>
      <c r="BJ320" s="18" t="s">
        <v>80</v>
      </c>
      <c r="BK320" s="143">
        <f>ROUND(I320*H320,2)</f>
        <v>0</v>
      </c>
      <c r="BL320" s="18" t="s">
        <v>251</v>
      </c>
      <c r="BM320" s="142" t="s">
        <v>490</v>
      </c>
    </row>
    <row r="321" spans="2:47" s="1" customFormat="1" ht="11.25">
      <c r="B321" s="33"/>
      <c r="D321" s="144" t="s">
        <v>153</v>
      </c>
      <c r="F321" s="145" t="s">
        <v>491</v>
      </c>
      <c r="I321" s="146"/>
      <c r="L321" s="33"/>
      <c r="M321" s="147"/>
      <c r="T321" s="54"/>
      <c r="AT321" s="18" t="s">
        <v>153</v>
      </c>
      <c r="AU321" s="18" t="s">
        <v>82</v>
      </c>
    </row>
    <row r="322" spans="2:51" s="12" customFormat="1" ht="11.25">
      <c r="B322" s="148"/>
      <c r="D322" s="149" t="s">
        <v>155</v>
      </c>
      <c r="E322" s="150" t="s">
        <v>3</v>
      </c>
      <c r="F322" s="151" t="s">
        <v>376</v>
      </c>
      <c r="H322" s="152">
        <v>8</v>
      </c>
      <c r="I322" s="153"/>
      <c r="L322" s="148"/>
      <c r="M322" s="154"/>
      <c r="T322" s="155"/>
      <c r="AT322" s="150" t="s">
        <v>155</v>
      </c>
      <c r="AU322" s="150" t="s">
        <v>82</v>
      </c>
      <c r="AV322" s="12" t="s">
        <v>82</v>
      </c>
      <c r="AW322" s="12" t="s">
        <v>33</v>
      </c>
      <c r="AX322" s="12" t="s">
        <v>80</v>
      </c>
      <c r="AY322" s="150" t="s">
        <v>144</v>
      </c>
    </row>
    <row r="323" spans="2:65" s="1" customFormat="1" ht="16.5" customHeight="1">
      <c r="B323" s="129"/>
      <c r="C323" s="176" t="s">
        <v>492</v>
      </c>
      <c r="D323" s="176" t="s">
        <v>206</v>
      </c>
      <c r="E323" s="177" t="s">
        <v>493</v>
      </c>
      <c r="F323" s="178" t="s">
        <v>494</v>
      </c>
      <c r="G323" s="179" t="s">
        <v>359</v>
      </c>
      <c r="H323" s="180">
        <v>8</v>
      </c>
      <c r="I323" s="181"/>
      <c r="J323" s="182">
        <f>ROUND(I323*H323,2)</f>
        <v>0</v>
      </c>
      <c r="K323" s="183"/>
      <c r="L323" s="184"/>
      <c r="M323" s="185" t="s">
        <v>3</v>
      </c>
      <c r="N323" s="186" t="s">
        <v>43</v>
      </c>
      <c r="P323" s="140">
        <f>O323*H323</f>
        <v>0</v>
      </c>
      <c r="Q323" s="140">
        <v>0.0013</v>
      </c>
      <c r="R323" s="140">
        <f>Q323*H323</f>
        <v>0.0104</v>
      </c>
      <c r="S323" s="140">
        <v>0</v>
      </c>
      <c r="T323" s="141">
        <f>S323*H323</f>
        <v>0</v>
      </c>
      <c r="AR323" s="142" t="s">
        <v>293</v>
      </c>
      <c r="AT323" s="142" t="s">
        <v>206</v>
      </c>
      <c r="AU323" s="142" t="s">
        <v>82</v>
      </c>
      <c r="AY323" s="18" t="s">
        <v>144</v>
      </c>
      <c r="BE323" s="143">
        <f>IF(N323="základní",J323,0)</f>
        <v>0</v>
      </c>
      <c r="BF323" s="143">
        <f>IF(N323="snížená",J323,0)</f>
        <v>0</v>
      </c>
      <c r="BG323" s="143">
        <f>IF(N323="zákl. přenesená",J323,0)</f>
        <v>0</v>
      </c>
      <c r="BH323" s="143">
        <f>IF(N323="sníž. přenesená",J323,0)</f>
        <v>0</v>
      </c>
      <c r="BI323" s="143">
        <f>IF(N323="nulová",J323,0)</f>
        <v>0</v>
      </c>
      <c r="BJ323" s="18" t="s">
        <v>80</v>
      </c>
      <c r="BK323" s="143">
        <f>ROUND(I323*H323,2)</f>
        <v>0</v>
      </c>
      <c r="BL323" s="18" t="s">
        <v>251</v>
      </c>
      <c r="BM323" s="142" t="s">
        <v>495</v>
      </c>
    </row>
    <row r="324" spans="2:65" s="1" customFormat="1" ht="16.5" customHeight="1">
      <c r="B324" s="129"/>
      <c r="C324" s="130" t="s">
        <v>496</v>
      </c>
      <c r="D324" s="130" t="s">
        <v>147</v>
      </c>
      <c r="E324" s="131" t="s">
        <v>497</v>
      </c>
      <c r="F324" s="132" t="s">
        <v>498</v>
      </c>
      <c r="G324" s="133" t="s">
        <v>359</v>
      </c>
      <c r="H324" s="134">
        <v>10</v>
      </c>
      <c r="I324" s="135"/>
      <c r="J324" s="136">
        <f>ROUND(I324*H324,2)</f>
        <v>0</v>
      </c>
      <c r="K324" s="137"/>
      <c r="L324" s="33"/>
      <c r="M324" s="138" t="s">
        <v>3</v>
      </c>
      <c r="N324" s="139" t="s">
        <v>43</v>
      </c>
      <c r="P324" s="140">
        <f>O324*H324</f>
        <v>0</v>
      </c>
      <c r="Q324" s="140">
        <v>0</v>
      </c>
      <c r="R324" s="140">
        <f>Q324*H324</f>
        <v>0</v>
      </c>
      <c r="S324" s="140">
        <v>0</v>
      </c>
      <c r="T324" s="141">
        <f>S324*H324</f>
        <v>0</v>
      </c>
      <c r="AR324" s="142" t="s">
        <v>251</v>
      </c>
      <c r="AT324" s="142" t="s">
        <v>147</v>
      </c>
      <c r="AU324" s="142" t="s">
        <v>82</v>
      </c>
      <c r="AY324" s="18" t="s">
        <v>144</v>
      </c>
      <c r="BE324" s="143">
        <f>IF(N324="základní",J324,0)</f>
        <v>0</v>
      </c>
      <c r="BF324" s="143">
        <f>IF(N324="snížená",J324,0)</f>
        <v>0</v>
      </c>
      <c r="BG324" s="143">
        <f>IF(N324="zákl. přenesená",J324,0)</f>
        <v>0</v>
      </c>
      <c r="BH324" s="143">
        <f>IF(N324="sníž. přenesená",J324,0)</f>
        <v>0</v>
      </c>
      <c r="BI324" s="143">
        <f>IF(N324="nulová",J324,0)</f>
        <v>0</v>
      </c>
      <c r="BJ324" s="18" t="s">
        <v>80</v>
      </c>
      <c r="BK324" s="143">
        <f>ROUND(I324*H324,2)</f>
        <v>0</v>
      </c>
      <c r="BL324" s="18" t="s">
        <v>251</v>
      </c>
      <c r="BM324" s="142" t="s">
        <v>499</v>
      </c>
    </row>
    <row r="325" spans="2:47" s="1" customFormat="1" ht="11.25">
      <c r="B325" s="33"/>
      <c r="D325" s="144" t="s">
        <v>153</v>
      </c>
      <c r="F325" s="145" t="s">
        <v>500</v>
      </c>
      <c r="I325" s="146"/>
      <c r="L325" s="33"/>
      <c r="M325" s="147"/>
      <c r="T325" s="54"/>
      <c r="AT325" s="18" t="s">
        <v>153</v>
      </c>
      <c r="AU325" s="18" t="s">
        <v>82</v>
      </c>
    </row>
    <row r="326" spans="2:51" s="12" customFormat="1" ht="11.25">
      <c r="B326" s="148"/>
      <c r="D326" s="149" t="s">
        <v>155</v>
      </c>
      <c r="E326" s="150" t="s">
        <v>3</v>
      </c>
      <c r="F326" s="151" t="s">
        <v>501</v>
      </c>
      <c r="H326" s="152">
        <v>10</v>
      </c>
      <c r="I326" s="153"/>
      <c r="L326" s="148"/>
      <c r="M326" s="154"/>
      <c r="T326" s="155"/>
      <c r="AT326" s="150" t="s">
        <v>155</v>
      </c>
      <c r="AU326" s="150" t="s">
        <v>82</v>
      </c>
      <c r="AV326" s="12" t="s">
        <v>82</v>
      </c>
      <c r="AW326" s="12" t="s">
        <v>33</v>
      </c>
      <c r="AX326" s="12" t="s">
        <v>80</v>
      </c>
      <c r="AY326" s="150" t="s">
        <v>144</v>
      </c>
    </row>
    <row r="327" spans="2:65" s="1" customFormat="1" ht="16.5" customHeight="1">
      <c r="B327" s="129"/>
      <c r="C327" s="176" t="s">
        <v>502</v>
      </c>
      <c r="D327" s="176" t="s">
        <v>206</v>
      </c>
      <c r="E327" s="177" t="s">
        <v>503</v>
      </c>
      <c r="F327" s="178" t="s">
        <v>504</v>
      </c>
      <c r="G327" s="179" t="s">
        <v>359</v>
      </c>
      <c r="H327" s="180">
        <v>10</v>
      </c>
      <c r="I327" s="181"/>
      <c r="J327" s="182">
        <f>ROUND(I327*H327,2)</f>
        <v>0</v>
      </c>
      <c r="K327" s="183"/>
      <c r="L327" s="184"/>
      <c r="M327" s="185" t="s">
        <v>3</v>
      </c>
      <c r="N327" s="186" t="s">
        <v>43</v>
      </c>
      <c r="P327" s="140">
        <f>O327*H327</f>
        <v>0</v>
      </c>
      <c r="Q327" s="140">
        <v>0.00012</v>
      </c>
      <c r="R327" s="140">
        <f>Q327*H327</f>
        <v>0.0012000000000000001</v>
      </c>
      <c r="S327" s="140">
        <v>0</v>
      </c>
      <c r="T327" s="141">
        <f>S327*H327</f>
        <v>0</v>
      </c>
      <c r="AR327" s="142" t="s">
        <v>293</v>
      </c>
      <c r="AT327" s="142" t="s">
        <v>206</v>
      </c>
      <c r="AU327" s="142" t="s">
        <v>82</v>
      </c>
      <c r="AY327" s="18" t="s">
        <v>144</v>
      </c>
      <c r="BE327" s="143">
        <f>IF(N327="základní",J327,0)</f>
        <v>0</v>
      </c>
      <c r="BF327" s="143">
        <f>IF(N327="snížená",J327,0)</f>
        <v>0</v>
      </c>
      <c r="BG327" s="143">
        <f>IF(N327="zákl. přenesená",J327,0)</f>
        <v>0</v>
      </c>
      <c r="BH327" s="143">
        <f>IF(N327="sníž. přenesená",J327,0)</f>
        <v>0</v>
      </c>
      <c r="BI327" s="143">
        <f>IF(N327="nulová",J327,0)</f>
        <v>0</v>
      </c>
      <c r="BJ327" s="18" t="s">
        <v>80</v>
      </c>
      <c r="BK327" s="143">
        <f>ROUND(I327*H327,2)</f>
        <v>0</v>
      </c>
      <c r="BL327" s="18" t="s">
        <v>251</v>
      </c>
      <c r="BM327" s="142" t="s">
        <v>505</v>
      </c>
    </row>
    <row r="328" spans="2:65" s="1" customFormat="1" ht="16.5" customHeight="1">
      <c r="B328" s="129"/>
      <c r="C328" s="130" t="s">
        <v>506</v>
      </c>
      <c r="D328" s="130" t="s">
        <v>147</v>
      </c>
      <c r="E328" s="131" t="s">
        <v>507</v>
      </c>
      <c r="F328" s="132" t="s">
        <v>508</v>
      </c>
      <c r="G328" s="133" t="s">
        <v>359</v>
      </c>
      <c r="H328" s="134">
        <v>2</v>
      </c>
      <c r="I328" s="135"/>
      <c r="J328" s="136">
        <f>ROUND(I328*H328,2)</f>
        <v>0</v>
      </c>
      <c r="K328" s="137"/>
      <c r="L328" s="33"/>
      <c r="M328" s="138" t="s">
        <v>3</v>
      </c>
      <c r="N328" s="139" t="s">
        <v>43</v>
      </c>
      <c r="P328" s="140">
        <f>O328*H328</f>
        <v>0</v>
      </c>
      <c r="Q328" s="140">
        <v>0</v>
      </c>
      <c r="R328" s="140">
        <f>Q328*H328</f>
        <v>0</v>
      </c>
      <c r="S328" s="140">
        <v>0</v>
      </c>
      <c r="T328" s="141">
        <f>S328*H328</f>
        <v>0</v>
      </c>
      <c r="AR328" s="142" t="s">
        <v>251</v>
      </c>
      <c r="AT328" s="142" t="s">
        <v>147</v>
      </c>
      <c r="AU328" s="142" t="s">
        <v>82</v>
      </c>
      <c r="AY328" s="18" t="s">
        <v>144</v>
      </c>
      <c r="BE328" s="143">
        <f>IF(N328="základní",J328,0)</f>
        <v>0</v>
      </c>
      <c r="BF328" s="143">
        <f>IF(N328="snížená",J328,0)</f>
        <v>0</v>
      </c>
      <c r="BG328" s="143">
        <f>IF(N328="zákl. přenesená",J328,0)</f>
        <v>0</v>
      </c>
      <c r="BH328" s="143">
        <f>IF(N328="sníž. přenesená",J328,0)</f>
        <v>0</v>
      </c>
      <c r="BI328" s="143">
        <f>IF(N328="nulová",J328,0)</f>
        <v>0</v>
      </c>
      <c r="BJ328" s="18" t="s">
        <v>80</v>
      </c>
      <c r="BK328" s="143">
        <f>ROUND(I328*H328,2)</f>
        <v>0</v>
      </c>
      <c r="BL328" s="18" t="s">
        <v>251</v>
      </c>
      <c r="BM328" s="142" t="s">
        <v>509</v>
      </c>
    </row>
    <row r="329" spans="2:47" s="1" customFormat="1" ht="11.25">
      <c r="B329" s="33"/>
      <c r="D329" s="144" t="s">
        <v>153</v>
      </c>
      <c r="F329" s="145" t="s">
        <v>510</v>
      </c>
      <c r="I329" s="146"/>
      <c r="L329" s="33"/>
      <c r="M329" s="147"/>
      <c r="T329" s="54"/>
      <c r="AT329" s="18" t="s">
        <v>153</v>
      </c>
      <c r="AU329" s="18" t="s">
        <v>82</v>
      </c>
    </row>
    <row r="330" spans="2:47" s="1" customFormat="1" ht="19.5">
      <c r="B330" s="33"/>
      <c r="D330" s="149" t="s">
        <v>412</v>
      </c>
      <c r="F330" s="187" t="s">
        <v>413</v>
      </c>
      <c r="I330" s="146"/>
      <c r="L330" s="33"/>
      <c r="M330" s="147"/>
      <c r="T330" s="54"/>
      <c r="AT330" s="18" t="s">
        <v>412</v>
      </c>
      <c r="AU330" s="18" t="s">
        <v>82</v>
      </c>
    </row>
    <row r="331" spans="2:51" s="12" customFormat="1" ht="11.25">
      <c r="B331" s="148"/>
      <c r="D331" s="149" t="s">
        <v>155</v>
      </c>
      <c r="E331" s="150" t="s">
        <v>3</v>
      </c>
      <c r="F331" s="151" t="s">
        <v>82</v>
      </c>
      <c r="H331" s="152">
        <v>2</v>
      </c>
      <c r="I331" s="153"/>
      <c r="L331" s="148"/>
      <c r="M331" s="154"/>
      <c r="T331" s="155"/>
      <c r="AT331" s="150" t="s">
        <v>155</v>
      </c>
      <c r="AU331" s="150" t="s">
        <v>82</v>
      </c>
      <c r="AV331" s="12" t="s">
        <v>82</v>
      </c>
      <c r="AW331" s="12" t="s">
        <v>33</v>
      </c>
      <c r="AX331" s="12" t="s">
        <v>80</v>
      </c>
      <c r="AY331" s="150" t="s">
        <v>144</v>
      </c>
    </row>
    <row r="332" spans="2:65" s="1" customFormat="1" ht="16.5" customHeight="1">
      <c r="B332" s="129"/>
      <c r="C332" s="176" t="s">
        <v>511</v>
      </c>
      <c r="D332" s="176" t="s">
        <v>206</v>
      </c>
      <c r="E332" s="177" t="s">
        <v>512</v>
      </c>
      <c r="F332" s="178" t="s">
        <v>513</v>
      </c>
      <c r="G332" s="179" t="s">
        <v>359</v>
      </c>
      <c r="H332" s="180">
        <v>2</v>
      </c>
      <c r="I332" s="181"/>
      <c r="J332" s="182">
        <f>ROUND(I332*H332,2)</f>
        <v>0</v>
      </c>
      <c r="K332" s="183"/>
      <c r="L332" s="184"/>
      <c r="M332" s="185" t="s">
        <v>3</v>
      </c>
      <c r="N332" s="186" t="s">
        <v>43</v>
      </c>
      <c r="P332" s="140">
        <f>O332*H332</f>
        <v>0</v>
      </c>
      <c r="Q332" s="140">
        <v>0.00085</v>
      </c>
      <c r="R332" s="140">
        <f>Q332*H332</f>
        <v>0.0017</v>
      </c>
      <c r="S332" s="140">
        <v>0</v>
      </c>
      <c r="T332" s="141">
        <f>S332*H332</f>
        <v>0</v>
      </c>
      <c r="AR332" s="142" t="s">
        <v>293</v>
      </c>
      <c r="AT332" s="142" t="s">
        <v>206</v>
      </c>
      <c r="AU332" s="142" t="s">
        <v>82</v>
      </c>
      <c r="AY332" s="18" t="s">
        <v>144</v>
      </c>
      <c r="BE332" s="143">
        <f>IF(N332="základní",J332,0)</f>
        <v>0</v>
      </c>
      <c r="BF332" s="143">
        <f>IF(N332="snížená",J332,0)</f>
        <v>0</v>
      </c>
      <c r="BG332" s="143">
        <f>IF(N332="zákl. přenesená",J332,0)</f>
        <v>0</v>
      </c>
      <c r="BH332" s="143">
        <f>IF(N332="sníž. přenesená",J332,0)</f>
        <v>0</v>
      </c>
      <c r="BI332" s="143">
        <f>IF(N332="nulová",J332,0)</f>
        <v>0</v>
      </c>
      <c r="BJ332" s="18" t="s">
        <v>80</v>
      </c>
      <c r="BK332" s="143">
        <f>ROUND(I332*H332,2)</f>
        <v>0</v>
      </c>
      <c r="BL332" s="18" t="s">
        <v>251</v>
      </c>
      <c r="BM332" s="142" t="s">
        <v>514</v>
      </c>
    </row>
    <row r="333" spans="2:65" s="1" customFormat="1" ht="16.5" customHeight="1">
      <c r="B333" s="129"/>
      <c r="C333" s="130" t="s">
        <v>515</v>
      </c>
      <c r="D333" s="130" t="s">
        <v>147</v>
      </c>
      <c r="E333" s="131" t="s">
        <v>516</v>
      </c>
      <c r="F333" s="132" t="s">
        <v>517</v>
      </c>
      <c r="G333" s="133" t="s">
        <v>359</v>
      </c>
      <c r="H333" s="134">
        <v>2</v>
      </c>
      <c r="I333" s="135"/>
      <c r="J333" s="136">
        <f>ROUND(I333*H333,2)</f>
        <v>0</v>
      </c>
      <c r="K333" s="137"/>
      <c r="L333" s="33"/>
      <c r="M333" s="138" t="s">
        <v>3</v>
      </c>
      <c r="N333" s="139" t="s">
        <v>43</v>
      </c>
      <c r="P333" s="140">
        <f>O333*H333</f>
        <v>0</v>
      </c>
      <c r="Q333" s="140">
        <v>0</v>
      </c>
      <c r="R333" s="140">
        <f>Q333*H333</f>
        <v>0</v>
      </c>
      <c r="S333" s="140">
        <v>0</v>
      </c>
      <c r="T333" s="141">
        <f>S333*H333</f>
        <v>0</v>
      </c>
      <c r="AR333" s="142" t="s">
        <v>251</v>
      </c>
      <c r="AT333" s="142" t="s">
        <v>147</v>
      </c>
      <c r="AU333" s="142" t="s">
        <v>82</v>
      </c>
      <c r="AY333" s="18" t="s">
        <v>144</v>
      </c>
      <c r="BE333" s="143">
        <f>IF(N333="základní",J333,0)</f>
        <v>0</v>
      </c>
      <c r="BF333" s="143">
        <f>IF(N333="snížená",J333,0)</f>
        <v>0</v>
      </c>
      <c r="BG333" s="143">
        <f>IF(N333="zákl. přenesená",J333,0)</f>
        <v>0</v>
      </c>
      <c r="BH333" s="143">
        <f>IF(N333="sníž. přenesená",J333,0)</f>
        <v>0</v>
      </c>
      <c r="BI333" s="143">
        <f>IF(N333="nulová",J333,0)</f>
        <v>0</v>
      </c>
      <c r="BJ333" s="18" t="s">
        <v>80</v>
      </c>
      <c r="BK333" s="143">
        <f>ROUND(I333*H333,2)</f>
        <v>0</v>
      </c>
      <c r="BL333" s="18" t="s">
        <v>251</v>
      </c>
      <c r="BM333" s="142" t="s">
        <v>518</v>
      </c>
    </row>
    <row r="334" spans="2:47" s="1" customFormat="1" ht="11.25">
      <c r="B334" s="33"/>
      <c r="D334" s="144" t="s">
        <v>153</v>
      </c>
      <c r="F334" s="145" t="s">
        <v>519</v>
      </c>
      <c r="I334" s="146"/>
      <c r="L334" s="33"/>
      <c r="M334" s="147"/>
      <c r="T334" s="54"/>
      <c r="AT334" s="18" t="s">
        <v>153</v>
      </c>
      <c r="AU334" s="18" t="s">
        <v>82</v>
      </c>
    </row>
    <row r="335" spans="2:47" s="1" customFormat="1" ht="19.5">
      <c r="B335" s="33"/>
      <c r="D335" s="149" t="s">
        <v>412</v>
      </c>
      <c r="F335" s="187" t="s">
        <v>413</v>
      </c>
      <c r="I335" s="146"/>
      <c r="L335" s="33"/>
      <c r="M335" s="147"/>
      <c r="T335" s="54"/>
      <c r="AT335" s="18" t="s">
        <v>412</v>
      </c>
      <c r="AU335" s="18" t="s">
        <v>82</v>
      </c>
    </row>
    <row r="336" spans="2:51" s="12" customFormat="1" ht="11.25">
      <c r="B336" s="148"/>
      <c r="D336" s="149" t="s">
        <v>155</v>
      </c>
      <c r="E336" s="150" t="s">
        <v>3</v>
      </c>
      <c r="F336" s="151" t="s">
        <v>82</v>
      </c>
      <c r="H336" s="152">
        <v>2</v>
      </c>
      <c r="I336" s="153"/>
      <c r="L336" s="148"/>
      <c r="M336" s="154"/>
      <c r="T336" s="155"/>
      <c r="AT336" s="150" t="s">
        <v>155</v>
      </c>
      <c r="AU336" s="150" t="s">
        <v>82</v>
      </c>
      <c r="AV336" s="12" t="s">
        <v>82</v>
      </c>
      <c r="AW336" s="12" t="s">
        <v>33</v>
      </c>
      <c r="AX336" s="12" t="s">
        <v>80</v>
      </c>
      <c r="AY336" s="150" t="s">
        <v>144</v>
      </c>
    </row>
    <row r="337" spans="2:65" s="1" customFormat="1" ht="16.5" customHeight="1">
      <c r="B337" s="129"/>
      <c r="C337" s="176" t="s">
        <v>520</v>
      </c>
      <c r="D337" s="176" t="s">
        <v>206</v>
      </c>
      <c r="E337" s="177" t="s">
        <v>521</v>
      </c>
      <c r="F337" s="178" t="s">
        <v>522</v>
      </c>
      <c r="G337" s="179" t="s">
        <v>359</v>
      </c>
      <c r="H337" s="180">
        <v>2</v>
      </c>
      <c r="I337" s="181"/>
      <c r="J337" s="182">
        <f>ROUND(I337*H337,2)</f>
        <v>0</v>
      </c>
      <c r="K337" s="183"/>
      <c r="L337" s="184"/>
      <c r="M337" s="185" t="s">
        <v>3</v>
      </c>
      <c r="N337" s="186" t="s">
        <v>43</v>
      </c>
      <c r="P337" s="140">
        <f>O337*H337</f>
        <v>0</v>
      </c>
      <c r="Q337" s="140">
        <v>0.00085</v>
      </c>
      <c r="R337" s="140">
        <f>Q337*H337</f>
        <v>0.0017</v>
      </c>
      <c r="S337" s="140">
        <v>0</v>
      </c>
      <c r="T337" s="141">
        <f>S337*H337</f>
        <v>0</v>
      </c>
      <c r="AR337" s="142" t="s">
        <v>293</v>
      </c>
      <c r="AT337" s="142" t="s">
        <v>206</v>
      </c>
      <c r="AU337" s="142" t="s">
        <v>82</v>
      </c>
      <c r="AY337" s="18" t="s">
        <v>144</v>
      </c>
      <c r="BE337" s="143">
        <f>IF(N337="základní",J337,0)</f>
        <v>0</v>
      </c>
      <c r="BF337" s="143">
        <f>IF(N337="snížená",J337,0)</f>
        <v>0</v>
      </c>
      <c r="BG337" s="143">
        <f>IF(N337="zákl. přenesená",J337,0)</f>
        <v>0</v>
      </c>
      <c r="BH337" s="143">
        <f>IF(N337="sníž. přenesená",J337,0)</f>
        <v>0</v>
      </c>
      <c r="BI337" s="143">
        <f>IF(N337="nulová",J337,0)</f>
        <v>0</v>
      </c>
      <c r="BJ337" s="18" t="s">
        <v>80</v>
      </c>
      <c r="BK337" s="143">
        <f>ROUND(I337*H337,2)</f>
        <v>0</v>
      </c>
      <c r="BL337" s="18" t="s">
        <v>251</v>
      </c>
      <c r="BM337" s="142" t="s">
        <v>523</v>
      </c>
    </row>
    <row r="338" spans="2:65" s="1" customFormat="1" ht="16.5" customHeight="1">
      <c r="B338" s="129"/>
      <c r="C338" s="130" t="s">
        <v>524</v>
      </c>
      <c r="D338" s="130" t="s">
        <v>147</v>
      </c>
      <c r="E338" s="131" t="s">
        <v>525</v>
      </c>
      <c r="F338" s="132" t="s">
        <v>526</v>
      </c>
      <c r="G338" s="133" t="s">
        <v>359</v>
      </c>
      <c r="H338" s="134">
        <v>4</v>
      </c>
      <c r="I338" s="135"/>
      <c r="J338" s="136">
        <f>ROUND(I338*H338,2)</f>
        <v>0</v>
      </c>
      <c r="K338" s="137"/>
      <c r="L338" s="33"/>
      <c r="M338" s="138" t="s">
        <v>3</v>
      </c>
      <c r="N338" s="139" t="s">
        <v>43</v>
      </c>
      <c r="P338" s="140">
        <f>O338*H338</f>
        <v>0</v>
      </c>
      <c r="Q338" s="140">
        <v>0</v>
      </c>
      <c r="R338" s="140">
        <f>Q338*H338</f>
        <v>0</v>
      </c>
      <c r="S338" s="140">
        <v>0</v>
      </c>
      <c r="T338" s="141">
        <f>S338*H338</f>
        <v>0</v>
      </c>
      <c r="AR338" s="142" t="s">
        <v>251</v>
      </c>
      <c r="AT338" s="142" t="s">
        <v>147</v>
      </c>
      <c r="AU338" s="142" t="s">
        <v>82</v>
      </c>
      <c r="AY338" s="18" t="s">
        <v>144</v>
      </c>
      <c r="BE338" s="143">
        <f>IF(N338="základní",J338,0)</f>
        <v>0</v>
      </c>
      <c r="BF338" s="143">
        <f>IF(N338="snížená",J338,0)</f>
        <v>0</v>
      </c>
      <c r="BG338" s="143">
        <f>IF(N338="zákl. přenesená",J338,0)</f>
        <v>0</v>
      </c>
      <c r="BH338" s="143">
        <f>IF(N338="sníž. přenesená",J338,0)</f>
        <v>0</v>
      </c>
      <c r="BI338" s="143">
        <f>IF(N338="nulová",J338,0)</f>
        <v>0</v>
      </c>
      <c r="BJ338" s="18" t="s">
        <v>80</v>
      </c>
      <c r="BK338" s="143">
        <f>ROUND(I338*H338,2)</f>
        <v>0</v>
      </c>
      <c r="BL338" s="18" t="s">
        <v>251</v>
      </c>
      <c r="BM338" s="142" t="s">
        <v>527</v>
      </c>
    </row>
    <row r="339" spans="2:47" s="1" customFormat="1" ht="11.25">
      <c r="B339" s="33"/>
      <c r="D339" s="144" t="s">
        <v>153</v>
      </c>
      <c r="F339" s="145" t="s">
        <v>528</v>
      </c>
      <c r="I339" s="146"/>
      <c r="L339" s="33"/>
      <c r="M339" s="147"/>
      <c r="T339" s="54"/>
      <c r="AT339" s="18" t="s">
        <v>153</v>
      </c>
      <c r="AU339" s="18" t="s">
        <v>82</v>
      </c>
    </row>
    <row r="340" spans="2:47" s="1" customFormat="1" ht="19.5">
      <c r="B340" s="33"/>
      <c r="D340" s="149" t="s">
        <v>412</v>
      </c>
      <c r="F340" s="187" t="s">
        <v>413</v>
      </c>
      <c r="I340" s="146"/>
      <c r="L340" s="33"/>
      <c r="M340" s="147"/>
      <c r="T340" s="54"/>
      <c r="AT340" s="18" t="s">
        <v>412</v>
      </c>
      <c r="AU340" s="18" t="s">
        <v>82</v>
      </c>
    </row>
    <row r="341" spans="2:51" s="12" customFormat="1" ht="11.25">
      <c r="B341" s="148"/>
      <c r="D341" s="149" t="s">
        <v>155</v>
      </c>
      <c r="E341" s="150" t="s">
        <v>3</v>
      </c>
      <c r="F341" s="151" t="s">
        <v>397</v>
      </c>
      <c r="H341" s="152">
        <v>4</v>
      </c>
      <c r="I341" s="153"/>
      <c r="L341" s="148"/>
      <c r="M341" s="154"/>
      <c r="T341" s="155"/>
      <c r="AT341" s="150" t="s">
        <v>155</v>
      </c>
      <c r="AU341" s="150" t="s">
        <v>82</v>
      </c>
      <c r="AV341" s="12" t="s">
        <v>82</v>
      </c>
      <c r="AW341" s="12" t="s">
        <v>33</v>
      </c>
      <c r="AX341" s="12" t="s">
        <v>80</v>
      </c>
      <c r="AY341" s="150" t="s">
        <v>144</v>
      </c>
    </row>
    <row r="342" spans="2:65" s="1" customFormat="1" ht="16.5" customHeight="1">
      <c r="B342" s="129"/>
      <c r="C342" s="176" t="s">
        <v>529</v>
      </c>
      <c r="D342" s="176" t="s">
        <v>206</v>
      </c>
      <c r="E342" s="177" t="s">
        <v>530</v>
      </c>
      <c r="F342" s="178" t="s">
        <v>531</v>
      </c>
      <c r="G342" s="179" t="s">
        <v>359</v>
      </c>
      <c r="H342" s="180">
        <v>4</v>
      </c>
      <c r="I342" s="181"/>
      <c r="J342" s="182">
        <f>ROUND(I342*H342,2)</f>
        <v>0</v>
      </c>
      <c r="K342" s="183"/>
      <c r="L342" s="184"/>
      <c r="M342" s="185" t="s">
        <v>3</v>
      </c>
      <c r="N342" s="186" t="s">
        <v>43</v>
      </c>
      <c r="P342" s="140">
        <f>O342*H342</f>
        <v>0</v>
      </c>
      <c r="Q342" s="140">
        <v>0.001</v>
      </c>
      <c r="R342" s="140">
        <f>Q342*H342</f>
        <v>0.004</v>
      </c>
      <c r="S342" s="140">
        <v>0</v>
      </c>
      <c r="T342" s="141">
        <f>S342*H342</f>
        <v>0</v>
      </c>
      <c r="AR342" s="142" t="s">
        <v>293</v>
      </c>
      <c r="AT342" s="142" t="s">
        <v>206</v>
      </c>
      <c r="AU342" s="142" t="s">
        <v>82</v>
      </c>
      <c r="AY342" s="18" t="s">
        <v>144</v>
      </c>
      <c r="BE342" s="143">
        <f>IF(N342="základní",J342,0)</f>
        <v>0</v>
      </c>
      <c r="BF342" s="143">
        <f>IF(N342="snížená",J342,0)</f>
        <v>0</v>
      </c>
      <c r="BG342" s="143">
        <f>IF(N342="zákl. přenesená",J342,0)</f>
        <v>0</v>
      </c>
      <c r="BH342" s="143">
        <f>IF(N342="sníž. přenesená",J342,0)</f>
        <v>0</v>
      </c>
      <c r="BI342" s="143">
        <f>IF(N342="nulová",J342,0)</f>
        <v>0</v>
      </c>
      <c r="BJ342" s="18" t="s">
        <v>80</v>
      </c>
      <c r="BK342" s="143">
        <f>ROUND(I342*H342,2)</f>
        <v>0</v>
      </c>
      <c r="BL342" s="18" t="s">
        <v>251</v>
      </c>
      <c r="BM342" s="142" t="s">
        <v>532</v>
      </c>
    </row>
    <row r="343" spans="2:65" s="1" customFormat="1" ht="16.5" customHeight="1">
      <c r="B343" s="129"/>
      <c r="C343" s="130" t="s">
        <v>533</v>
      </c>
      <c r="D343" s="130" t="s">
        <v>147</v>
      </c>
      <c r="E343" s="131" t="s">
        <v>534</v>
      </c>
      <c r="F343" s="132" t="s">
        <v>535</v>
      </c>
      <c r="G343" s="133" t="s">
        <v>359</v>
      </c>
      <c r="H343" s="134">
        <v>6</v>
      </c>
      <c r="I343" s="135"/>
      <c r="J343" s="136">
        <f>ROUND(I343*H343,2)</f>
        <v>0</v>
      </c>
      <c r="K343" s="137"/>
      <c r="L343" s="33"/>
      <c r="M343" s="138" t="s">
        <v>3</v>
      </c>
      <c r="N343" s="139" t="s">
        <v>43</v>
      </c>
      <c r="P343" s="140">
        <f>O343*H343</f>
        <v>0</v>
      </c>
      <c r="Q343" s="140">
        <v>0</v>
      </c>
      <c r="R343" s="140">
        <f>Q343*H343</f>
        <v>0</v>
      </c>
      <c r="S343" s="140">
        <v>0</v>
      </c>
      <c r="T343" s="141">
        <f>S343*H343</f>
        <v>0</v>
      </c>
      <c r="AR343" s="142" t="s">
        <v>251</v>
      </c>
      <c r="AT343" s="142" t="s">
        <v>147</v>
      </c>
      <c r="AU343" s="142" t="s">
        <v>82</v>
      </c>
      <c r="AY343" s="18" t="s">
        <v>144</v>
      </c>
      <c r="BE343" s="143">
        <f>IF(N343="základní",J343,0)</f>
        <v>0</v>
      </c>
      <c r="BF343" s="143">
        <f>IF(N343="snížená",J343,0)</f>
        <v>0</v>
      </c>
      <c r="BG343" s="143">
        <f>IF(N343="zákl. přenesená",J343,0)</f>
        <v>0</v>
      </c>
      <c r="BH343" s="143">
        <f>IF(N343="sníž. přenesená",J343,0)</f>
        <v>0</v>
      </c>
      <c r="BI343" s="143">
        <f>IF(N343="nulová",J343,0)</f>
        <v>0</v>
      </c>
      <c r="BJ343" s="18" t="s">
        <v>80</v>
      </c>
      <c r="BK343" s="143">
        <f>ROUND(I343*H343,2)</f>
        <v>0</v>
      </c>
      <c r="BL343" s="18" t="s">
        <v>251</v>
      </c>
      <c r="BM343" s="142" t="s">
        <v>536</v>
      </c>
    </row>
    <row r="344" spans="2:47" s="1" customFormat="1" ht="11.25">
      <c r="B344" s="33"/>
      <c r="D344" s="144" t="s">
        <v>153</v>
      </c>
      <c r="F344" s="145" t="s">
        <v>537</v>
      </c>
      <c r="I344" s="146"/>
      <c r="L344" s="33"/>
      <c r="M344" s="147"/>
      <c r="T344" s="54"/>
      <c r="AT344" s="18" t="s">
        <v>153</v>
      </c>
      <c r="AU344" s="18" t="s">
        <v>82</v>
      </c>
    </row>
    <row r="345" spans="2:47" s="1" customFormat="1" ht="19.5">
      <c r="B345" s="33"/>
      <c r="D345" s="149" t="s">
        <v>412</v>
      </c>
      <c r="F345" s="187" t="s">
        <v>413</v>
      </c>
      <c r="I345" s="146"/>
      <c r="L345" s="33"/>
      <c r="M345" s="147"/>
      <c r="T345" s="54"/>
      <c r="AT345" s="18" t="s">
        <v>412</v>
      </c>
      <c r="AU345" s="18" t="s">
        <v>82</v>
      </c>
    </row>
    <row r="346" spans="2:51" s="12" customFormat="1" ht="11.25">
      <c r="B346" s="148"/>
      <c r="D346" s="149" t="s">
        <v>155</v>
      </c>
      <c r="E346" s="150" t="s">
        <v>3</v>
      </c>
      <c r="F346" s="151" t="s">
        <v>538</v>
      </c>
      <c r="H346" s="152">
        <v>6</v>
      </c>
      <c r="I346" s="153"/>
      <c r="L346" s="148"/>
      <c r="M346" s="154"/>
      <c r="T346" s="155"/>
      <c r="AT346" s="150" t="s">
        <v>155</v>
      </c>
      <c r="AU346" s="150" t="s">
        <v>82</v>
      </c>
      <c r="AV346" s="12" t="s">
        <v>82</v>
      </c>
      <c r="AW346" s="12" t="s">
        <v>33</v>
      </c>
      <c r="AX346" s="12" t="s">
        <v>80</v>
      </c>
      <c r="AY346" s="150" t="s">
        <v>144</v>
      </c>
    </row>
    <row r="347" spans="2:65" s="1" customFormat="1" ht="16.5" customHeight="1">
      <c r="B347" s="129"/>
      <c r="C347" s="176" t="s">
        <v>539</v>
      </c>
      <c r="D347" s="176" t="s">
        <v>206</v>
      </c>
      <c r="E347" s="177" t="s">
        <v>540</v>
      </c>
      <c r="F347" s="178" t="s">
        <v>541</v>
      </c>
      <c r="G347" s="179" t="s">
        <v>359</v>
      </c>
      <c r="H347" s="180">
        <v>2</v>
      </c>
      <c r="I347" s="181"/>
      <c r="J347" s="182">
        <f>ROUND(I347*H347,2)</f>
        <v>0</v>
      </c>
      <c r="K347" s="183"/>
      <c r="L347" s="184"/>
      <c r="M347" s="185" t="s">
        <v>3</v>
      </c>
      <c r="N347" s="186" t="s">
        <v>43</v>
      </c>
      <c r="P347" s="140">
        <f>O347*H347</f>
        <v>0</v>
      </c>
      <c r="Q347" s="140">
        <v>0.001</v>
      </c>
      <c r="R347" s="140">
        <f>Q347*H347</f>
        <v>0.002</v>
      </c>
      <c r="S347" s="140">
        <v>0</v>
      </c>
      <c r="T347" s="141">
        <f>S347*H347</f>
        <v>0</v>
      </c>
      <c r="AR347" s="142" t="s">
        <v>293</v>
      </c>
      <c r="AT347" s="142" t="s">
        <v>206</v>
      </c>
      <c r="AU347" s="142" t="s">
        <v>82</v>
      </c>
      <c r="AY347" s="18" t="s">
        <v>144</v>
      </c>
      <c r="BE347" s="143">
        <f>IF(N347="základní",J347,0)</f>
        <v>0</v>
      </c>
      <c r="BF347" s="143">
        <f>IF(N347="snížená",J347,0)</f>
        <v>0</v>
      </c>
      <c r="BG347" s="143">
        <f>IF(N347="zákl. přenesená",J347,0)</f>
        <v>0</v>
      </c>
      <c r="BH347" s="143">
        <f>IF(N347="sníž. přenesená",J347,0)</f>
        <v>0</v>
      </c>
      <c r="BI347" s="143">
        <f>IF(N347="nulová",J347,0)</f>
        <v>0</v>
      </c>
      <c r="BJ347" s="18" t="s">
        <v>80</v>
      </c>
      <c r="BK347" s="143">
        <f>ROUND(I347*H347,2)</f>
        <v>0</v>
      </c>
      <c r="BL347" s="18" t="s">
        <v>251</v>
      </c>
      <c r="BM347" s="142" t="s">
        <v>542</v>
      </c>
    </row>
    <row r="348" spans="2:51" s="12" customFormat="1" ht="11.25">
      <c r="B348" s="148"/>
      <c r="D348" s="149" t="s">
        <v>155</v>
      </c>
      <c r="E348" s="150" t="s">
        <v>3</v>
      </c>
      <c r="F348" s="151" t="s">
        <v>82</v>
      </c>
      <c r="H348" s="152">
        <v>2</v>
      </c>
      <c r="I348" s="153"/>
      <c r="L348" s="148"/>
      <c r="M348" s="154"/>
      <c r="T348" s="155"/>
      <c r="AT348" s="150" t="s">
        <v>155</v>
      </c>
      <c r="AU348" s="150" t="s">
        <v>82</v>
      </c>
      <c r="AV348" s="12" t="s">
        <v>82</v>
      </c>
      <c r="AW348" s="12" t="s">
        <v>33</v>
      </c>
      <c r="AX348" s="12" t="s">
        <v>80</v>
      </c>
      <c r="AY348" s="150" t="s">
        <v>144</v>
      </c>
    </row>
    <row r="349" spans="2:65" s="1" customFormat="1" ht="16.5" customHeight="1">
      <c r="B349" s="129"/>
      <c r="C349" s="176" t="s">
        <v>543</v>
      </c>
      <c r="D349" s="176" t="s">
        <v>206</v>
      </c>
      <c r="E349" s="177" t="s">
        <v>544</v>
      </c>
      <c r="F349" s="178" t="s">
        <v>545</v>
      </c>
      <c r="G349" s="179" t="s">
        <v>359</v>
      </c>
      <c r="H349" s="180">
        <v>2</v>
      </c>
      <c r="I349" s="181"/>
      <c r="J349" s="182">
        <f>ROUND(I349*H349,2)</f>
        <v>0</v>
      </c>
      <c r="K349" s="183"/>
      <c r="L349" s="184"/>
      <c r="M349" s="185" t="s">
        <v>3</v>
      </c>
      <c r="N349" s="186" t="s">
        <v>43</v>
      </c>
      <c r="P349" s="140">
        <f>O349*H349</f>
        <v>0</v>
      </c>
      <c r="Q349" s="140">
        <v>0.001</v>
      </c>
      <c r="R349" s="140">
        <f>Q349*H349</f>
        <v>0.002</v>
      </c>
      <c r="S349" s="140">
        <v>0</v>
      </c>
      <c r="T349" s="141">
        <f>S349*H349</f>
        <v>0</v>
      </c>
      <c r="AR349" s="142" t="s">
        <v>293</v>
      </c>
      <c r="AT349" s="142" t="s">
        <v>206</v>
      </c>
      <c r="AU349" s="142" t="s">
        <v>82</v>
      </c>
      <c r="AY349" s="18" t="s">
        <v>144</v>
      </c>
      <c r="BE349" s="143">
        <f>IF(N349="základní",J349,0)</f>
        <v>0</v>
      </c>
      <c r="BF349" s="143">
        <f>IF(N349="snížená",J349,0)</f>
        <v>0</v>
      </c>
      <c r="BG349" s="143">
        <f>IF(N349="zákl. přenesená",J349,0)</f>
        <v>0</v>
      </c>
      <c r="BH349" s="143">
        <f>IF(N349="sníž. přenesená",J349,0)</f>
        <v>0</v>
      </c>
      <c r="BI349" s="143">
        <f>IF(N349="nulová",J349,0)</f>
        <v>0</v>
      </c>
      <c r="BJ349" s="18" t="s">
        <v>80</v>
      </c>
      <c r="BK349" s="143">
        <f>ROUND(I349*H349,2)</f>
        <v>0</v>
      </c>
      <c r="BL349" s="18" t="s">
        <v>251</v>
      </c>
      <c r="BM349" s="142" t="s">
        <v>546</v>
      </c>
    </row>
    <row r="350" spans="2:51" s="12" customFormat="1" ht="11.25">
      <c r="B350" s="148"/>
      <c r="D350" s="149" t="s">
        <v>155</v>
      </c>
      <c r="E350" s="150" t="s">
        <v>3</v>
      </c>
      <c r="F350" s="151" t="s">
        <v>82</v>
      </c>
      <c r="H350" s="152">
        <v>2</v>
      </c>
      <c r="I350" s="153"/>
      <c r="L350" s="148"/>
      <c r="M350" s="154"/>
      <c r="T350" s="155"/>
      <c r="AT350" s="150" t="s">
        <v>155</v>
      </c>
      <c r="AU350" s="150" t="s">
        <v>82</v>
      </c>
      <c r="AV350" s="12" t="s">
        <v>82</v>
      </c>
      <c r="AW350" s="12" t="s">
        <v>33</v>
      </c>
      <c r="AX350" s="12" t="s">
        <v>80</v>
      </c>
      <c r="AY350" s="150" t="s">
        <v>144</v>
      </c>
    </row>
    <row r="351" spans="2:65" s="1" customFormat="1" ht="16.5" customHeight="1">
      <c r="B351" s="129"/>
      <c r="C351" s="176" t="s">
        <v>547</v>
      </c>
      <c r="D351" s="176" t="s">
        <v>206</v>
      </c>
      <c r="E351" s="177" t="s">
        <v>548</v>
      </c>
      <c r="F351" s="178" t="s">
        <v>549</v>
      </c>
      <c r="G351" s="179" t="s">
        <v>359</v>
      </c>
      <c r="H351" s="180">
        <v>2</v>
      </c>
      <c r="I351" s="181"/>
      <c r="J351" s="182">
        <f>ROUND(I351*H351,2)</f>
        <v>0</v>
      </c>
      <c r="K351" s="183"/>
      <c r="L351" s="184"/>
      <c r="M351" s="185" t="s">
        <v>3</v>
      </c>
      <c r="N351" s="186" t="s">
        <v>43</v>
      </c>
      <c r="P351" s="140">
        <f>O351*H351</f>
        <v>0</v>
      </c>
      <c r="Q351" s="140">
        <v>0.001</v>
      </c>
      <c r="R351" s="140">
        <f>Q351*H351</f>
        <v>0.002</v>
      </c>
      <c r="S351" s="140">
        <v>0</v>
      </c>
      <c r="T351" s="141">
        <f>S351*H351</f>
        <v>0</v>
      </c>
      <c r="AR351" s="142" t="s">
        <v>293</v>
      </c>
      <c r="AT351" s="142" t="s">
        <v>206</v>
      </c>
      <c r="AU351" s="142" t="s">
        <v>82</v>
      </c>
      <c r="AY351" s="18" t="s">
        <v>144</v>
      </c>
      <c r="BE351" s="143">
        <f>IF(N351="základní",J351,0)</f>
        <v>0</v>
      </c>
      <c r="BF351" s="143">
        <f>IF(N351="snížená",J351,0)</f>
        <v>0</v>
      </c>
      <c r="BG351" s="143">
        <f>IF(N351="zákl. přenesená",J351,0)</f>
        <v>0</v>
      </c>
      <c r="BH351" s="143">
        <f>IF(N351="sníž. přenesená",J351,0)</f>
        <v>0</v>
      </c>
      <c r="BI351" s="143">
        <f>IF(N351="nulová",J351,0)</f>
        <v>0</v>
      </c>
      <c r="BJ351" s="18" t="s">
        <v>80</v>
      </c>
      <c r="BK351" s="143">
        <f>ROUND(I351*H351,2)</f>
        <v>0</v>
      </c>
      <c r="BL351" s="18" t="s">
        <v>251</v>
      </c>
      <c r="BM351" s="142" t="s">
        <v>550</v>
      </c>
    </row>
    <row r="352" spans="2:51" s="12" customFormat="1" ht="11.25">
      <c r="B352" s="148"/>
      <c r="D352" s="149" t="s">
        <v>155</v>
      </c>
      <c r="E352" s="150" t="s">
        <v>3</v>
      </c>
      <c r="F352" s="151" t="s">
        <v>82</v>
      </c>
      <c r="H352" s="152">
        <v>2</v>
      </c>
      <c r="I352" s="153"/>
      <c r="L352" s="148"/>
      <c r="M352" s="154"/>
      <c r="T352" s="155"/>
      <c r="AT352" s="150" t="s">
        <v>155</v>
      </c>
      <c r="AU352" s="150" t="s">
        <v>82</v>
      </c>
      <c r="AV352" s="12" t="s">
        <v>82</v>
      </c>
      <c r="AW352" s="12" t="s">
        <v>33</v>
      </c>
      <c r="AX352" s="12" t="s">
        <v>80</v>
      </c>
      <c r="AY352" s="150" t="s">
        <v>144</v>
      </c>
    </row>
    <row r="353" spans="2:65" s="1" customFormat="1" ht="16.5" customHeight="1">
      <c r="B353" s="129"/>
      <c r="C353" s="130" t="s">
        <v>551</v>
      </c>
      <c r="D353" s="130" t="s">
        <v>147</v>
      </c>
      <c r="E353" s="131" t="s">
        <v>552</v>
      </c>
      <c r="F353" s="132" t="s">
        <v>553</v>
      </c>
      <c r="G353" s="133" t="s">
        <v>359</v>
      </c>
      <c r="H353" s="134">
        <v>3</v>
      </c>
      <c r="I353" s="135"/>
      <c r="J353" s="136">
        <f>ROUND(I353*H353,2)</f>
        <v>0</v>
      </c>
      <c r="K353" s="137"/>
      <c r="L353" s="33"/>
      <c r="M353" s="138" t="s">
        <v>3</v>
      </c>
      <c r="N353" s="139" t="s">
        <v>43</v>
      </c>
      <c r="P353" s="140">
        <f>O353*H353</f>
        <v>0</v>
      </c>
      <c r="Q353" s="140">
        <v>0</v>
      </c>
      <c r="R353" s="140">
        <f>Q353*H353</f>
        <v>0</v>
      </c>
      <c r="S353" s="140">
        <v>0</v>
      </c>
      <c r="T353" s="141">
        <f>S353*H353</f>
        <v>0</v>
      </c>
      <c r="AR353" s="142" t="s">
        <v>251</v>
      </c>
      <c r="AT353" s="142" t="s">
        <v>147</v>
      </c>
      <c r="AU353" s="142" t="s">
        <v>82</v>
      </c>
      <c r="AY353" s="18" t="s">
        <v>144</v>
      </c>
      <c r="BE353" s="143">
        <f>IF(N353="základní",J353,0)</f>
        <v>0</v>
      </c>
      <c r="BF353" s="143">
        <f>IF(N353="snížená",J353,0)</f>
        <v>0</v>
      </c>
      <c r="BG353" s="143">
        <f>IF(N353="zákl. přenesená",J353,0)</f>
        <v>0</v>
      </c>
      <c r="BH353" s="143">
        <f>IF(N353="sníž. přenesená",J353,0)</f>
        <v>0</v>
      </c>
      <c r="BI353" s="143">
        <f>IF(N353="nulová",J353,0)</f>
        <v>0</v>
      </c>
      <c r="BJ353" s="18" t="s">
        <v>80</v>
      </c>
      <c r="BK353" s="143">
        <f>ROUND(I353*H353,2)</f>
        <v>0</v>
      </c>
      <c r="BL353" s="18" t="s">
        <v>251</v>
      </c>
      <c r="BM353" s="142" t="s">
        <v>554</v>
      </c>
    </row>
    <row r="354" spans="2:47" s="1" customFormat="1" ht="11.25">
      <c r="B354" s="33"/>
      <c r="D354" s="144" t="s">
        <v>153</v>
      </c>
      <c r="F354" s="145" t="s">
        <v>555</v>
      </c>
      <c r="I354" s="146"/>
      <c r="L354" s="33"/>
      <c r="M354" s="147"/>
      <c r="T354" s="54"/>
      <c r="AT354" s="18" t="s">
        <v>153</v>
      </c>
      <c r="AU354" s="18" t="s">
        <v>82</v>
      </c>
    </row>
    <row r="355" spans="2:51" s="12" customFormat="1" ht="11.25">
      <c r="B355" s="148"/>
      <c r="D355" s="149" t="s">
        <v>155</v>
      </c>
      <c r="E355" s="150" t="s">
        <v>3</v>
      </c>
      <c r="F355" s="151" t="s">
        <v>145</v>
      </c>
      <c r="H355" s="152">
        <v>3</v>
      </c>
      <c r="I355" s="153"/>
      <c r="L355" s="148"/>
      <c r="M355" s="154"/>
      <c r="T355" s="155"/>
      <c r="AT355" s="150" t="s">
        <v>155</v>
      </c>
      <c r="AU355" s="150" t="s">
        <v>82</v>
      </c>
      <c r="AV355" s="12" t="s">
        <v>82</v>
      </c>
      <c r="AW355" s="12" t="s">
        <v>33</v>
      </c>
      <c r="AX355" s="12" t="s">
        <v>80</v>
      </c>
      <c r="AY355" s="150" t="s">
        <v>144</v>
      </c>
    </row>
    <row r="356" spans="2:65" s="1" customFormat="1" ht="16.5" customHeight="1">
      <c r="B356" s="129"/>
      <c r="C356" s="176" t="s">
        <v>556</v>
      </c>
      <c r="D356" s="176" t="s">
        <v>206</v>
      </c>
      <c r="E356" s="177" t="s">
        <v>557</v>
      </c>
      <c r="F356" s="178" t="s">
        <v>558</v>
      </c>
      <c r="G356" s="179" t="s">
        <v>359</v>
      </c>
      <c r="H356" s="180">
        <v>3</v>
      </c>
      <c r="I356" s="181"/>
      <c r="J356" s="182">
        <f>ROUND(I356*H356,2)</f>
        <v>0</v>
      </c>
      <c r="K356" s="183"/>
      <c r="L356" s="184"/>
      <c r="M356" s="185" t="s">
        <v>3</v>
      </c>
      <c r="N356" s="186" t="s">
        <v>43</v>
      </c>
      <c r="P356" s="140">
        <f>O356*H356</f>
        <v>0</v>
      </c>
      <c r="Q356" s="140">
        <v>0.0005</v>
      </c>
      <c r="R356" s="140">
        <f>Q356*H356</f>
        <v>0.0015</v>
      </c>
      <c r="S356" s="140">
        <v>0</v>
      </c>
      <c r="T356" s="141">
        <f>S356*H356</f>
        <v>0</v>
      </c>
      <c r="AR356" s="142" t="s">
        <v>293</v>
      </c>
      <c r="AT356" s="142" t="s">
        <v>206</v>
      </c>
      <c r="AU356" s="142" t="s">
        <v>82</v>
      </c>
      <c r="AY356" s="18" t="s">
        <v>144</v>
      </c>
      <c r="BE356" s="143">
        <f>IF(N356="základní",J356,0)</f>
        <v>0</v>
      </c>
      <c r="BF356" s="143">
        <f>IF(N356="snížená",J356,0)</f>
        <v>0</v>
      </c>
      <c r="BG356" s="143">
        <f>IF(N356="zákl. přenesená",J356,0)</f>
        <v>0</v>
      </c>
      <c r="BH356" s="143">
        <f>IF(N356="sníž. přenesená",J356,0)</f>
        <v>0</v>
      </c>
      <c r="BI356" s="143">
        <f>IF(N356="nulová",J356,0)</f>
        <v>0</v>
      </c>
      <c r="BJ356" s="18" t="s">
        <v>80</v>
      </c>
      <c r="BK356" s="143">
        <f>ROUND(I356*H356,2)</f>
        <v>0</v>
      </c>
      <c r="BL356" s="18" t="s">
        <v>251</v>
      </c>
      <c r="BM356" s="142" t="s">
        <v>559</v>
      </c>
    </row>
    <row r="357" spans="2:47" s="1" customFormat="1" ht="87.75">
      <c r="B357" s="33"/>
      <c r="D357" s="149" t="s">
        <v>412</v>
      </c>
      <c r="F357" s="187" t="s">
        <v>560</v>
      </c>
      <c r="I357" s="146"/>
      <c r="L357" s="33"/>
      <c r="M357" s="147"/>
      <c r="T357" s="54"/>
      <c r="AT357" s="18" t="s">
        <v>412</v>
      </c>
      <c r="AU357" s="18" t="s">
        <v>82</v>
      </c>
    </row>
    <row r="358" spans="2:65" s="1" customFormat="1" ht="16.5" customHeight="1">
      <c r="B358" s="129"/>
      <c r="C358" s="130" t="s">
        <v>561</v>
      </c>
      <c r="D358" s="130" t="s">
        <v>147</v>
      </c>
      <c r="E358" s="131" t="s">
        <v>562</v>
      </c>
      <c r="F358" s="132" t="s">
        <v>563</v>
      </c>
      <c r="G358" s="133" t="s">
        <v>373</v>
      </c>
      <c r="H358" s="134">
        <v>2</v>
      </c>
      <c r="I358" s="135"/>
      <c r="J358" s="136">
        <f>ROUND(I358*H358,2)</f>
        <v>0</v>
      </c>
      <c r="K358" s="137"/>
      <c r="L358" s="33"/>
      <c r="M358" s="138" t="s">
        <v>3</v>
      </c>
      <c r="N358" s="139" t="s">
        <v>43</v>
      </c>
      <c r="P358" s="140">
        <f>O358*H358</f>
        <v>0</v>
      </c>
      <c r="Q358" s="140">
        <v>0.0011</v>
      </c>
      <c r="R358" s="140">
        <f>Q358*H358</f>
        <v>0.0022</v>
      </c>
      <c r="S358" s="140">
        <v>0</v>
      </c>
      <c r="T358" s="141">
        <f>S358*H358</f>
        <v>0</v>
      </c>
      <c r="AR358" s="142" t="s">
        <v>251</v>
      </c>
      <c r="AT358" s="142" t="s">
        <v>147</v>
      </c>
      <c r="AU358" s="142" t="s">
        <v>82</v>
      </c>
      <c r="AY358" s="18" t="s">
        <v>144</v>
      </c>
      <c r="BE358" s="143">
        <f>IF(N358="základní",J358,0)</f>
        <v>0</v>
      </c>
      <c r="BF358" s="143">
        <f>IF(N358="snížená",J358,0)</f>
        <v>0</v>
      </c>
      <c r="BG358" s="143">
        <f>IF(N358="zákl. přenesená",J358,0)</f>
        <v>0</v>
      </c>
      <c r="BH358" s="143">
        <f>IF(N358="sníž. přenesená",J358,0)</f>
        <v>0</v>
      </c>
      <c r="BI358" s="143">
        <f>IF(N358="nulová",J358,0)</f>
        <v>0</v>
      </c>
      <c r="BJ358" s="18" t="s">
        <v>80</v>
      </c>
      <c r="BK358" s="143">
        <f>ROUND(I358*H358,2)</f>
        <v>0</v>
      </c>
      <c r="BL358" s="18" t="s">
        <v>251</v>
      </c>
      <c r="BM358" s="142" t="s">
        <v>564</v>
      </c>
    </row>
    <row r="359" spans="2:51" s="12" customFormat="1" ht="11.25">
      <c r="B359" s="148"/>
      <c r="D359" s="149" t="s">
        <v>155</v>
      </c>
      <c r="E359" s="150" t="s">
        <v>3</v>
      </c>
      <c r="F359" s="151" t="s">
        <v>82</v>
      </c>
      <c r="H359" s="152">
        <v>2</v>
      </c>
      <c r="I359" s="153"/>
      <c r="L359" s="148"/>
      <c r="M359" s="154"/>
      <c r="T359" s="155"/>
      <c r="AT359" s="150" t="s">
        <v>155</v>
      </c>
      <c r="AU359" s="150" t="s">
        <v>82</v>
      </c>
      <c r="AV359" s="12" t="s">
        <v>82</v>
      </c>
      <c r="AW359" s="12" t="s">
        <v>33</v>
      </c>
      <c r="AX359" s="12" t="s">
        <v>80</v>
      </c>
      <c r="AY359" s="150" t="s">
        <v>144</v>
      </c>
    </row>
    <row r="360" spans="2:65" s="1" customFormat="1" ht="16.5" customHeight="1">
      <c r="B360" s="129"/>
      <c r="C360" s="130" t="s">
        <v>565</v>
      </c>
      <c r="D360" s="130" t="s">
        <v>147</v>
      </c>
      <c r="E360" s="131" t="s">
        <v>566</v>
      </c>
      <c r="F360" s="132" t="s">
        <v>567</v>
      </c>
      <c r="G360" s="133" t="s">
        <v>373</v>
      </c>
      <c r="H360" s="134">
        <v>8</v>
      </c>
      <c r="I360" s="135"/>
      <c r="J360" s="136">
        <f>ROUND(I360*H360,2)</f>
        <v>0</v>
      </c>
      <c r="K360" s="137"/>
      <c r="L360" s="33"/>
      <c r="M360" s="138" t="s">
        <v>3</v>
      </c>
      <c r="N360" s="139" t="s">
        <v>43</v>
      </c>
      <c r="P360" s="140">
        <f>O360*H360</f>
        <v>0</v>
      </c>
      <c r="Q360" s="140">
        <v>0.0011</v>
      </c>
      <c r="R360" s="140">
        <f>Q360*H360</f>
        <v>0.0088</v>
      </c>
      <c r="S360" s="140">
        <v>0</v>
      </c>
      <c r="T360" s="141">
        <f>S360*H360</f>
        <v>0</v>
      </c>
      <c r="AR360" s="142" t="s">
        <v>251</v>
      </c>
      <c r="AT360" s="142" t="s">
        <v>147</v>
      </c>
      <c r="AU360" s="142" t="s">
        <v>82</v>
      </c>
      <c r="AY360" s="18" t="s">
        <v>144</v>
      </c>
      <c r="BE360" s="143">
        <f>IF(N360="základní",J360,0)</f>
        <v>0</v>
      </c>
      <c r="BF360" s="143">
        <f>IF(N360="snížená",J360,0)</f>
        <v>0</v>
      </c>
      <c r="BG360" s="143">
        <f>IF(N360="zákl. přenesená",J360,0)</f>
        <v>0</v>
      </c>
      <c r="BH360" s="143">
        <f>IF(N360="sníž. přenesená",J360,0)</f>
        <v>0</v>
      </c>
      <c r="BI360" s="143">
        <f>IF(N360="nulová",J360,0)</f>
        <v>0</v>
      </c>
      <c r="BJ360" s="18" t="s">
        <v>80</v>
      </c>
      <c r="BK360" s="143">
        <f>ROUND(I360*H360,2)</f>
        <v>0</v>
      </c>
      <c r="BL360" s="18" t="s">
        <v>251</v>
      </c>
      <c r="BM360" s="142" t="s">
        <v>568</v>
      </c>
    </row>
    <row r="361" spans="2:47" s="1" customFormat="1" ht="19.5">
      <c r="B361" s="33"/>
      <c r="D361" s="149" t="s">
        <v>412</v>
      </c>
      <c r="F361" s="187" t="s">
        <v>439</v>
      </c>
      <c r="I361" s="146"/>
      <c r="L361" s="33"/>
      <c r="M361" s="147"/>
      <c r="T361" s="54"/>
      <c r="AT361" s="18" t="s">
        <v>412</v>
      </c>
      <c r="AU361" s="18" t="s">
        <v>82</v>
      </c>
    </row>
    <row r="362" spans="2:51" s="12" customFormat="1" ht="11.25">
      <c r="B362" s="148"/>
      <c r="D362" s="149" t="s">
        <v>155</v>
      </c>
      <c r="E362" s="150" t="s">
        <v>3</v>
      </c>
      <c r="F362" s="151" t="s">
        <v>440</v>
      </c>
      <c r="H362" s="152">
        <v>8</v>
      </c>
      <c r="I362" s="153"/>
      <c r="L362" s="148"/>
      <c r="M362" s="154"/>
      <c r="T362" s="155"/>
      <c r="AT362" s="150" t="s">
        <v>155</v>
      </c>
      <c r="AU362" s="150" t="s">
        <v>82</v>
      </c>
      <c r="AV362" s="12" t="s">
        <v>82</v>
      </c>
      <c r="AW362" s="12" t="s">
        <v>33</v>
      </c>
      <c r="AX362" s="12" t="s">
        <v>80</v>
      </c>
      <c r="AY362" s="150" t="s">
        <v>144</v>
      </c>
    </row>
    <row r="363" spans="2:65" s="1" customFormat="1" ht="16.5" customHeight="1">
      <c r="B363" s="129"/>
      <c r="C363" s="130" t="s">
        <v>569</v>
      </c>
      <c r="D363" s="130" t="s">
        <v>147</v>
      </c>
      <c r="E363" s="131" t="s">
        <v>570</v>
      </c>
      <c r="F363" s="132" t="s">
        <v>571</v>
      </c>
      <c r="G363" s="133" t="s">
        <v>373</v>
      </c>
      <c r="H363" s="134">
        <v>2</v>
      </c>
      <c r="I363" s="135"/>
      <c r="J363" s="136">
        <f>ROUND(I363*H363,2)</f>
        <v>0</v>
      </c>
      <c r="K363" s="137"/>
      <c r="L363" s="33"/>
      <c r="M363" s="138" t="s">
        <v>3</v>
      </c>
      <c r="N363" s="139" t="s">
        <v>43</v>
      </c>
      <c r="P363" s="140">
        <f>O363*H363</f>
        <v>0</v>
      </c>
      <c r="Q363" s="140">
        <v>0.0011</v>
      </c>
      <c r="R363" s="140">
        <f>Q363*H363</f>
        <v>0.0022</v>
      </c>
      <c r="S363" s="140">
        <v>0</v>
      </c>
      <c r="T363" s="141">
        <f>S363*H363</f>
        <v>0</v>
      </c>
      <c r="AR363" s="142" t="s">
        <v>251</v>
      </c>
      <c r="AT363" s="142" t="s">
        <v>147</v>
      </c>
      <c r="AU363" s="142" t="s">
        <v>82</v>
      </c>
      <c r="AY363" s="18" t="s">
        <v>144</v>
      </c>
      <c r="BE363" s="143">
        <f>IF(N363="základní",J363,0)</f>
        <v>0</v>
      </c>
      <c r="BF363" s="143">
        <f>IF(N363="snížená",J363,0)</f>
        <v>0</v>
      </c>
      <c r="BG363" s="143">
        <f>IF(N363="zákl. přenesená",J363,0)</f>
        <v>0</v>
      </c>
      <c r="BH363" s="143">
        <f>IF(N363="sníž. přenesená",J363,0)</f>
        <v>0</v>
      </c>
      <c r="BI363" s="143">
        <f>IF(N363="nulová",J363,0)</f>
        <v>0</v>
      </c>
      <c r="BJ363" s="18" t="s">
        <v>80</v>
      </c>
      <c r="BK363" s="143">
        <f>ROUND(I363*H363,2)</f>
        <v>0</v>
      </c>
      <c r="BL363" s="18" t="s">
        <v>251</v>
      </c>
      <c r="BM363" s="142" t="s">
        <v>572</v>
      </c>
    </row>
    <row r="364" spans="2:47" s="1" customFormat="1" ht="19.5">
      <c r="B364" s="33"/>
      <c r="D364" s="149" t="s">
        <v>412</v>
      </c>
      <c r="F364" s="187" t="s">
        <v>573</v>
      </c>
      <c r="I364" s="146"/>
      <c r="L364" s="33"/>
      <c r="M364" s="147"/>
      <c r="T364" s="54"/>
      <c r="AT364" s="18" t="s">
        <v>412</v>
      </c>
      <c r="AU364" s="18" t="s">
        <v>82</v>
      </c>
    </row>
    <row r="365" spans="2:51" s="12" customFormat="1" ht="11.25">
      <c r="B365" s="148"/>
      <c r="D365" s="149" t="s">
        <v>155</v>
      </c>
      <c r="E365" s="150" t="s">
        <v>3</v>
      </c>
      <c r="F365" s="151" t="s">
        <v>82</v>
      </c>
      <c r="H365" s="152">
        <v>2</v>
      </c>
      <c r="I365" s="153"/>
      <c r="L365" s="148"/>
      <c r="M365" s="154"/>
      <c r="T365" s="155"/>
      <c r="AT365" s="150" t="s">
        <v>155</v>
      </c>
      <c r="AU365" s="150" t="s">
        <v>82</v>
      </c>
      <c r="AV365" s="12" t="s">
        <v>82</v>
      </c>
      <c r="AW365" s="12" t="s">
        <v>33</v>
      </c>
      <c r="AX365" s="12" t="s">
        <v>80</v>
      </c>
      <c r="AY365" s="150" t="s">
        <v>144</v>
      </c>
    </row>
    <row r="366" spans="2:65" s="1" customFormat="1" ht="16.5" customHeight="1">
      <c r="B366" s="129"/>
      <c r="C366" s="130" t="s">
        <v>574</v>
      </c>
      <c r="D366" s="130" t="s">
        <v>147</v>
      </c>
      <c r="E366" s="131" t="s">
        <v>575</v>
      </c>
      <c r="F366" s="132" t="s">
        <v>576</v>
      </c>
      <c r="G366" s="133" t="s">
        <v>373</v>
      </c>
      <c r="H366" s="134">
        <v>2</v>
      </c>
      <c r="I366" s="135"/>
      <c r="J366" s="136">
        <f>ROUND(I366*H366,2)</f>
        <v>0</v>
      </c>
      <c r="K366" s="137"/>
      <c r="L366" s="33"/>
      <c r="M366" s="138" t="s">
        <v>3</v>
      </c>
      <c r="N366" s="139" t="s">
        <v>43</v>
      </c>
      <c r="P366" s="140">
        <f>O366*H366</f>
        <v>0</v>
      </c>
      <c r="Q366" s="140">
        <v>0.0011</v>
      </c>
      <c r="R366" s="140">
        <f>Q366*H366</f>
        <v>0.0022</v>
      </c>
      <c r="S366" s="140">
        <v>0</v>
      </c>
      <c r="T366" s="141">
        <f>S366*H366</f>
        <v>0</v>
      </c>
      <c r="AR366" s="142" t="s">
        <v>251</v>
      </c>
      <c r="AT366" s="142" t="s">
        <v>147</v>
      </c>
      <c r="AU366" s="142" t="s">
        <v>82</v>
      </c>
      <c r="AY366" s="18" t="s">
        <v>144</v>
      </c>
      <c r="BE366" s="143">
        <f>IF(N366="základní",J366,0)</f>
        <v>0</v>
      </c>
      <c r="BF366" s="143">
        <f>IF(N366="snížená",J366,0)</f>
        <v>0</v>
      </c>
      <c r="BG366" s="143">
        <f>IF(N366="zákl. přenesená",J366,0)</f>
        <v>0</v>
      </c>
      <c r="BH366" s="143">
        <f>IF(N366="sníž. přenesená",J366,0)</f>
        <v>0</v>
      </c>
      <c r="BI366" s="143">
        <f>IF(N366="nulová",J366,0)</f>
        <v>0</v>
      </c>
      <c r="BJ366" s="18" t="s">
        <v>80</v>
      </c>
      <c r="BK366" s="143">
        <f>ROUND(I366*H366,2)</f>
        <v>0</v>
      </c>
      <c r="BL366" s="18" t="s">
        <v>251</v>
      </c>
      <c r="BM366" s="142" t="s">
        <v>577</v>
      </c>
    </row>
    <row r="367" spans="2:47" s="1" customFormat="1" ht="19.5">
      <c r="B367" s="33"/>
      <c r="D367" s="149" t="s">
        <v>412</v>
      </c>
      <c r="F367" s="187" t="s">
        <v>439</v>
      </c>
      <c r="I367" s="146"/>
      <c r="L367" s="33"/>
      <c r="M367" s="147"/>
      <c r="T367" s="54"/>
      <c r="AT367" s="18" t="s">
        <v>412</v>
      </c>
      <c r="AU367" s="18" t="s">
        <v>82</v>
      </c>
    </row>
    <row r="368" spans="2:51" s="12" customFormat="1" ht="11.25">
      <c r="B368" s="148"/>
      <c r="D368" s="149" t="s">
        <v>155</v>
      </c>
      <c r="E368" s="150" t="s">
        <v>3</v>
      </c>
      <c r="F368" s="151" t="s">
        <v>82</v>
      </c>
      <c r="H368" s="152">
        <v>2</v>
      </c>
      <c r="I368" s="153"/>
      <c r="L368" s="148"/>
      <c r="M368" s="154"/>
      <c r="T368" s="155"/>
      <c r="AT368" s="150" t="s">
        <v>155</v>
      </c>
      <c r="AU368" s="150" t="s">
        <v>82</v>
      </c>
      <c r="AV368" s="12" t="s">
        <v>82</v>
      </c>
      <c r="AW368" s="12" t="s">
        <v>33</v>
      </c>
      <c r="AX368" s="12" t="s">
        <v>80</v>
      </c>
      <c r="AY368" s="150" t="s">
        <v>144</v>
      </c>
    </row>
    <row r="369" spans="2:65" s="1" customFormat="1" ht="16.5" customHeight="1">
      <c r="B369" s="129"/>
      <c r="C369" s="130" t="s">
        <v>578</v>
      </c>
      <c r="D369" s="130" t="s">
        <v>147</v>
      </c>
      <c r="E369" s="131" t="s">
        <v>579</v>
      </c>
      <c r="F369" s="132" t="s">
        <v>580</v>
      </c>
      <c r="G369" s="133" t="s">
        <v>373</v>
      </c>
      <c r="H369" s="134">
        <v>2</v>
      </c>
      <c r="I369" s="135"/>
      <c r="J369" s="136">
        <f>ROUND(I369*H369,2)</f>
        <v>0</v>
      </c>
      <c r="K369" s="137"/>
      <c r="L369" s="33"/>
      <c r="M369" s="138" t="s">
        <v>3</v>
      </c>
      <c r="N369" s="139" t="s">
        <v>43</v>
      </c>
      <c r="P369" s="140">
        <f>O369*H369</f>
        <v>0</v>
      </c>
      <c r="Q369" s="140">
        <v>0.0011</v>
      </c>
      <c r="R369" s="140">
        <f>Q369*H369</f>
        <v>0.0022</v>
      </c>
      <c r="S369" s="140">
        <v>0</v>
      </c>
      <c r="T369" s="141">
        <f>S369*H369</f>
        <v>0</v>
      </c>
      <c r="AR369" s="142" t="s">
        <v>251</v>
      </c>
      <c r="AT369" s="142" t="s">
        <v>147</v>
      </c>
      <c r="AU369" s="142" t="s">
        <v>82</v>
      </c>
      <c r="AY369" s="18" t="s">
        <v>144</v>
      </c>
      <c r="BE369" s="143">
        <f>IF(N369="základní",J369,0)</f>
        <v>0</v>
      </c>
      <c r="BF369" s="143">
        <f>IF(N369="snížená",J369,0)</f>
        <v>0</v>
      </c>
      <c r="BG369" s="143">
        <f>IF(N369="zákl. přenesená",J369,0)</f>
        <v>0</v>
      </c>
      <c r="BH369" s="143">
        <f>IF(N369="sníž. přenesená",J369,0)</f>
        <v>0</v>
      </c>
      <c r="BI369" s="143">
        <f>IF(N369="nulová",J369,0)</f>
        <v>0</v>
      </c>
      <c r="BJ369" s="18" t="s">
        <v>80</v>
      </c>
      <c r="BK369" s="143">
        <f>ROUND(I369*H369,2)</f>
        <v>0</v>
      </c>
      <c r="BL369" s="18" t="s">
        <v>251</v>
      </c>
      <c r="BM369" s="142" t="s">
        <v>581</v>
      </c>
    </row>
    <row r="370" spans="2:47" s="1" customFormat="1" ht="19.5">
      <c r="B370" s="33"/>
      <c r="D370" s="149" t="s">
        <v>412</v>
      </c>
      <c r="F370" s="187" t="s">
        <v>573</v>
      </c>
      <c r="I370" s="146"/>
      <c r="L370" s="33"/>
      <c r="M370" s="147"/>
      <c r="T370" s="54"/>
      <c r="AT370" s="18" t="s">
        <v>412</v>
      </c>
      <c r="AU370" s="18" t="s">
        <v>82</v>
      </c>
    </row>
    <row r="371" spans="2:51" s="12" customFormat="1" ht="11.25">
      <c r="B371" s="148"/>
      <c r="D371" s="149" t="s">
        <v>155</v>
      </c>
      <c r="E371" s="150" t="s">
        <v>3</v>
      </c>
      <c r="F371" s="151" t="s">
        <v>82</v>
      </c>
      <c r="H371" s="152">
        <v>2</v>
      </c>
      <c r="I371" s="153"/>
      <c r="L371" s="148"/>
      <c r="M371" s="154"/>
      <c r="T371" s="155"/>
      <c r="AT371" s="150" t="s">
        <v>155</v>
      </c>
      <c r="AU371" s="150" t="s">
        <v>82</v>
      </c>
      <c r="AV371" s="12" t="s">
        <v>82</v>
      </c>
      <c r="AW371" s="12" t="s">
        <v>33</v>
      </c>
      <c r="AX371" s="12" t="s">
        <v>80</v>
      </c>
      <c r="AY371" s="150" t="s">
        <v>144</v>
      </c>
    </row>
    <row r="372" spans="2:65" s="1" customFormat="1" ht="16.5" customHeight="1">
      <c r="B372" s="129"/>
      <c r="C372" s="130" t="s">
        <v>582</v>
      </c>
      <c r="D372" s="130" t="s">
        <v>147</v>
      </c>
      <c r="E372" s="131" t="s">
        <v>583</v>
      </c>
      <c r="F372" s="132" t="s">
        <v>584</v>
      </c>
      <c r="G372" s="133" t="s">
        <v>373</v>
      </c>
      <c r="H372" s="134">
        <v>2</v>
      </c>
      <c r="I372" s="135"/>
      <c r="J372" s="136">
        <f>ROUND(I372*H372,2)</f>
        <v>0</v>
      </c>
      <c r="K372" s="137"/>
      <c r="L372" s="33"/>
      <c r="M372" s="138" t="s">
        <v>3</v>
      </c>
      <c r="N372" s="139" t="s">
        <v>43</v>
      </c>
      <c r="P372" s="140">
        <f>O372*H372</f>
        <v>0</v>
      </c>
      <c r="Q372" s="140">
        <v>0.0011</v>
      </c>
      <c r="R372" s="140">
        <f>Q372*H372</f>
        <v>0.0022</v>
      </c>
      <c r="S372" s="140">
        <v>0</v>
      </c>
      <c r="T372" s="141">
        <f>S372*H372</f>
        <v>0</v>
      </c>
      <c r="AR372" s="142" t="s">
        <v>251</v>
      </c>
      <c r="AT372" s="142" t="s">
        <v>147</v>
      </c>
      <c r="AU372" s="142" t="s">
        <v>82</v>
      </c>
      <c r="AY372" s="18" t="s">
        <v>144</v>
      </c>
      <c r="BE372" s="143">
        <f>IF(N372="základní",J372,0)</f>
        <v>0</v>
      </c>
      <c r="BF372" s="143">
        <f>IF(N372="snížená",J372,0)</f>
        <v>0</v>
      </c>
      <c r="BG372" s="143">
        <f>IF(N372="zákl. přenesená",J372,0)</f>
        <v>0</v>
      </c>
      <c r="BH372" s="143">
        <f>IF(N372="sníž. přenesená",J372,0)</f>
        <v>0</v>
      </c>
      <c r="BI372" s="143">
        <f>IF(N372="nulová",J372,0)</f>
        <v>0</v>
      </c>
      <c r="BJ372" s="18" t="s">
        <v>80</v>
      </c>
      <c r="BK372" s="143">
        <f>ROUND(I372*H372,2)</f>
        <v>0</v>
      </c>
      <c r="BL372" s="18" t="s">
        <v>251</v>
      </c>
      <c r="BM372" s="142" t="s">
        <v>585</v>
      </c>
    </row>
    <row r="373" spans="2:47" s="1" customFormat="1" ht="19.5">
      <c r="B373" s="33"/>
      <c r="D373" s="149" t="s">
        <v>412</v>
      </c>
      <c r="F373" s="187" t="s">
        <v>573</v>
      </c>
      <c r="I373" s="146"/>
      <c r="L373" s="33"/>
      <c r="M373" s="147"/>
      <c r="T373" s="54"/>
      <c r="AT373" s="18" t="s">
        <v>412</v>
      </c>
      <c r="AU373" s="18" t="s">
        <v>82</v>
      </c>
    </row>
    <row r="374" spans="2:51" s="12" customFormat="1" ht="11.25">
      <c r="B374" s="148"/>
      <c r="D374" s="149" t="s">
        <v>155</v>
      </c>
      <c r="E374" s="150" t="s">
        <v>3</v>
      </c>
      <c r="F374" s="151" t="s">
        <v>82</v>
      </c>
      <c r="H374" s="152">
        <v>2</v>
      </c>
      <c r="I374" s="153"/>
      <c r="L374" s="148"/>
      <c r="M374" s="154"/>
      <c r="T374" s="155"/>
      <c r="AT374" s="150" t="s">
        <v>155</v>
      </c>
      <c r="AU374" s="150" t="s">
        <v>82</v>
      </c>
      <c r="AV374" s="12" t="s">
        <v>82</v>
      </c>
      <c r="AW374" s="12" t="s">
        <v>33</v>
      </c>
      <c r="AX374" s="12" t="s">
        <v>80</v>
      </c>
      <c r="AY374" s="150" t="s">
        <v>144</v>
      </c>
    </row>
    <row r="375" spans="2:65" s="1" customFormat="1" ht="16.5" customHeight="1">
      <c r="B375" s="129"/>
      <c r="C375" s="130" t="s">
        <v>586</v>
      </c>
      <c r="D375" s="130" t="s">
        <v>147</v>
      </c>
      <c r="E375" s="131" t="s">
        <v>587</v>
      </c>
      <c r="F375" s="132" t="s">
        <v>588</v>
      </c>
      <c r="G375" s="133" t="s">
        <v>373</v>
      </c>
      <c r="H375" s="134">
        <v>2</v>
      </c>
      <c r="I375" s="135"/>
      <c r="J375" s="136">
        <f>ROUND(I375*H375,2)</f>
        <v>0</v>
      </c>
      <c r="K375" s="137"/>
      <c r="L375" s="33"/>
      <c r="M375" s="138" t="s">
        <v>3</v>
      </c>
      <c r="N375" s="139" t="s">
        <v>43</v>
      </c>
      <c r="P375" s="140">
        <f>O375*H375</f>
        <v>0</v>
      </c>
      <c r="Q375" s="140">
        <v>0.0011</v>
      </c>
      <c r="R375" s="140">
        <f>Q375*H375</f>
        <v>0.0022</v>
      </c>
      <c r="S375" s="140">
        <v>0</v>
      </c>
      <c r="T375" s="141">
        <f>S375*H375</f>
        <v>0</v>
      </c>
      <c r="AR375" s="142" t="s">
        <v>251</v>
      </c>
      <c r="AT375" s="142" t="s">
        <v>147</v>
      </c>
      <c r="AU375" s="142" t="s">
        <v>82</v>
      </c>
      <c r="AY375" s="18" t="s">
        <v>144</v>
      </c>
      <c r="BE375" s="143">
        <f>IF(N375="základní",J375,0)</f>
        <v>0</v>
      </c>
      <c r="BF375" s="143">
        <f>IF(N375="snížená",J375,0)</f>
        <v>0</v>
      </c>
      <c r="BG375" s="143">
        <f>IF(N375="zákl. přenesená",J375,0)</f>
        <v>0</v>
      </c>
      <c r="BH375" s="143">
        <f>IF(N375="sníž. přenesená",J375,0)</f>
        <v>0</v>
      </c>
      <c r="BI375" s="143">
        <f>IF(N375="nulová",J375,0)</f>
        <v>0</v>
      </c>
      <c r="BJ375" s="18" t="s">
        <v>80</v>
      </c>
      <c r="BK375" s="143">
        <f>ROUND(I375*H375,2)</f>
        <v>0</v>
      </c>
      <c r="BL375" s="18" t="s">
        <v>251</v>
      </c>
      <c r="BM375" s="142" t="s">
        <v>589</v>
      </c>
    </row>
    <row r="376" spans="2:47" s="1" customFormat="1" ht="19.5">
      <c r="B376" s="33"/>
      <c r="D376" s="149" t="s">
        <v>412</v>
      </c>
      <c r="F376" s="187" t="s">
        <v>439</v>
      </c>
      <c r="I376" s="146"/>
      <c r="L376" s="33"/>
      <c r="M376" s="147"/>
      <c r="T376" s="54"/>
      <c r="AT376" s="18" t="s">
        <v>412</v>
      </c>
      <c r="AU376" s="18" t="s">
        <v>82</v>
      </c>
    </row>
    <row r="377" spans="2:51" s="12" customFormat="1" ht="11.25">
      <c r="B377" s="148"/>
      <c r="D377" s="149" t="s">
        <v>155</v>
      </c>
      <c r="E377" s="150" t="s">
        <v>3</v>
      </c>
      <c r="F377" s="151" t="s">
        <v>82</v>
      </c>
      <c r="H377" s="152">
        <v>2</v>
      </c>
      <c r="I377" s="153"/>
      <c r="L377" s="148"/>
      <c r="M377" s="154"/>
      <c r="T377" s="155"/>
      <c r="AT377" s="150" t="s">
        <v>155</v>
      </c>
      <c r="AU377" s="150" t="s">
        <v>82</v>
      </c>
      <c r="AV377" s="12" t="s">
        <v>82</v>
      </c>
      <c r="AW377" s="12" t="s">
        <v>33</v>
      </c>
      <c r="AX377" s="12" t="s">
        <v>80</v>
      </c>
      <c r="AY377" s="150" t="s">
        <v>144</v>
      </c>
    </row>
    <row r="378" spans="2:65" s="1" customFormat="1" ht="16.5" customHeight="1">
      <c r="B378" s="129"/>
      <c r="C378" s="130" t="s">
        <v>590</v>
      </c>
      <c r="D378" s="130" t="s">
        <v>147</v>
      </c>
      <c r="E378" s="131" t="s">
        <v>591</v>
      </c>
      <c r="F378" s="132" t="s">
        <v>592</v>
      </c>
      <c r="G378" s="133" t="s">
        <v>373</v>
      </c>
      <c r="H378" s="134">
        <v>18</v>
      </c>
      <c r="I378" s="135"/>
      <c r="J378" s="136">
        <f>ROUND(I378*H378,2)</f>
        <v>0</v>
      </c>
      <c r="K378" s="137"/>
      <c r="L378" s="33"/>
      <c r="M378" s="138" t="s">
        <v>3</v>
      </c>
      <c r="N378" s="139" t="s">
        <v>43</v>
      </c>
      <c r="P378" s="140">
        <f>O378*H378</f>
        <v>0</v>
      </c>
      <c r="Q378" s="140">
        <v>0.0011</v>
      </c>
      <c r="R378" s="140">
        <f>Q378*H378</f>
        <v>0.0198</v>
      </c>
      <c r="S378" s="140">
        <v>0</v>
      </c>
      <c r="T378" s="141">
        <f>S378*H378</f>
        <v>0</v>
      </c>
      <c r="AR378" s="142" t="s">
        <v>251</v>
      </c>
      <c r="AT378" s="142" t="s">
        <v>147</v>
      </c>
      <c r="AU378" s="142" t="s">
        <v>82</v>
      </c>
      <c r="AY378" s="18" t="s">
        <v>144</v>
      </c>
      <c r="BE378" s="143">
        <f>IF(N378="základní",J378,0)</f>
        <v>0</v>
      </c>
      <c r="BF378" s="143">
        <f>IF(N378="snížená",J378,0)</f>
        <v>0</v>
      </c>
      <c r="BG378" s="143">
        <f>IF(N378="zákl. přenesená",J378,0)</f>
        <v>0</v>
      </c>
      <c r="BH378" s="143">
        <f>IF(N378="sníž. přenesená",J378,0)</f>
        <v>0</v>
      </c>
      <c r="BI378" s="143">
        <f>IF(N378="nulová",J378,0)</f>
        <v>0</v>
      </c>
      <c r="BJ378" s="18" t="s">
        <v>80</v>
      </c>
      <c r="BK378" s="143">
        <f>ROUND(I378*H378,2)</f>
        <v>0</v>
      </c>
      <c r="BL378" s="18" t="s">
        <v>251</v>
      </c>
      <c r="BM378" s="142" t="s">
        <v>593</v>
      </c>
    </row>
    <row r="379" spans="2:47" s="1" customFormat="1" ht="19.5">
      <c r="B379" s="33"/>
      <c r="D379" s="149" t="s">
        <v>412</v>
      </c>
      <c r="F379" s="187" t="s">
        <v>439</v>
      </c>
      <c r="I379" s="146"/>
      <c r="L379" s="33"/>
      <c r="M379" s="147"/>
      <c r="T379" s="54"/>
      <c r="AT379" s="18" t="s">
        <v>412</v>
      </c>
      <c r="AU379" s="18" t="s">
        <v>82</v>
      </c>
    </row>
    <row r="380" spans="2:51" s="12" customFormat="1" ht="11.25">
      <c r="B380" s="148"/>
      <c r="D380" s="149" t="s">
        <v>155</v>
      </c>
      <c r="E380" s="150" t="s">
        <v>3</v>
      </c>
      <c r="F380" s="151" t="s">
        <v>425</v>
      </c>
      <c r="H380" s="152">
        <v>12</v>
      </c>
      <c r="I380" s="153"/>
      <c r="L380" s="148"/>
      <c r="M380" s="154"/>
      <c r="T380" s="155"/>
      <c r="AT380" s="150" t="s">
        <v>155</v>
      </c>
      <c r="AU380" s="150" t="s">
        <v>82</v>
      </c>
      <c r="AV380" s="12" t="s">
        <v>82</v>
      </c>
      <c r="AW380" s="12" t="s">
        <v>33</v>
      </c>
      <c r="AX380" s="12" t="s">
        <v>72</v>
      </c>
      <c r="AY380" s="150" t="s">
        <v>144</v>
      </c>
    </row>
    <row r="381" spans="2:51" s="12" customFormat="1" ht="11.25">
      <c r="B381" s="148"/>
      <c r="D381" s="149" t="s">
        <v>155</v>
      </c>
      <c r="E381" s="150" t="s">
        <v>3</v>
      </c>
      <c r="F381" s="151" t="s">
        <v>426</v>
      </c>
      <c r="H381" s="152">
        <v>6</v>
      </c>
      <c r="I381" s="153"/>
      <c r="L381" s="148"/>
      <c r="M381" s="154"/>
      <c r="T381" s="155"/>
      <c r="AT381" s="150" t="s">
        <v>155</v>
      </c>
      <c r="AU381" s="150" t="s">
        <v>82</v>
      </c>
      <c r="AV381" s="12" t="s">
        <v>82</v>
      </c>
      <c r="AW381" s="12" t="s">
        <v>33</v>
      </c>
      <c r="AX381" s="12" t="s">
        <v>72</v>
      </c>
      <c r="AY381" s="150" t="s">
        <v>144</v>
      </c>
    </row>
    <row r="382" spans="2:51" s="15" customFormat="1" ht="11.25">
      <c r="B382" s="169"/>
      <c r="D382" s="149" t="s">
        <v>155</v>
      </c>
      <c r="E382" s="170" t="s">
        <v>3</v>
      </c>
      <c r="F382" s="171" t="s">
        <v>204</v>
      </c>
      <c r="H382" s="172">
        <v>18</v>
      </c>
      <c r="I382" s="173"/>
      <c r="L382" s="169"/>
      <c r="M382" s="174"/>
      <c r="T382" s="175"/>
      <c r="AT382" s="170" t="s">
        <v>155</v>
      </c>
      <c r="AU382" s="170" t="s">
        <v>82</v>
      </c>
      <c r="AV382" s="15" t="s">
        <v>151</v>
      </c>
      <c r="AW382" s="15" t="s">
        <v>33</v>
      </c>
      <c r="AX382" s="15" t="s">
        <v>80</v>
      </c>
      <c r="AY382" s="170" t="s">
        <v>144</v>
      </c>
    </row>
    <row r="383" spans="2:65" s="1" customFormat="1" ht="16.5" customHeight="1">
      <c r="B383" s="129"/>
      <c r="C383" s="130" t="s">
        <v>594</v>
      </c>
      <c r="D383" s="130" t="s">
        <v>147</v>
      </c>
      <c r="E383" s="131" t="s">
        <v>595</v>
      </c>
      <c r="F383" s="132" t="s">
        <v>596</v>
      </c>
      <c r="G383" s="133" t="s">
        <v>373</v>
      </c>
      <c r="H383" s="134">
        <v>10</v>
      </c>
      <c r="I383" s="135"/>
      <c r="J383" s="136">
        <f>ROUND(I383*H383,2)</f>
        <v>0</v>
      </c>
      <c r="K383" s="137"/>
      <c r="L383" s="33"/>
      <c r="M383" s="138" t="s">
        <v>3</v>
      </c>
      <c r="N383" s="139" t="s">
        <v>43</v>
      </c>
      <c r="P383" s="140">
        <f>O383*H383</f>
        <v>0</v>
      </c>
      <c r="Q383" s="140">
        <v>0.0011</v>
      </c>
      <c r="R383" s="140">
        <f>Q383*H383</f>
        <v>0.011000000000000001</v>
      </c>
      <c r="S383" s="140">
        <v>0</v>
      </c>
      <c r="T383" s="141">
        <f>S383*H383</f>
        <v>0</v>
      </c>
      <c r="AR383" s="142" t="s">
        <v>251</v>
      </c>
      <c r="AT383" s="142" t="s">
        <v>147</v>
      </c>
      <c r="AU383" s="142" t="s">
        <v>82</v>
      </c>
      <c r="AY383" s="18" t="s">
        <v>144</v>
      </c>
      <c r="BE383" s="143">
        <f>IF(N383="základní",J383,0)</f>
        <v>0</v>
      </c>
      <c r="BF383" s="143">
        <f>IF(N383="snížená",J383,0)</f>
        <v>0</v>
      </c>
      <c r="BG383" s="143">
        <f>IF(N383="zákl. přenesená",J383,0)</f>
        <v>0</v>
      </c>
      <c r="BH383" s="143">
        <f>IF(N383="sníž. přenesená",J383,0)</f>
        <v>0</v>
      </c>
      <c r="BI383" s="143">
        <f>IF(N383="nulová",J383,0)</f>
        <v>0</v>
      </c>
      <c r="BJ383" s="18" t="s">
        <v>80</v>
      </c>
      <c r="BK383" s="143">
        <f>ROUND(I383*H383,2)</f>
        <v>0</v>
      </c>
      <c r="BL383" s="18" t="s">
        <v>251</v>
      </c>
      <c r="BM383" s="142" t="s">
        <v>597</v>
      </c>
    </row>
    <row r="384" spans="2:47" s="1" customFormat="1" ht="19.5">
      <c r="B384" s="33"/>
      <c r="D384" s="149" t="s">
        <v>412</v>
      </c>
      <c r="F384" s="187" t="s">
        <v>598</v>
      </c>
      <c r="I384" s="146"/>
      <c r="L384" s="33"/>
      <c r="M384" s="147"/>
      <c r="T384" s="54"/>
      <c r="AT384" s="18" t="s">
        <v>412</v>
      </c>
      <c r="AU384" s="18" t="s">
        <v>82</v>
      </c>
    </row>
    <row r="385" spans="2:51" s="12" customFormat="1" ht="11.25">
      <c r="B385" s="148"/>
      <c r="D385" s="149" t="s">
        <v>155</v>
      </c>
      <c r="E385" s="150" t="s">
        <v>3</v>
      </c>
      <c r="F385" s="151" t="s">
        <v>419</v>
      </c>
      <c r="H385" s="152">
        <v>5</v>
      </c>
      <c r="I385" s="153"/>
      <c r="L385" s="148"/>
      <c r="M385" s="154"/>
      <c r="T385" s="155"/>
      <c r="AT385" s="150" t="s">
        <v>155</v>
      </c>
      <c r="AU385" s="150" t="s">
        <v>82</v>
      </c>
      <c r="AV385" s="12" t="s">
        <v>82</v>
      </c>
      <c r="AW385" s="12" t="s">
        <v>33</v>
      </c>
      <c r="AX385" s="12" t="s">
        <v>72</v>
      </c>
      <c r="AY385" s="150" t="s">
        <v>144</v>
      </c>
    </row>
    <row r="386" spans="2:51" s="12" customFormat="1" ht="11.25">
      <c r="B386" s="148"/>
      <c r="D386" s="149" t="s">
        <v>155</v>
      </c>
      <c r="E386" s="150" t="s">
        <v>3</v>
      </c>
      <c r="F386" s="151" t="s">
        <v>82</v>
      </c>
      <c r="H386" s="152">
        <v>2</v>
      </c>
      <c r="I386" s="153"/>
      <c r="L386" s="148"/>
      <c r="M386" s="154"/>
      <c r="T386" s="155"/>
      <c r="AT386" s="150" t="s">
        <v>155</v>
      </c>
      <c r="AU386" s="150" t="s">
        <v>82</v>
      </c>
      <c r="AV386" s="12" t="s">
        <v>82</v>
      </c>
      <c r="AW386" s="12" t="s">
        <v>33</v>
      </c>
      <c r="AX386" s="12" t="s">
        <v>72</v>
      </c>
      <c r="AY386" s="150" t="s">
        <v>144</v>
      </c>
    </row>
    <row r="387" spans="2:51" s="12" customFormat="1" ht="11.25">
      <c r="B387" s="148"/>
      <c r="D387" s="149" t="s">
        <v>155</v>
      </c>
      <c r="E387" s="150" t="s">
        <v>3</v>
      </c>
      <c r="F387" s="151" t="s">
        <v>420</v>
      </c>
      <c r="H387" s="152">
        <v>3</v>
      </c>
      <c r="I387" s="153"/>
      <c r="L387" s="148"/>
      <c r="M387" s="154"/>
      <c r="T387" s="155"/>
      <c r="AT387" s="150" t="s">
        <v>155</v>
      </c>
      <c r="AU387" s="150" t="s">
        <v>82</v>
      </c>
      <c r="AV387" s="12" t="s">
        <v>82</v>
      </c>
      <c r="AW387" s="12" t="s">
        <v>33</v>
      </c>
      <c r="AX387" s="12" t="s">
        <v>72</v>
      </c>
      <c r="AY387" s="150" t="s">
        <v>144</v>
      </c>
    </row>
    <row r="388" spans="2:51" s="15" customFormat="1" ht="11.25">
      <c r="B388" s="169"/>
      <c r="D388" s="149" t="s">
        <v>155</v>
      </c>
      <c r="E388" s="170" t="s">
        <v>3</v>
      </c>
      <c r="F388" s="171" t="s">
        <v>204</v>
      </c>
      <c r="H388" s="172">
        <v>10</v>
      </c>
      <c r="I388" s="173"/>
      <c r="L388" s="169"/>
      <c r="M388" s="174"/>
      <c r="T388" s="175"/>
      <c r="AT388" s="170" t="s">
        <v>155</v>
      </c>
      <c r="AU388" s="170" t="s">
        <v>82</v>
      </c>
      <c r="AV388" s="15" t="s">
        <v>151</v>
      </c>
      <c r="AW388" s="15" t="s">
        <v>33</v>
      </c>
      <c r="AX388" s="15" t="s">
        <v>80</v>
      </c>
      <c r="AY388" s="170" t="s">
        <v>144</v>
      </c>
    </row>
    <row r="389" spans="2:65" s="1" customFormat="1" ht="16.5" customHeight="1">
      <c r="B389" s="129"/>
      <c r="C389" s="130" t="s">
        <v>599</v>
      </c>
      <c r="D389" s="130" t="s">
        <v>147</v>
      </c>
      <c r="E389" s="131" t="s">
        <v>600</v>
      </c>
      <c r="F389" s="132" t="s">
        <v>601</v>
      </c>
      <c r="G389" s="133" t="s">
        <v>373</v>
      </c>
      <c r="H389" s="134">
        <v>8</v>
      </c>
      <c r="I389" s="135"/>
      <c r="J389" s="136">
        <f>ROUND(I389*H389,2)</f>
        <v>0</v>
      </c>
      <c r="K389" s="137"/>
      <c r="L389" s="33"/>
      <c r="M389" s="138" t="s">
        <v>3</v>
      </c>
      <c r="N389" s="139" t="s">
        <v>43</v>
      </c>
      <c r="P389" s="140">
        <f>O389*H389</f>
        <v>0</v>
      </c>
      <c r="Q389" s="140">
        <v>0.0011</v>
      </c>
      <c r="R389" s="140">
        <f>Q389*H389</f>
        <v>0.0088</v>
      </c>
      <c r="S389" s="140">
        <v>0</v>
      </c>
      <c r="T389" s="141">
        <f>S389*H389</f>
        <v>0</v>
      </c>
      <c r="AR389" s="142" t="s">
        <v>251</v>
      </c>
      <c r="AT389" s="142" t="s">
        <v>147</v>
      </c>
      <c r="AU389" s="142" t="s">
        <v>82</v>
      </c>
      <c r="AY389" s="18" t="s">
        <v>144</v>
      </c>
      <c r="BE389" s="143">
        <f>IF(N389="základní",J389,0)</f>
        <v>0</v>
      </c>
      <c r="BF389" s="143">
        <f>IF(N389="snížená",J389,0)</f>
        <v>0</v>
      </c>
      <c r="BG389" s="143">
        <f>IF(N389="zákl. přenesená",J389,0)</f>
        <v>0</v>
      </c>
      <c r="BH389" s="143">
        <f>IF(N389="sníž. přenesená",J389,0)</f>
        <v>0</v>
      </c>
      <c r="BI389" s="143">
        <f>IF(N389="nulová",J389,0)</f>
        <v>0</v>
      </c>
      <c r="BJ389" s="18" t="s">
        <v>80</v>
      </c>
      <c r="BK389" s="143">
        <f>ROUND(I389*H389,2)</f>
        <v>0</v>
      </c>
      <c r="BL389" s="18" t="s">
        <v>251</v>
      </c>
      <c r="BM389" s="142" t="s">
        <v>602</v>
      </c>
    </row>
    <row r="390" spans="2:47" s="1" customFormat="1" ht="19.5">
      <c r="B390" s="33"/>
      <c r="D390" s="149" t="s">
        <v>412</v>
      </c>
      <c r="F390" s="187" t="s">
        <v>598</v>
      </c>
      <c r="I390" s="146"/>
      <c r="L390" s="33"/>
      <c r="M390" s="147"/>
      <c r="T390" s="54"/>
      <c r="AT390" s="18" t="s">
        <v>412</v>
      </c>
      <c r="AU390" s="18" t="s">
        <v>82</v>
      </c>
    </row>
    <row r="391" spans="2:51" s="12" customFormat="1" ht="11.25">
      <c r="B391" s="148"/>
      <c r="D391" s="149" t="s">
        <v>155</v>
      </c>
      <c r="E391" s="150" t="s">
        <v>3</v>
      </c>
      <c r="F391" s="151" t="s">
        <v>376</v>
      </c>
      <c r="H391" s="152">
        <v>8</v>
      </c>
      <c r="I391" s="153"/>
      <c r="L391" s="148"/>
      <c r="M391" s="154"/>
      <c r="T391" s="155"/>
      <c r="AT391" s="150" t="s">
        <v>155</v>
      </c>
      <c r="AU391" s="150" t="s">
        <v>82</v>
      </c>
      <c r="AV391" s="12" t="s">
        <v>82</v>
      </c>
      <c r="AW391" s="12" t="s">
        <v>33</v>
      </c>
      <c r="AX391" s="12" t="s">
        <v>80</v>
      </c>
      <c r="AY391" s="150" t="s">
        <v>144</v>
      </c>
    </row>
    <row r="392" spans="2:65" s="1" customFormat="1" ht="16.5" customHeight="1">
      <c r="B392" s="129"/>
      <c r="C392" s="130" t="s">
        <v>603</v>
      </c>
      <c r="D392" s="130" t="s">
        <v>147</v>
      </c>
      <c r="E392" s="131" t="s">
        <v>604</v>
      </c>
      <c r="F392" s="132" t="s">
        <v>605</v>
      </c>
      <c r="G392" s="133" t="s">
        <v>373</v>
      </c>
      <c r="H392" s="134">
        <v>18</v>
      </c>
      <c r="I392" s="135"/>
      <c r="J392" s="136">
        <f>ROUND(I392*H392,2)</f>
        <v>0</v>
      </c>
      <c r="K392" s="137"/>
      <c r="L392" s="33"/>
      <c r="M392" s="138" t="s">
        <v>3</v>
      </c>
      <c r="N392" s="139" t="s">
        <v>43</v>
      </c>
      <c r="P392" s="140">
        <f>O392*H392</f>
        <v>0</v>
      </c>
      <c r="Q392" s="140">
        <v>0.0011</v>
      </c>
      <c r="R392" s="140">
        <f>Q392*H392</f>
        <v>0.0198</v>
      </c>
      <c r="S392" s="140">
        <v>0</v>
      </c>
      <c r="T392" s="141">
        <f>S392*H392</f>
        <v>0</v>
      </c>
      <c r="AR392" s="142" t="s">
        <v>251</v>
      </c>
      <c r="AT392" s="142" t="s">
        <v>147</v>
      </c>
      <c r="AU392" s="142" t="s">
        <v>82</v>
      </c>
      <c r="AY392" s="18" t="s">
        <v>144</v>
      </c>
      <c r="BE392" s="143">
        <f>IF(N392="základní",J392,0)</f>
        <v>0</v>
      </c>
      <c r="BF392" s="143">
        <f>IF(N392="snížená",J392,0)</f>
        <v>0</v>
      </c>
      <c r="BG392" s="143">
        <f>IF(N392="zákl. přenesená",J392,0)</f>
        <v>0</v>
      </c>
      <c r="BH392" s="143">
        <f>IF(N392="sníž. přenesená",J392,0)</f>
        <v>0</v>
      </c>
      <c r="BI392" s="143">
        <f>IF(N392="nulová",J392,0)</f>
        <v>0</v>
      </c>
      <c r="BJ392" s="18" t="s">
        <v>80</v>
      </c>
      <c r="BK392" s="143">
        <f>ROUND(I392*H392,2)</f>
        <v>0</v>
      </c>
      <c r="BL392" s="18" t="s">
        <v>251</v>
      </c>
      <c r="BM392" s="142" t="s">
        <v>606</v>
      </c>
    </row>
    <row r="393" spans="2:47" s="1" customFormat="1" ht="19.5">
      <c r="B393" s="33"/>
      <c r="D393" s="149" t="s">
        <v>412</v>
      </c>
      <c r="F393" s="187" t="s">
        <v>607</v>
      </c>
      <c r="I393" s="146"/>
      <c r="L393" s="33"/>
      <c r="M393" s="147"/>
      <c r="T393" s="54"/>
      <c r="AT393" s="18" t="s">
        <v>412</v>
      </c>
      <c r="AU393" s="18" t="s">
        <v>82</v>
      </c>
    </row>
    <row r="394" spans="2:51" s="12" customFormat="1" ht="11.25">
      <c r="B394" s="148"/>
      <c r="D394" s="149" t="s">
        <v>155</v>
      </c>
      <c r="E394" s="150" t="s">
        <v>3</v>
      </c>
      <c r="F394" s="151" t="s">
        <v>446</v>
      </c>
      <c r="H394" s="152">
        <v>18</v>
      </c>
      <c r="I394" s="153"/>
      <c r="L394" s="148"/>
      <c r="M394" s="154"/>
      <c r="T394" s="155"/>
      <c r="AT394" s="150" t="s">
        <v>155</v>
      </c>
      <c r="AU394" s="150" t="s">
        <v>82</v>
      </c>
      <c r="AV394" s="12" t="s">
        <v>82</v>
      </c>
      <c r="AW394" s="12" t="s">
        <v>33</v>
      </c>
      <c r="AX394" s="12" t="s">
        <v>80</v>
      </c>
      <c r="AY394" s="150" t="s">
        <v>144</v>
      </c>
    </row>
    <row r="395" spans="2:65" s="1" customFormat="1" ht="16.5" customHeight="1">
      <c r="B395" s="129"/>
      <c r="C395" s="130" t="s">
        <v>608</v>
      </c>
      <c r="D395" s="130" t="s">
        <v>147</v>
      </c>
      <c r="E395" s="131" t="s">
        <v>609</v>
      </c>
      <c r="F395" s="132" t="s">
        <v>610</v>
      </c>
      <c r="G395" s="133" t="s">
        <v>373</v>
      </c>
      <c r="H395" s="134">
        <v>4</v>
      </c>
      <c r="I395" s="135"/>
      <c r="J395" s="136">
        <f>ROUND(I395*H395,2)</f>
        <v>0</v>
      </c>
      <c r="K395" s="137"/>
      <c r="L395" s="33"/>
      <c r="M395" s="138" t="s">
        <v>3</v>
      </c>
      <c r="N395" s="139" t="s">
        <v>43</v>
      </c>
      <c r="P395" s="140">
        <f>O395*H395</f>
        <v>0</v>
      </c>
      <c r="Q395" s="140">
        <v>0.0011</v>
      </c>
      <c r="R395" s="140">
        <f>Q395*H395</f>
        <v>0.0044</v>
      </c>
      <c r="S395" s="140">
        <v>0</v>
      </c>
      <c r="T395" s="141">
        <f>S395*H395</f>
        <v>0</v>
      </c>
      <c r="AR395" s="142" t="s">
        <v>251</v>
      </c>
      <c r="AT395" s="142" t="s">
        <v>147</v>
      </c>
      <c r="AU395" s="142" t="s">
        <v>82</v>
      </c>
      <c r="AY395" s="18" t="s">
        <v>144</v>
      </c>
      <c r="BE395" s="143">
        <f>IF(N395="základní",J395,0)</f>
        <v>0</v>
      </c>
      <c r="BF395" s="143">
        <f>IF(N395="snížená",J395,0)</f>
        <v>0</v>
      </c>
      <c r="BG395" s="143">
        <f>IF(N395="zákl. přenesená",J395,0)</f>
        <v>0</v>
      </c>
      <c r="BH395" s="143">
        <f>IF(N395="sníž. přenesená",J395,0)</f>
        <v>0</v>
      </c>
      <c r="BI395" s="143">
        <f>IF(N395="nulová",J395,0)</f>
        <v>0</v>
      </c>
      <c r="BJ395" s="18" t="s">
        <v>80</v>
      </c>
      <c r="BK395" s="143">
        <f>ROUND(I395*H395,2)</f>
        <v>0</v>
      </c>
      <c r="BL395" s="18" t="s">
        <v>251</v>
      </c>
      <c r="BM395" s="142" t="s">
        <v>611</v>
      </c>
    </row>
    <row r="396" spans="2:47" s="1" customFormat="1" ht="19.5">
      <c r="B396" s="33"/>
      <c r="D396" s="149" t="s">
        <v>412</v>
      </c>
      <c r="F396" s="187" t="s">
        <v>598</v>
      </c>
      <c r="I396" s="146"/>
      <c r="L396" s="33"/>
      <c r="M396" s="147"/>
      <c r="T396" s="54"/>
      <c r="AT396" s="18" t="s">
        <v>412</v>
      </c>
      <c r="AU396" s="18" t="s">
        <v>82</v>
      </c>
    </row>
    <row r="397" spans="2:51" s="12" customFormat="1" ht="11.25">
      <c r="B397" s="148"/>
      <c r="D397" s="149" t="s">
        <v>155</v>
      </c>
      <c r="E397" s="150" t="s">
        <v>3</v>
      </c>
      <c r="F397" s="151" t="s">
        <v>397</v>
      </c>
      <c r="H397" s="152">
        <v>4</v>
      </c>
      <c r="I397" s="153"/>
      <c r="L397" s="148"/>
      <c r="M397" s="154"/>
      <c r="T397" s="155"/>
      <c r="AT397" s="150" t="s">
        <v>155</v>
      </c>
      <c r="AU397" s="150" t="s">
        <v>82</v>
      </c>
      <c r="AV397" s="12" t="s">
        <v>82</v>
      </c>
      <c r="AW397" s="12" t="s">
        <v>33</v>
      </c>
      <c r="AX397" s="12" t="s">
        <v>80</v>
      </c>
      <c r="AY397" s="150" t="s">
        <v>144</v>
      </c>
    </row>
    <row r="398" spans="2:65" s="1" customFormat="1" ht="16.5" customHeight="1">
      <c r="B398" s="129"/>
      <c r="C398" s="130" t="s">
        <v>612</v>
      </c>
      <c r="D398" s="130" t="s">
        <v>147</v>
      </c>
      <c r="E398" s="131" t="s">
        <v>613</v>
      </c>
      <c r="F398" s="132" t="s">
        <v>614</v>
      </c>
      <c r="G398" s="133" t="s">
        <v>373</v>
      </c>
      <c r="H398" s="134">
        <v>8</v>
      </c>
      <c r="I398" s="135"/>
      <c r="J398" s="136">
        <f>ROUND(I398*H398,2)</f>
        <v>0</v>
      </c>
      <c r="K398" s="137"/>
      <c r="L398" s="33"/>
      <c r="M398" s="138" t="s">
        <v>3</v>
      </c>
      <c r="N398" s="139" t="s">
        <v>43</v>
      </c>
      <c r="P398" s="140">
        <f>O398*H398</f>
        <v>0</v>
      </c>
      <c r="Q398" s="140">
        <v>0.0011</v>
      </c>
      <c r="R398" s="140">
        <f>Q398*H398</f>
        <v>0.0088</v>
      </c>
      <c r="S398" s="140">
        <v>0</v>
      </c>
      <c r="T398" s="141">
        <f>S398*H398</f>
        <v>0</v>
      </c>
      <c r="AR398" s="142" t="s">
        <v>251</v>
      </c>
      <c r="AT398" s="142" t="s">
        <v>147</v>
      </c>
      <c r="AU398" s="142" t="s">
        <v>82</v>
      </c>
      <c r="AY398" s="18" t="s">
        <v>144</v>
      </c>
      <c r="BE398" s="143">
        <f>IF(N398="základní",J398,0)</f>
        <v>0</v>
      </c>
      <c r="BF398" s="143">
        <f>IF(N398="snížená",J398,0)</f>
        <v>0</v>
      </c>
      <c r="BG398" s="143">
        <f>IF(N398="zákl. přenesená",J398,0)</f>
        <v>0</v>
      </c>
      <c r="BH398" s="143">
        <f>IF(N398="sníž. přenesená",J398,0)</f>
        <v>0</v>
      </c>
      <c r="BI398" s="143">
        <f>IF(N398="nulová",J398,0)</f>
        <v>0</v>
      </c>
      <c r="BJ398" s="18" t="s">
        <v>80</v>
      </c>
      <c r="BK398" s="143">
        <f>ROUND(I398*H398,2)</f>
        <v>0</v>
      </c>
      <c r="BL398" s="18" t="s">
        <v>251</v>
      </c>
      <c r="BM398" s="142" t="s">
        <v>615</v>
      </c>
    </row>
    <row r="399" spans="2:47" s="1" customFormat="1" ht="19.5">
      <c r="B399" s="33"/>
      <c r="D399" s="149" t="s">
        <v>412</v>
      </c>
      <c r="F399" s="187" t="s">
        <v>598</v>
      </c>
      <c r="I399" s="146"/>
      <c r="L399" s="33"/>
      <c r="M399" s="147"/>
      <c r="T399" s="54"/>
      <c r="AT399" s="18" t="s">
        <v>412</v>
      </c>
      <c r="AU399" s="18" t="s">
        <v>82</v>
      </c>
    </row>
    <row r="400" spans="2:51" s="12" customFormat="1" ht="11.25">
      <c r="B400" s="148"/>
      <c r="D400" s="149" t="s">
        <v>155</v>
      </c>
      <c r="E400" s="150" t="s">
        <v>3</v>
      </c>
      <c r="F400" s="151" t="s">
        <v>376</v>
      </c>
      <c r="H400" s="152">
        <v>8</v>
      </c>
      <c r="I400" s="153"/>
      <c r="L400" s="148"/>
      <c r="M400" s="154"/>
      <c r="T400" s="155"/>
      <c r="AT400" s="150" t="s">
        <v>155</v>
      </c>
      <c r="AU400" s="150" t="s">
        <v>82</v>
      </c>
      <c r="AV400" s="12" t="s">
        <v>82</v>
      </c>
      <c r="AW400" s="12" t="s">
        <v>33</v>
      </c>
      <c r="AX400" s="12" t="s">
        <v>80</v>
      </c>
      <c r="AY400" s="150" t="s">
        <v>144</v>
      </c>
    </row>
    <row r="401" spans="2:65" s="1" customFormat="1" ht="16.5" customHeight="1">
      <c r="B401" s="129"/>
      <c r="C401" s="130" t="s">
        <v>616</v>
      </c>
      <c r="D401" s="130" t="s">
        <v>147</v>
      </c>
      <c r="E401" s="131" t="s">
        <v>617</v>
      </c>
      <c r="F401" s="132" t="s">
        <v>618</v>
      </c>
      <c r="G401" s="133" t="s">
        <v>373</v>
      </c>
      <c r="H401" s="134">
        <v>5</v>
      </c>
      <c r="I401" s="135"/>
      <c r="J401" s="136">
        <f>ROUND(I401*H401,2)</f>
        <v>0</v>
      </c>
      <c r="K401" s="137"/>
      <c r="L401" s="33"/>
      <c r="M401" s="138" t="s">
        <v>3</v>
      </c>
      <c r="N401" s="139" t="s">
        <v>43</v>
      </c>
      <c r="P401" s="140">
        <f>O401*H401</f>
        <v>0</v>
      </c>
      <c r="Q401" s="140">
        <v>0.0011</v>
      </c>
      <c r="R401" s="140">
        <f>Q401*H401</f>
        <v>0.0055000000000000005</v>
      </c>
      <c r="S401" s="140">
        <v>0</v>
      </c>
      <c r="T401" s="141">
        <f>S401*H401</f>
        <v>0</v>
      </c>
      <c r="AR401" s="142" t="s">
        <v>251</v>
      </c>
      <c r="AT401" s="142" t="s">
        <v>147</v>
      </c>
      <c r="AU401" s="142" t="s">
        <v>82</v>
      </c>
      <c r="AY401" s="18" t="s">
        <v>144</v>
      </c>
      <c r="BE401" s="143">
        <f>IF(N401="základní",J401,0)</f>
        <v>0</v>
      </c>
      <c r="BF401" s="143">
        <f>IF(N401="snížená",J401,0)</f>
        <v>0</v>
      </c>
      <c r="BG401" s="143">
        <f>IF(N401="zákl. přenesená",J401,0)</f>
        <v>0</v>
      </c>
      <c r="BH401" s="143">
        <f>IF(N401="sníž. přenesená",J401,0)</f>
        <v>0</v>
      </c>
      <c r="BI401" s="143">
        <f>IF(N401="nulová",J401,0)</f>
        <v>0</v>
      </c>
      <c r="BJ401" s="18" t="s">
        <v>80</v>
      </c>
      <c r="BK401" s="143">
        <f>ROUND(I401*H401,2)</f>
        <v>0</v>
      </c>
      <c r="BL401" s="18" t="s">
        <v>251</v>
      </c>
      <c r="BM401" s="142" t="s">
        <v>619</v>
      </c>
    </row>
    <row r="402" spans="2:47" s="1" customFormat="1" ht="19.5">
      <c r="B402" s="33"/>
      <c r="D402" s="149" t="s">
        <v>412</v>
      </c>
      <c r="F402" s="187" t="s">
        <v>598</v>
      </c>
      <c r="I402" s="146"/>
      <c r="L402" s="33"/>
      <c r="M402" s="147"/>
      <c r="T402" s="54"/>
      <c r="AT402" s="18" t="s">
        <v>412</v>
      </c>
      <c r="AU402" s="18" t="s">
        <v>82</v>
      </c>
    </row>
    <row r="403" spans="2:51" s="12" customFormat="1" ht="11.25">
      <c r="B403" s="148"/>
      <c r="D403" s="149" t="s">
        <v>155</v>
      </c>
      <c r="E403" s="150" t="s">
        <v>3</v>
      </c>
      <c r="F403" s="151" t="s">
        <v>419</v>
      </c>
      <c r="H403" s="152">
        <v>5</v>
      </c>
      <c r="I403" s="153"/>
      <c r="L403" s="148"/>
      <c r="M403" s="154"/>
      <c r="T403" s="155"/>
      <c r="AT403" s="150" t="s">
        <v>155</v>
      </c>
      <c r="AU403" s="150" t="s">
        <v>82</v>
      </c>
      <c r="AV403" s="12" t="s">
        <v>82</v>
      </c>
      <c r="AW403" s="12" t="s">
        <v>33</v>
      </c>
      <c r="AX403" s="12" t="s">
        <v>80</v>
      </c>
      <c r="AY403" s="150" t="s">
        <v>144</v>
      </c>
    </row>
    <row r="404" spans="2:65" s="1" customFormat="1" ht="21.75" customHeight="1">
      <c r="B404" s="129"/>
      <c r="C404" s="130" t="s">
        <v>620</v>
      </c>
      <c r="D404" s="130" t="s">
        <v>147</v>
      </c>
      <c r="E404" s="131" t="s">
        <v>621</v>
      </c>
      <c r="F404" s="132" t="s">
        <v>622</v>
      </c>
      <c r="G404" s="133" t="s">
        <v>373</v>
      </c>
      <c r="H404" s="134">
        <v>1</v>
      </c>
      <c r="I404" s="135"/>
      <c r="J404" s="136">
        <f>ROUND(I404*H404,2)</f>
        <v>0</v>
      </c>
      <c r="K404" s="137"/>
      <c r="L404" s="33"/>
      <c r="M404" s="138" t="s">
        <v>3</v>
      </c>
      <c r="N404" s="139" t="s">
        <v>43</v>
      </c>
      <c r="P404" s="140">
        <f>O404*H404</f>
        <v>0</v>
      </c>
      <c r="Q404" s="140">
        <v>0</v>
      </c>
      <c r="R404" s="140">
        <f>Q404*H404</f>
        <v>0</v>
      </c>
      <c r="S404" s="140">
        <v>0.0188</v>
      </c>
      <c r="T404" s="141">
        <f>S404*H404</f>
        <v>0.0188</v>
      </c>
      <c r="AR404" s="142" t="s">
        <v>251</v>
      </c>
      <c r="AT404" s="142" t="s">
        <v>147</v>
      </c>
      <c r="AU404" s="142" t="s">
        <v>82</v>
      </c>
      <c r="AY404" s="18" t="s">
        <v>144</v>
      </c>
      <c r="BE404" s="143">
        <f>IF(N404="základní",J404,0)</f>
        <v>0</v>
      </c>
      <c r="BF404" s="143">
        <f>IF(N404="snížená",J404,0)</f>
        <v>0</v>
      </c>
      <c r="BG404" s="143">
        <f>IF(N404="zákl. přenesená",J404,0)</f>
        <v>0</v>
      </c>
      <c r="BH404" s="143">
        <f>IF(N404="sníž. přenesená",J404,0)</f>
        <v>0</v>
      </c>
      <c r="BI404" s="143">
        <f>IF(N404="nulová",J404,0)</f>
        <v>0</v>
      </c>
      <c r="BJ404" s="18" t="s">
        <v>80</v>
      </c>
      <c r="BK404" s="143">
        <f>ROUND(I404*H404,2)</f>
        <v>0</v>
      </c>
      <c r="BL404" s="18" t="s">
        <v>251</v>
      </c>
      <c r="BM404" s="142" t="s">
        <v>623</v>
      </c>
    </row>
    <row r="405" spans="2:47" s="1" customFormat="1" ht="11.25">
      <c r="B405" s="33"/>
      <c r="D405" s="144" t="s">
        <v>153</v>
      </c>
      <c r="F405" s="145" t="s">
        <v>624</v>
      </c>
      <c r="I405" s="146"/>
      <c r="L405" s="33"/>
      <c r="M405" s="147"/>
      <c r="T405" s="54"/>
      <c r="AT405" s="18" t="s">
        <v>153</v>
      </c>
      <c r="AU405" s="18" t="s">
        <v>82</v>
      </c>
    </row>
    <row r="406" spans="2:65" s="1" customFormat="1" ht="21.75" customHeight="1">
      <c r="B406" s="129"/>
      <c r="C406" s="130" t="s">
        <v>625</v>
      </c>
      <c r="D406" s="130" t="s">
        <v>147</v>
      </c>
      <c r="E406" s="131" t="s">
        <v>626</v>
      </c>
      <c r="F406" s="132" t="s">
        <v>627</v>
      </c>
      <c r="G406" s="133" t="s">
        <v>373</v>
      </c>
      <c r="H406" s="134">
        <v>1</v>
      </c>
      <c r="I406" s="135"/>
      <c r="J406" s="136">
        <f>ROUND(I406*H406,2)</f>
        <v>0</v>
      </c>
      <c r="K406" s="137"/>
      <c r="L406" s="33"/>
      <c r="M406" s="138" t="s">
        <v>3</v>
      </c>
      <c r="N406" s="139" t="s">
        <v>43</v>
      </c>
      <c r="P406" s="140">
        <f>O406*H406</f>
        <v>0</v>
      </c>
      <c r="Q406" s="140">
        <v>0.01475</v>
      </c>
      <c r="R406" s="140">
        <f>Q406*H406</f>
        <v>0.01475</v>
      </c>
      <c r="S406" s="140">
        <v>0</v>
      </c>
      <c r="T406" s="141">
        <f>S406*H406</f>
        <v>0</v>
      </c>
      <c r="AR406" s="142" t="s">
        <v>251</v>
      </c>
      <c r="AT406" s="142" t="s">
        <v>147</v>
      </c>
      <c r="AU406" s="142" t="s">
        <v>82</v>
      </c>
      <c r="AY406" s="18" t="s">
        <v>144</v>
      </c>
      <c r="BE406" s="143">
        <f>IF(N406="základní",J406,0)</f>
        <v>0</v>
      </c>
      <c r="BF406" s="143">
        <f>IF(N406="snížená",J406,0)</f>
        <v>0</v>
      </c>
      <c r="BG406" s="143">
        <f>IF(N406="zákl. přenesená",J406,0)</f>
        <v>0</v>
      </c>
      <c r="BH406" s="143">
        <f>IF(N406="sníž. přenesená",J406,0)</f>
        <v>0</v>
      </c>
      <c r="BI406" s="143">
        <f>IF(N406="nulová",J406,0)</f>
        <v>0</v>
      </c>
      <c r="BJ406" s="18" t="s">
        <v>80</v>
      </c>
      <c r="BK406" s="143">
        <f>ROUND(I406*H406,2)</f>
        <v>0</v>
      </c>
      <c r="BL406" s="18" t="s">
        <v>251</v>
      </c>
      <c r="BM406" s="142" t="s">
        <v>628</v>
      </c>
    </row>
    <row r="407" spans="2:47" s="1" customFormat="1" ht="11.25">
      <c r="B407" s="33"/>
      <c r="D407" s="144" t="s">
        <v>153</v>
      </c>
      <c r="F407" s="145" t="s">
        <v>629</v>
      </c>
      <c r="I407" s="146"/>
      <c r="L407" s="33"/>
      <c r="M407" s="147"/>
      <c r="T407" s="54"/>
      <c r="AT407" s="18" t="s">
        <v>153</v>
      </c>
      <c r="AU407" s="18" t="s">
        <v>82</v>
      </c>
    </row>
    <row r="408" spans="2:65" s="1" customFormat="1" ht="24.2" customHeight="1">
      <c r="B408" s="129"/>
      <c r="C408" s="130" t="s">
        <v>630</v>
      </c>
      <c r="D408" s="130" t="s">
        <v>147</v>
      </c>
      <c r="E408" s="131" t="s">
        <v>631</v>
      </c>
      <c r="F408" s="132" t="s">
        <v>632</v>
      </c>
      <c r="G408" s="133" t="s">
        <v>231</v>
      </c>
      <c r="H408" s="134">
        <v>0.467</v>
      </c>
      <c r="I408" s="135"/>
      <c r="J408" s="136">
        <f>ROUND(I408*H408,2)</f>
        <v>0</v>
      </c>
      <c r="K408" s="137"/>
      <c r="L408" s="33"/>
      <c r="M408" s="138" t="s">
        <v>3</v>
      </c>
      <c r="N408" s="139" t="s">
        <v>43</v>
      </c>
      <c r="P408" s="140">
        <f>O408*H408</f>
        <v>0</v>
      </c>
      <c r="Q408" s="140">
        <v>0</v>
      </c>
      <c r="R408" s="140">
        <f>Q408*H408</f>
        <v>0</v>
      </c>
      <c r="S408" s="140">
        <v>0</v>
      </c>
      <c r="T408" s="141">
        <f>S408*H408</f>
        <v>0</v>
      </c>
      <c r="AR408" s="142" t="s">
        <v>251</v>
      </c>
      <c r="AT408" s="142" t="s">
        <v>147</v>
      </c>
      <c r="AU408" s="142" t="s">
        <v>82</v>
      </c>
      <c r="AY408" s="18" t="s">
        <v>144</v>
      </c>
      <c r="BE408" s="143">
        <f>IF(N408="základní",J408,0)</f>
        <v>0</v>
      </c>
      <c r="BF408" s="143">
        <f>IF(N408="snížená",J408,0)</f>
        <v>0</v>
      </c>
      <c r="BG408" s="143">
        <f>IF(N408="zákl. přenesená",J408,0)</f>
        <v>0</v>
      </c>
      <c r="BH408" s="143">
        <f>IF(N408="sníž. přenesená",J408,0)</f>
        <v>0</v>
      </c>
      <c r="BI408" s="143">
        <f>IF(N408="nulová",J408,0)</f>
        <v>0</v>
      </c>
      <c r="BJ408" s="18" t="s">
        <v>80</v>
      </c>
      <c r="BK408" s="143">
        <f>ROUND(I408*H408,2)</f>
        <v>0</v>
      </c>
      <c r="BL408" s="18" t="s">
        <v>251</v>
      </c>
      <c r="BM408" s="142" t="s">
        <v>633</v>
      </c>
    </row>
    <row r="409" spans="2:47" s="1" customFormat="1" ht="11.25">
      <c r="B409" s="33"/>
      <c r="D409" s="144" t="s">
        <v>153</v>
      </c>
      <c r="F409" s="145" t="s">
        <v>634</v>
      </c>
      <c r="I409" s="146"/>
      <c r="L409" s="33"/>
      <c r="M409" s="147"/>
      <c r="T409" s="54"/>
      <c r="AT409" s="18" t="s">
        <v>153</v>
      </c>
      <c r="AU409" s="18" t="s">
        <v>82</v>
      </c>
    </row>
    <row r="410" spans="2:63" s="11" customFormat="1" ht="22.9" customHeight="1">
      <c r="B410" s="117"/>
      <c r="D410" s="118" t="s">
        <v>71</v>
      </c>
      <c r="E410" s="127" t="s">
        <v>635</v>
      </c>
      <c r="F410" s="127" t="s">
        <v>636</v>
      </c>
      <c r="I410" s="120"/>
      <c r="J410" s="128">
        <f>BK410</f>
        <v>0</v>
      </c>
      <c r="L410" s="117"/>
      <c r="M410" s="122"/>
      <c r="P410" s="123">
        <f>SUM(P411:P415)</f>
        <v>0</v>
      </c>
      <c r="R410" s="123">
        <f>SUM(R411:R415)</f>
        <v>0</v>
      </c>
      <c r="T410" s="124">
        <f>SUM(T411:T415)</f>
        <v>0.89215</v>
      </c>
      <c r="AR410" s="118" t="s">
        <v>82</v>
      </c>
      <c r="AT410" s="125" t="s">
        <v>71</v>
      </c>
      <c r="AU410" s="125" t="s">
        <v>80</v>
      </c>
      <c r="AY410" s="118" t="s">
        <v>144</v>
      </c>
      <c r="BK410" s="126">
        <f>SUM(BK411:BK415)</f>
        <v>0</v>
      </c>
    </row>
    <row r="411" spans="2:65" s="1" customFormat="1" ht="16.5" customHeight="1">
      <c r="B411" s="129"/>
      <c r="C411" s="130" t="s">
        <v>637</v>
      </c>
      <c r="D411" s="130" t="s">
        <v>147</v>
      </c>
      <c r="E411" s="131" t="s">
        <v>638</v>
      </c>
      <c r="F411" s="132" t="s">
        <v>639</v>
      </c>
      <c r="G411" s="133" t="s">
        <v>199</v>
      </c>
      <c r="H411" s="134">
        <v>1784.3</v>
      </c>
      <c r="I411" s="135"/>
      <c r="J411" s="136">
        <f>ROUND(I411*H411,2)</f>
        <v>0</v>
      </c>
      <c r="K411" s="137"/>
      <c r="L411" s="33"/>
      <c r="M411" s="138" t="s">
        <v>3</v>
      </c>
      <c r="N411" s="139" t="s">
        <v>43</v>
      </c>
      <c r="P411" s="140">
        <f>O411*H411</f>
        <v>0</v>
      </c>
      <c r="Q411" s="140">
        <v>0</v>
      </c>
      <c r="R411" s="140">
        <f>Q411*H411</f>
        <v>0</v>
      </c>
      <c r="S411" s="140">
        <v>0.0005</v>
      </c>
      <c r="T411" s="141">
        <f>S411*H411</f>
        <v>0.89215</v>
      </c>
      <c r="AR411" s="142" t="s">
        <v>251</v>
      </c>
      <c r="AT411" s="142" t="s">
        <v>147</v>
      </c>
      <c r="AU411" s="142" t="s">
        <v>82</v>
      </c>
      <c r="AY411" s="18" t="s">
        <v>144</v>
      </c>
      <c r="BE411" s="143">
        <f>IF(N411="základní",J411,0)</f>
        <v>0</v>
      </c>
      <c r="BF411" s="143">
        <f>IF(N411="snížená",J411,0)</f>
        <v>0</v>
      </c>
      <c r="BG411" s="143">
        <f>IF(N411="zákl. přenesená",J411,0)</f>
        <v>0</v>
      </c>
      <c r="BH411" s="143">
        <f>IF(N411="sníž. přenesená",J411,0)</f>
        <v>0</v>
      </c>
      <c r="BI411" s="143">
        <f>IF(N411="nulová",J411,0)</f>
        <v>0</v>
      </c>
      <c r="BJ411" s="18" t="s">
        <v>80</v>
      </c>
      <c r="BK411" s="143">
        <f>ROUND(I411*H411,2)</f>
        <v>0</v>
      </c>
      <c r="BL411" s="18" t="s">
        <v>251</v>
      </c>
      <c r="BM411" s="142" t="s">
        <v>640</v>
      </c>
    </row>
    <row r="412" spans="2:47" s="1" customFormat="1" ht="11.25">
      <c r="B412" s="33"/>
      <c r="D412" s="144" t="s">
        <v>153</v>
      </c>
      <c r="F412" s="145" t="s">
        <v>641</v>
      </c>
      <c r="I412" s="146"/>
      <c r="L412" s="33"/>
      <c r="M412" s="147"/>
      <c r="T412" s="54"/>
      <c r="AT412" s="18" t="s">
        <v>153</v>
      </c>
      <c r="AU412" s="18" t="s">
        <v>82</v>
      </c>
    </row>
    <row r="413" spans="2:51" s="12" customFormat="1" ht="11.25">
      <c r="B413" s="148"/>
      <c r="D413" s="149" t="s">
        <v>155</v>
      </c>
      <c r="E413" s="150" t="s">
        <v>3</v>
      </c>
      <c r="F413" s="151" t="s">
        <v>642</v>
      </c>
      <c r="H413" s="152">
        <v>815.6</v>
      </c>
      <c r="I413" s="153"/>
      <c r="L413" s="148"/>
      <c r="M413" s="154"/>
      <c r="T413" s="155"/>
      <c r="AT413" s="150" t="s">
        <v>155</v>
      </c>
      <c r="AU413" s="150" t="s">
        <v>82</v>
      </c>
      <c r="AV413" s="12" t="s">
        <v>82</v>
      </c>
      <c r="AW413" s="12" t="s">
        <v>33</v>
      </c>
      <c r="AX413" s="12" t="s">
        <v>72</v>
      </c>
      <c r="AY413" s="150" t="s">
        <v>144</v>
      </c>
    </row>
    <row r="414" spans="2:51" s="12" customFormat="1" ht="11.25">
      <c r="B414" s="148"/>
      <c r="D414" s="149" t="s">
        <v>155</v>
      </c>
      <c r="E414" s="150" t="s">
        <v>3</v>
      </c>
      <c r="F414" s="151" t="s">
        <v>643</v>
      </c>
      <c r="H414" s="152">
        <v>968.7</v>
      </c>
      <c r="I414" s="153"/>
      <c r="L414" s="148"/>
      <c r="M414" s="154"/>
      <c r="T414" s="155"/>
      <c r="AT414" s="150" t="s">
        <v>155</v>
      </c>
      <c r="AU414" s="150" t="s">
        <v>82</v>
      </c>
      <c r="AV414" s="12" t="s">
        <v>82</v>
      </c>
      <c r="AW414" s="12" t="s">
        <v>33</v>
      </c>
      <c r="AX414" s="12" t="s">
        <v>72</v>
      </c>
      <c r="AY414" s="150" t="s">
        <v>144</v>
      </c>
    </row>
    <row r="415" spans="2:51" s="15" customFormat="1" ht="11.25">
      <c r="B415" s="169"/>
      <c r="D415" s="149" t="s">
        <v>155</v>
      </c>
      <c r="E415" s="170" t="s">
        <v>3</v>
      </c>
      <c r="F415" s="171" t="s">
        <v>204</v>
      </c>
      <c r="H415" s="172">
        <v>1784.3000000000002</v>
      </c>
      <c r="I415" s="173"/>
      <c r="L415" s="169"/>
      <c r="M415" s="174"/>
      <c r="T415" s="175"/>
      <c r="AT415" s="170" t="s">
        <v>155</v>
      </c>
      <c r="AU415" s="170" t="s">
        <v>82</v>
      </c>
      <c r="AV415" s="15" t="s">
        <v>151</v>
      </c>
      <c r="AW415" s="15" t="s">
        <v>33</v>
      </c>
      <c r="AX415" s="15" t="s">
        <v>80</v>
      </c>
      <c r="AY415" s="170" t="s">
        <v>144</v>
      </c>
    </row>
    <row r="416" spans="2:63" s="11" customFormat="1" ht="22.9" customHeight="1">
      <c r="B416" s="117"/>
      <c r="D416" s="118" t="s">
        <v>71</v>
      </c>
      <c r="E416" s="127" t="s">
        <v>644</v>
      </c>
      <c r="F416" s="127" t="s">
        <v>645</v>
      </c>
      <c r="I416" s="120"/>
      <c r="J416" s="128">
        <f>BK416</f>
        <v>0</v>
      </c>
      <c r="L416" s="117"/>
      <c r="M416" s="122"/>
      <c r="P416" s="123">
        <f>SUM(P417:P423)</f>
        <v>0</v>
      </c>
      <c r="R416" s="123">
        <f>SUM(R417:R423)</f>
        <v>0</v>
      </c>
      <c r="T416" s="124">
        <f>SUM(T417:T423)</f>
        <v>0</v>
      </c>
      <c r="AR416" s="118" t="s">
        <v>82</v>
      </c>
      <c r="AT416" s="125" t="s">
        <v>71</v>
      </c>
      <c r="AU416" s="125" t="s">
        <v>80</v>
      </c>
      <c r="AY416" s="118" t="s">
        <v>144</v>
      </c>
      <c r="BK416" s="126">
        <f>SUM(BK417:BK423)</f>
        <v>0</v>
      </c>
    </row>
    <row r="417" spans="2:65" s="1" customFormat="1" ht="16.5" customHeight="1">
      <c r="B417" s="129"/>
      <c r="C417" s="130" t="s">
        <v>646</v>
      </c>
      <c r="D417" s="130" t="s">
        <v>147</v>
      </c>
      <c r="E417" s="131" t="s">
        <v>647</v>
      </c>
      <c r="F417" s="132" t="s">
        <v>648</v>
      </c>
      <c r="G417" s="133" t="s">
        <v>150</v>
      </c>
      <c r="H417" s="134">
        <v>205.33</v>
      </c>
      <c r="I417" s="135"/>
      <c r="J417" s="136">
        <f>ROUND(I417*H417,2)</f>
        <v>0</v>
      </c>
      <c r="K417" s="137"/>
      <c r="L417" s="33"/>
      <c r="M417" s="138" t="s">
        <v>3</v>
      </c>
      <c r="N417" s="139" t="s">
        <v>43</v>
      </c>
      <c r="P417" s="140">
        <f>O417*H417</f>
        <v>0</v>
      </c>
      <c r="Q417" s="140">
        <v>0</v>
      </c>
      <c r="R417" s="140">
        <f>Q417*H417</f>
        <v>0</v>
      </c>
      <c r="S417" s="140">
        <v>0</v>
      </c>
      <c r="T417" s="141">
        <f>S417*H417</f>
        <v>0</v>
      </c>
      <c r="AR417" s="142" t="s">
        <v>251</v>
      </c>
      <c r="AT417" s="142" t="s">
        <v>147</v>
      </c>
      <c r="AU417" s="142" t="s">
        <v>82</v>
      </c>
      <c r="AY417" s="18" t="s">
        <v>144</v>
      </c>
      <c r="BE417" s="143">
        <f>IF(N417="základní",J417,0)</f>
        <v>0</v>
      </c>
      <c r="BF417" s="143">
        <f>IF(N417="snížená",J417,0)</f>
        <v>0</v>
      </c>
      <c r="BG417" s="143">
        <f>IF(N417="zákl. přenesená",J417,0)</f>
        <v>0</v>
      </c>
      <c r="BH417" s="143">
        <f>IF(N417="sníž. přenesená",J417,0)</f>
        <v>0</v>
      </c>
      <c r="BI417" s="143">
        <f>IF(N417="nulová",J417,0)</f>
        <v>0</v>
      </c>
      <c r="BJ417" s="18" t="s">
        <v>80</v>
      </c>
      <c r="BK417" s="143">
        <f>ROUND(I417*H417,2)</f>
        <v>0</v>
      </c>
      <c r="BL417" s="18" t="s">
        <v>251</v>
      </c>
      <c r="BM417" s="142" t="s">
        <v>649</v>
      </c>
    </row>
    <row r="418" spans="2:47" s="1" customFormat="1" ht="11.25">
      <c r="B418" s="33"/>
      <c r="D418" s="144" t="s">
        <v>153</v>
      </c>
      <c r="F418" s="145" t="s">
        <v>650</v>
      </c>
      <c r="I418" s="146"/>
      <c r="L418" s="33"/>
      <c r="M418" s="147"/>
      <c r="T418" s="54"/>
      <c r="AT418" s="18" t="s">
        <v>153</v>
      </c>
      <c r="AU418" s="18" t="s">
        <v>82</v>
      </c>
    </row>
    <row r="419" spans="2:51" s="12" customFormat="1" ht="11.25">
      <c r="B419" s="148"/>
      <c r="D419" s="149" t="s">
        <v>155</v>
      </c>
      <c r="E419" s="150" t="s">
        <v>3</v>
      </c>
      <c r="F419" s="151" t="s">
        <v>651</v>
      </c>
      <c r="H419" s="152">
        <v>94.81</v>
      </c>
      <c r="I419" s="153"/>
      <c r="L419" s="148"/>
      <c r="M419" s="154"/>
      <c r="T419" s="155"/>
      <c r="AT419" s="150" t="s">
        <v>155</v>
      </c>
      <c r="AU419" s="150" t="s">
        <v>82</v>
      </c>
      <c r="AV419" s="12" t="s">
        <v>82</v>
      </c>
      <c r="AW419" s="12" t="s">
        <v>33</v>
      </c>
      <c r="AX419" s="12" t="s">
        <v>72</v>
      </c>
      <c r="AY419" s="150" t="s">
        <v>144</v>
      </c>
    </row>
    <row r="420" spans="2:51" s="12" customFormat="1" ht="11.25">
      <c r="B420" s="148"/>
      <c r="D420" s="149" t="s">
        <v>155</v>
      </c>
      <c r="E420" s="150" t="s">
        <v>3</v>
      </c>
      <c r="F420" s="151" t="s">
        <v>652</v>
      </c>
      <c r="H420" s="152">
        <v>110.52</v>
      </c>
      <c r="I420" s="153"/>
      <c r="L420" s="148"/>
      <c r="M420" s="154"/>
      <c r="T420" s="155"/>
      <c r="AT420" s="150" t="s">
        <v>155</v>
      </c>
      <c r="AU420" s="150" t="s">
        <v>82</v>
      </c>
      <c r="AV420" s="12" t="s">
        <v>82</v>
      </c>
      <c r="AW420" s="12" t="s">
        <v>33</v>
      </c>
      <c r="AX420" s="12" t="s">
        <v>72</v>
      </c>
      <c r="AY420" s="150" t="s">
        <v>144</v>
      </c>
    </row>
    <row r="421" spans="2:51" s="15" customFormat="1" ht="11.25">
      <c r="B421" s="169"/>
      <c r="D421" s="149" t="s">
        <v>155</v>
      </c>
      <c r="E421" s="170" t="s">
        <v>3</v>
      </c>
      <c r="F421" s="171" t="s">
        <v>204</v>
      </c>
      <c r="H421" s="172">
        <v>205.32999999999998</v>
      </c>
      <c r="I421" s="173"/>
      <c r="L421" s="169"/>
      <c r="M421" s="174"/>
      <c r="T421" s="175"/>
      <c r="AT421" s="170" t="s">
        <v>155</v>
      </c>
      <c r="AU421" s="170" t="s">
        <v>82</v>
      </c>
      <c r="AV421" s="15" t="s">
        <v>151</v>
      </c>
      <c r="AW421" s="15" t="s">
        <v>33</v>
      </c>
      <c r="AX421" s="15" t="s">
        <v>80</v>
      </c>
      <c r="AY421" s="170" t="s">
        <v>144</v>
      </c>
    </row>
    <row r="422" spans="2:65" s="1" customFormat="1" ht="24.2" customHeight="1">
      <c r="B422" s="129"/>
      <c r="C422" s="130" t="s">
        <v>653</v>
      </c>
      <c r="D422" s="130" t="s">
        <v>147</v>
      </c>
      <c r="E422" s="131" t="s">
        <v>654</v>
      </c>
      <c r="F422" s="132" t="s">
        <v>655</v>
      </c>
      <c r="G422" s="133" t="s">
        <v>231</v>
      </c>
      <c r="H422" s="134">
        <v>0.1</v>
      </c>
      <c r="I422" s="135"/>
      <c r="J422" s="136">
        <f>ROUND(I422*H422,2)</f>
        <v>0</v>
      </c>
      <c r="K422" s="137"/>
      <c r="L422" s="33"/>
      <c r="M422" s="138" t="s">
        <v>3</v>
      </c>
      <c r="N422" s="139" t="s">
        <v>43</v>
      </c>
      <c r="P422" s="140">
        <f>O422*H422</f>
        <v>0</v>
      </c>
      <c r="Q422" s="140">
        <v>0</v>
      </c>
      <c r="R422" s="140">
        <f>Q422*H422</f>
        <v>0</v>
      </c>
      <c r="S422" s="140">
        <v>0</v>
      </c>
      <c r="T422" s="141">
        <f>S422*H422</f>
        <v>0</v>
      </c>
      <c r="AR422" s="142" t="s">
        <v>251</v>
      </c>
      <c r="AT422" s="142" t="s">
        <v>147</v>
      </c>
      <c r="AU422" s="142" t="s">
        <v>82</v>
      </c>
      <c r="AY422" s="18" t="s">
        <v>144</v>
      </c>
      <c r="BE422" s="143">
        <f>IF(N422="základní",J422,0)</f>
        <v>0</v>
      </c>
      <c r="BF422" s="143">
        <f>IF(N422="snížená",J422,0)</f>
        <v>0</v>
      </c>
      <c r="BG422" s="143">
        <f>IF(N422="zákl. přenesená",J422,0)</f>
        <v>0</v>
      </c>
      <c r="BH422" s="143">
        <f>IF(N422="sníž. přenesená",J422,0)</f>
        <v>0</v>
      </c>
      <c r="BI422" s="143">
        <f>IF(N422="nulová",J422,0)</f>
        <v>0</v>
      </c>
      <c r="BJ422" s="18" t="s">
        <v>80</v>
      </c>
      <c r="BK422" s="143">
        <f>ROUND(I422*H422,2)</f>
        <v>0</v>
      </c>
      <c r="BL422" s="18" t="s">
        <v>251</v>
      </c>
      <c r="BM422" s="142" t="s">
        <v>656</v>
      </c>
    </row>
    <row r="423" spans="2:47" s="1" customFormat="1" ht="11.25">
      <c r="B423" s="33"/>
      <c r="D423" s="144" t="s">
        <v>153</v>
      </c>
      <c r="F423" s="145" t="s">
        <v>657</v>
      </c>
      <c r="I423" s="146"/>
      <c r="L423" s="33"/>
      <c r="M423" s="147"/>
      <c r="T423" s="54"/>
      <c r="AT423" s="18" t="s">
        <v>153</v>
      </c>
      <c r="AU423" s="18" t="s">
        <v>82</v>
      </c>
    </row>
    <row r="424" spans="2:63" s="11" customFormat="1" ht="22.9" customHeight="1">
      <c r="B424" s="117"/>
      <c r="D424" s="118" t="s">
        <v>71</v>
      </c>
      <c r="E424" s="127" t="s">
        <v>658</v>
      </c>
      <c r="F424" s="127" t="s">
        <v>659</v>
      </c>
      <c r="I424" s="120"/>
      <c r="J424" s="128">
        <f>BK424</f>
        <v>0</v>
      </c>
      <c r="L424" s="117"/>
      <c r="M424" s="122"/>
      <c r="P424" s="123">
        <f>SUM(P425:P433)</f>
        <v>0</v>
      </c>
      <c r="R424" s="123">
        <f>SUM(R425:R433)</f>
        <v>0.0132</v>
      </c>
      <c r="T424" s="124">
        <f>SUM(T425:T433)</f>
        <v>0.0015</v>
      </c>
      <c r="AR424" s="118" t="s">
        <v>82</v>
      </c>
      <c r="AT424" s="125" t="s">
        <v>71</v>
      </c>
      <c r="AU424" s="125" t="s">
        <v>80</v>
      </c>
      <c r="AY424" s="118" t="s">
        <v>144</v>
      </c>
      <c r="BK424" s="126">
        <f>SUM(BK425:BK433)</f>
        <v>0</v>
      </c>
    </row>
    <row r="425" spans="2:65" s="1" customFormat="1" ht="16.5" customHeight="1">
      <c r="B425" s="129"/>
      <c r="C425" s="130" t="s">
        <v>660</v>
      </c>
      <c r="D425" s="130" t="s">
        <v>147</v>
      </c>
      <c r="E425" s="131" t="s">
        <v>661</v>
      </c>
      <c r="F425" s="132" t="s">
        <v>662</v>
      </c>
      <c r="G425" s="133" t="s">
        <v>359</v>
      </c>
      <c r="H425" s="134">
        <v>30</v>
      </c>
      <c r="I425" s="135"/>
      <c r="J425" s="136">
        <f>ROUND(I425*H425,2)</f>
        <v>0</v>
      </c>
      <c r="K425" s="137"/>
      <c r="L425" s="33"/>
      <c r="M425" s="138" t="s">
        <v>3</v>
      </c>
      <c r="N425" s="139" t="s">
        <v>43</v>
      </c>
      <c r="P425" s="140">
        <f>O425*H425</f>
        <v>0</v>
      </c>
      <c r="Q425" s="140">
        <v>0</v>
      </c>
      <c r="R425" s="140">
        <f>Q425*H425</f>
        <v>0</v>
      </c>
      <c r="S425" s="140">
        <v>0</v>
      </c>
      <c r="T425" s="141">
        <f>S425*H425</f>
        <v>0</v>
      </c>
      <c r="AR425" s="142" t="s">
        <v>251</v>
      </c>
      <c r="AT425" s="142" t="s">
        <v>147</v>
      </c>
      <c r="AU425" s="142" t="s">
        <v>82</v>
      </c>
      <c r="AY425" s="18" t="s">
        <v>144</v>
      </c>
      <c r="BE425" s="143">
        <f>IF(N425="základní",J425,0)</f>
        <v>0</v>
      </c>
      <c r="BF425" s="143">
        <f>IF(N425="snížená",J425,0)</f>
        <v>0</v>
      </c>
      <c r="BG425" s="143">
        <f>IF(N425="zákl. přenesená",J425,0)</f>
        <v>0</v>
      </c>
      <c r="BH425" s="143">
        <f>IF(N425="sníž. přenesená",J425,0)</f>
        <v>0</v>
      </c>
      <c r="BI425" s="143">
        <f>IF(N425="nulová",J425,0)</f>
        <v>0</v>
      </c>
      <c r="BJ425" s="18" t="s">
        <v>80</v>
      </c>
      <c r="BK425" s="143">
        <f>ROUND(I425*H425,2)</f>
        <v>0</v>
      </c>
      <c r="BL425" s="18" t="s">
        <v>251</v>
      </c>
      <c r="BM425" s="142" t="s">
        <v>663</v>
      </c>
    </row>
    <row r="426" spans="2:47" s="1" customFormat="1" ht="11.25">
      <c r="B426" s="33"/>
      <c r="D426" s="144" t="s">
        <v>153</v>
      </c>
      <c r="F426" s="145" t="s">
        <v>664</v>
      </c>
      <c r="I426" s="146"/>
      <c r="L426" s="33"/>
      <c r="M426" s="147"/>
      <c r="T426" s="54"/>
      <c r="AT426" s="18" t="s">
        <v>153</v>
      </c>
      <c r="AU426" s="18" t="s">
        <v>82</v>
      </c>
    </row>
    <row r="427" spans="2:51" s="12" customFormat="1" ht="11.25">
      <c r="B427" s="148"/>
      <c r="D427" s="149" t="s">
        <v>155</v>
      </c>
      <c r="E427" s="150" t="s">
        <v>3</v>
      </c>
      <c r="F427" s="151" t="s">
        <v>665</v>
      </c>
      <c r="H427" s="152">
        <v>30</v>
      </c>
      <c r="I427" s="153"/>
      <c r="L427" s="148"/>
      <c r="M427" s="154"/>
      <c r="T427" s="155"/>
      <c r="AT427" s="150" t="s">
        <v>155</v>
      </c>
      <c r="AU427" s="150" t="s">
        <v>82</v>
      </c>
      <c r="AV427" s="12" t="s">
        <v>82</v>
      </c>
      <c r="AW427" s="12" t="s">
        <v>33</v>
      </c>
      <c r="AX427" s="12" t="s">
        <v>80</v>
      </c>
      <c r="AY427" s="150" t="s">
        <v>144</v>
      </c>
    </row>
    <row r="428" spans="2:65" s="1" customFormat="1" ht="16.5" customHeight="1">
      <c r="B428" s="129"/>
      <c r="C428" s="176" t="s">
        <v>666</v>
      </c>
      <c r="D428" s="176" t="s">
        <v>206</v>
      </c>
      <c r="E428" s="177" t="s">
        <v>667</v>
      </c>
      <c r="F428" s="178" t="s">
        <v>668</v>
      </c>
      <c r="G428" s="179" t="s">
        <v>359</v>
      </c>
      <c r="H428" s="180">
        <v>30</v>
      </c>
      <c r="I428" s="181"/>
      <c r="J428" s="182">
        <f>ROUND(I428*H428,2)</f>
        <v>0</v>
      </c>
      <c r="K428" s="183"/>
      <c r="L428" s="184"/>
      <c r="M428" s="185" t="s">
        <v>3</v>
      </c>
      <c r="N428" s="186" t="s">
        <v>43</v>
      </c>
      <c r="P428" s="140">
        <f>O428*H428</f>
        <v>0</v>
      </c>
      <c r="Q428" s="140">
        <v>0.00044</v>
      </c>
      <c r="R428" s="140">
        <f>Q428*H428</f>
        <v>0.0132</v>
      </c>
      <c r="S428" s="140">
        <v>0</v>
      </c>
      <c r="T428" s="141">
        <f>S428*H428</f>
        <v>0</v>
      </c>
      <c r="AR428" s="142" t="s">
        <v>293</v>
      </c>
      <c r="AT428" s="142" t="s">
        <v>206</v>
      </c>
      <c r="AU428" s="142" t="s">
        <v>82</v>
      </c>
      <c r="AY428" s="18" t="s">
        <v>144</v>
      </c>
      <c r="BE428" s="143">
        <f>IF(N428="základní",J428,0)</f>
        <v>0</v>
      </c>
      <c r="BF428" s="143">
        <f>IF(N428="snížená",J428,0)</f>
        <v>0</v>
      </c>
      <c r="BG428" s="143">
        <f>IF(N428="zákl. přenesená",J428,0)</f>
        <v>0</v>
      </c>
      <c r="BH428" s="143">
        <f>IF(N428="sníž. přenesená",J428,0)</f>
        <v>0</v>
      </c>
      <c r="BI428" s="143">
        <f>IF(N428="nulová",J428,0)</f>
        <v>0</v>
      </c>
      <c r="BJ428" s="18" t="s">
        <v>80</v>
      </c>
      <c r="BK428" s="143">
        <f>ROUND(I428*H428,2)</f>
        <v>0</v>
      </c>
      <c r="BL428" s="18" t="s">
        <v>251</v>
      </c>
      <c r="BM428" s="142" t="s">
        <v>669</v>
      </c>
    </row>
    <row r="429" spans="2:65" s="1" customFormat="1" ht="16.5" customHeight="1">
      <c r="B429" s="129"/>
      <c r="C429" s="130" t="s">
        <v>670</v>
      </c>
      <c r="D429" s="130" t="s">
        <v>147</v>
      </c>
      <c r="E429" s="131" t="s">
        <v>671</v>
      </c>
      <c r="F429" s="132" t="s">
        <v>672</v>
      </c>
      <c r="G429" s="133" t="s">
        <v>359</v>
      </c>
      <c r="H429" s="134">
        <v>30</v>
      </c>
      <c r="I429" s="135"/>
      <c r="J429" s="136">
        <f>ROUND(I429*H429,2)</f>
        <v>0</v>
      </c>
      <c r="K429" s="137"/>
      <c r="L429" s="33"/>
      <c r="M429" s="138" t="s">
        <v>3</v>
      </c>
      <c r="N429" s="139" t="s">
        <v>43</v>
      </c>
      <c r="P429" s="140">
        <f>O429*H429</f>
        <v>0</v>
      </c>
      <c r="Q429" s="140">
        <v>0</v>
      </c>
      <c r="R429" s="140">
        <f>Q429*H429</f>
        <v>0</v>
      </c>
      <c r="S429" s="140">
        <v>5E-05</v>
      </c>
      <c r="T429" s="141">
        <f>S429*H429</f>
        <v>0.0015</v>
      </c>
      <c r="AR429" s="142" t="s">
        <v>251</v>
      </c>
      <c r="AT429" s="142" t="s">
        <v>147</v>
      </c>
      <c r="AU429" s="142" t="s">
        <v>82</v>
      </c>
      <c r="AY429" s="18" t="s">
        <v>144</v>
      </c>
      <c r="BE429" s="143">
        <f>IF(N429="základní",J429,0)</f>
        <v>0</v>
      </c>
      <c r="BF429" s="143">
        <f>IF(N429="snížená",J429,0)</f>
        <v>0</v>
      </c>
      <c r="BG429" s="143">
        <f>IF(N429="zákl. přenesená",J429,0)</f>
        <v>0</v>
      </c>
      <c r="BH429" s="143">
        <f>IF(N429="sníž. přenesená",J429,0)</f>
        <v>0</v>
      </c>
      <c r="BI429" s="143">
        <f>IF(N429="nulová",J429,0)</f>
        <v>0</v>
      </c>
      <c r="BJ429" s="18" t="s">
        <v>80</v>
      </c>
      <c r="BK429" s="143">
        <f>ROUND(I429*H429,2)</f>
        <v>0</v>
      </c>
      <c r="BL429" s="18" t="s">
        <v>251</v>
      </c>
      <c r="BM429" s="142" t="s">
        <v>673</v>
      </c>
    </row>
    <row r="430" spans="2:47" s="1" customFormat="1" ht="11.25">
      <c r="B430" s="33"/>
      <c r="D430" s="144" t="s">
        <v>153</v>
      </c>
      <c r="F430" s="145" t="s">
        <v>674</v>
      </c>
      <c r="I430" s="146"/>
      <c r="L430" s="33"/>
      <c r="M430" s="147"/>
      <c r="T430" s="54"/>
      <c r="AT430" s="18" t="s">
        <v>153</v>
      </c>
      <c r="AU430" s="18" t="s">
        <v>82</v>
      </c>
    </row>
    <row r="431" spans="2:51" s="12" customFormat="1" ht="11.25">
      <c r="B431" s="148"/>
      <c r="D431" s="149" t="s">
        <v>155</v>
      </c>
      <c r="E431" s="150" t="s">
        <v>3</v>
      </c>
      <c r="F431" s="151" t="s">
        <v>665</v>
      </c>
      <c r="H431" s="152">
        <v>30</v>
      </c>
      <c r="I431" s="153"/>
      <c r="L431" s="148"/>
      <c r="M431" s="154"/>
      <c r="T431" s="155"/>
      <c r="AT431" s="150" t="s">
        <v>155</v>
      </c>
      <c r="AU431" s="150" t="s">
        <v>82</v>
      </c>
      <c r="AV431" s="12" t="s">
        <v>82</v>
      </c>
      <c r="AW431" s="12" t="s">
        <v>33</v>
      </c>
      <c r="AX431" s="12" t="s">
        <v>80</v>
      </c>
      <c r="AY431" s="150" t="s">
        <v>144</v>
      </c>
    </row>
    <row r="432" spans="2:65" s="1" customFormat="1" ht="24.2" customHeight="1">
      <c r="B432" s="129"/>
      <c r="C432" s="130" t="s">
        <v>675</v>
      </c>
      <c r="D432" s="130" t="s">
        <v>147</v>
      </c>
      <c r="E432" s="131" t="s">
        <v>676</v>
      </c>
      <c r="F432" s="132" t="s">
        <v>677</v>
      </c>
      <c r="G432" s="133" t="s">
        <v>231</v>
      </c>
      <c r="H432" s="134">
        <v>0.013</v>
      </c>
      <c r="I432" s="135"/>
      <c r="J432" s="136">
        <f>ROUND(I432*H432,2)</f>
        <v>0</v>
      </c>
      <c r="K432" s="137"/>
      <c r="L432" s="33"/>
      <c r="M432" s="138" t="s">
        <v>3</v>
      </c>
      <c r="N432" s="139" t="s">
        <v>43</v>
      </c>
      <c r="P432" s="140">
        <f>O432*H432</f>
        <v>0</v>
      </c>
      <c r="Q432" s="140">
        <v>0</v>
      </c>
      <c r="R432" s="140">
        <f>Q432*H432</f>
        <v>0</v>
      </c>
      <c r="S432" s="140">
        <v>0</v>
      </c>
      <c r="T432" s="141">
        <f>S432*H432</f>
        <v>0</v>
      </c>
      <c r="AR432" s="142" t="s">
        <v>251</v>
      </c>
      <c r="AT432" s="142" t="s">
        <v>147</v>
      </c>
      <c r="AU432" s="142" t="s">
        <v>82</v>
      </c>
      <c r="AY432" s="18" t="s">
        <v>144</v>
      </c>
      <c r="BE432" s="143">
        <f>IF(N432="základní",J432,0)</f>
        <v>0</v>
      </c>
      <c r="BF432" s="143">
        <f>IF(N432="snížená",J432,0)</f>
        <v>0</v>
      </c>
      <c r="BG432" s="143">
        <f>IF(N432="zákl. přenesená",J432,0)</f>
        <v>0</v>
      </c>
      <c r="BH432" s="143">
        <f>IF(N432="sníž. přenesená",J432,0)</f>
        <v>0</v>
      </c>
      <c r="BI432" s="143">
        <f>IF(N432="nulová",J432,0)</f>
        <v>0</v>
      </c>
      <c r="BJ432" s="18" t="s">
        <v>80</v>
      </c>
      <c r="BK432" s="143">
        <f>ROUND(I432*H432,2)</f>
        <v>0</v>
      </c>
      <c r="BL432" s="18" t="s">
        <v>251</v>
      </c>
      <c r="BM432" s="142" t="s">
        <v>678</v>
      </c>
    </row>
    <row r="433" spans="2:47" s="1" customFormat="1" ht="11.25">
      <c r="B433" s="33"/>
      <c r="D433" s="144" t="s">
        <v>153</v>
      </c>
      <c r="F433" s="145" t="s">
        <v>679</v>
      </c>
      <c r="I433" s="146"/>
      <c r="L433" s="33"/>
      <c r="M433" s="147"/>
      <c r="T433" s="54"/>
      <c r="AT433" s="18" t="s">
        <v>153</v>
      </c>
      <c r="AU433" s="18" t="s">
        <v>82</v>
      </c>
    </row>
    <row r="434" spans="2:63" s="11" customFormat="1" ht="22.9" customHeight="1">
      <c r="B434" s="117"/>
      <c r="D434" s="118" t="s">
        <v>71</v>
      </c>
      <c r="E434" s="127" t="s">
        <v>680</v>
      </c>
      <c r="F434" s="127" t="s">
        <v>681</v>
      </c>
      <c r="I434" s="120"/>
      <c r="J434" s="128">
        <f>BK434</f>
        <v>0</v>
      </c>
      <c r="L434" s="117"/>
      <c r="M434" s="122"/>
      <c r="P434" s="123">
        <f>SUM(P435:P477)</f>
        <v>0</v>
      </c>
      <c r="R434" s="123">
        <f>SUM(R435:R477)</f>
        <v>4.5907071</v>
      </c>
      <c r="T434" s="124">
        <f>SUM(T435:T477)</f>
        <v>7.333339700000001</v>
      </c>
      <c r="AR434" s="118" t="s">
        <v>82</v>
      </c>
      <c r="AT434" s="125" t="s">
        <v>71</v>
      </c>
      <c r="AU434" s="125" t="s">
        <v>80</v>
      </c>
      <c r="AY434" s="118" t="s">
        <v>144</v>
      </c>
      <c r="BK434" s="126">
        <f>SUM(BK435:BK477)</f>
        <v>0</v>
      </c>
    </row>
    <row r="435" spans="2:65" s="1" customFormat="1" ht="24.2" customHeight="1">
      <c r="B435" s="129"/>
      <c r="C435" s="130" t="s">
        <v>682</v>
      </c>
      <c r="D435" s="130" t="s">
        <v>147</v>
      </c>
      <c r="E435" s="131" t="s">
        <v>683</v>
      </c>
      <c r="F435" s="132" t="s">
        <v>684</v>
      </c>
      <c r="G435" s="133" t="s">
        <v>150</v>
      </c>
      <c r="H435" s="134">
        <v>254.53</v>
      </c>
      <c r="I435" s="135"/>
      <c r="J435" s="136">
        <f>ROUND(I435*H435,2)</f>
        <v>0</v>
      </c>
      <c r="K435" s="137"/>
      <c r="L435" s="33"/>
      <c r="M435" s="138" t="s">
        <v>3</v>
      </c>
      <c r="N435" s="139" t="s">
        <v>43</v>
      </c>
      <c r="P435" s="140">
        <f>O435*H435</f>
        <v>0</v>
      </c>
      <c r="Q435" s="140">
        <v>0.00125</v>
      </c>
      <c r="R435" s="140">
        <f>Q435*H435</f>
        <v>0.3181625</v>
      </c>
      <c r="S435" s="140">
        <v>0</v>
      </c>
      <c r="T435" s="141">
        <f>S435*H435</f>
        <v>0</v>
      </c>
      <c r="AR435" s="142" t="s">
        <v>251</v>
      </c>
      <c r="AT435" s="142" t="s">
        <v>147</v>
      </c>
      <c r="AU435" s="142" t="s">
        <v>82</v>
      </c>
      <c r="AY435" s="18" t="s">
        <v>144</v>
      </c>
      <c r="BE435" s="143">
        <f>IF(N435="základní",J435,0)</f>
        <v>0</v>
      </c>
      <c r="BF435" s="143">
        <f>IF(N435="snížená",J435,0)</f>
        <v>0</v>
      </c>
      <c r="BG435" s="143">
        <f>IF(N435="zákl. přenesená",J435,0)</f>
        <v>0</v>
      </c>
      <c r="BH435" s="143">
        <f>IF(N435="sníž. přenesená",J435,0)</f>
        <v>0</v>
      </c>
      <c r="BI435" s="143">
        <f>IF(N435="nulová",J435,0)</f>
        <v>0</v>
      </c>
      <c r="BJ435" s="18" t="s">
        <v>80</v>
      </c>
      <c r="BK435" s="143">
        <f>ROUND(I435*H435,2)</f>
        <v>0</v>
      </c>
      <c r="BL435" s="18" t="s">
        <v>251</v>
      </c>
      <c r="BM435" s="142" t="s">
        <v>685</v>
      </c>
    </row>
    <row r="436" spans="2:47" s="1" customFormat="1" ht="11.25">
      <c r="B436" s="33"/>
      <c r="D436" s="144" t="s">
        <v>153</v>
      </c>
      <c r="F436" s="145" t="s">
        <v>686</v>
      </c>
      <c r="I436" s="146"/>
      <c r="L436" s="33"/>
      <c r="M436" s="147"/>
      <c r="T436" s="54"/>
      <c r="AT436" s="18" t="s">
        <v>153</v>
      </c>
      <c r="AU436" s="18" t="s">
        <v>82</v>
      </c>
    </row>
    <row r="437" spans="2:51" s="12" customFormat="1" ht="11.25">
      <c r="B437" s="148"/>
      <c r="D437" s="149" t="s">
        <v>155</v>
      </c>
      <c r="E437" s="150" t="s">
        <v>3</v>
      </c>
      <c r="F437" s="151" t="s">
        <v>188</v>
      </c>
      <c r="H437" s="152">
        <v>254.53</v>
      </c>
      <c r="I437" s="153"/>
      <c r="L437" s="148"/>
      <c r="M437" s="154"/>
      <c r="T437" s="155"/>
      <c r="AT437" s="150" t="s">
        <v>155</v>
      </c>
      <c r="AU437" s="150" t="s">
        <v>82</v>
      </c>
      <c r="AV437" s="12" t="s">
        <v>82</v>
      </c>
      <c r="AW437" s="12" t="s">
        <v>33</v>
      </c>
      <c r="AX437" s="12" t="s">
        <v>80</v>
      </c>
      <c r="AY437" s="150" t="s">
        <v>144</v>
      </c>
    </row>
    <row r="438" spans="2:65" s="1" customFormat="1" ht="16.5" customHeight="1">
      <c r="B438" s="129"/>
      <c r="C438" s="176" t="s">
        <v>687</v>
      </c>
      <c r="D438" s="176" t="s">
        <v>206</v>
      </c>
      <c r="E438" s="177" t="s">
        <v>688</v>
      </c>
      <c r="F438" s="178" t="s">
        <v>689</v>
      </c>
      <c r="G438" s="179" t="s">
        <v>150</v>
      </c>
      <c r="H438" s="180">
        <v>267.257</v>
      </c>
      <c r="I438" s="181"/>
      <c r="J438" s="182">
        <f>ROUND(I438*H438,2)</f>
        <v>0</v>
      </c>
      <c r="K438" s="183"/>
      <c r="L438" s="184"/>
      <c r="M438" s="185" t="s">
        <v>3</v>
      </c>
      <c r="N438" s="186" t="s">
        <v>43</v>
      </c>
      <c r="P438" s="140">
        <f>O438*H438</f>
        <v>0</v>
      </c>
      <c r="Q438" s="140">
        <v>0.008</v>
      </c>
      <c r="R438" s="140">
        <f>Q438*H438</f>
        <v>2.138056</v>
      </c>
      <c r="S438" s="140">
        <v>0</v>
      </c>
      <c r="T438" s="141">
        <f>S438*H438</f>
        <v>0</v>
      </c>
      <c r="AR438" s="142" t="s">
        <v>293</v>
      </c>
      <c r="AT438" s="142" t="s">
        <v>206</v>
      </c>
      <c r="AU438" s="142" t="s">
        <v>82</v>
      </c>
      <c r="AY438" s="18" t="s">
        <v>144</v>
      </c>
      <c r="BE438" s="143">
        <f>IF(N438="základní",J438,0)</f>
        <v>0</v>
      </c>
      <c r="BF438" s="143">
        <f>IF(N438="snížená",J438,0)</f>
        <v>0</v>
      </c>
      <c r="BG438" s="143">
        <f>IF(N438="zákl. přenesená",J438,0)</f>
        <v>0</v>
      </c>
      <c r="BH438" s="143">
        <f>IF(N438="sníž. přenesená",J438,0)</f>
        <v>0</v>
      </c>
      <c r="BI438" s="143">
        <f>IF(N438="nulová",J438,0)</f>
        <v>0</v>
      </c>
      <c r="BJ438" s="18" t="s">
        <v>80</v>
      </c>
      <c r="BK438" s="143">
        <f>ROUND(I438*H438,2)</f>
        <v>0</v>
      </c>
      <c r="BL438" s="18" t="s">
        <v>251</v>
      </c>
      <c r="BM438" s="142" t="s">
        <v>690</v>
      </c>
    </row>
    <row r="439" spans="2:51" s="12" customFormat="1" ht="11.25">
      <c r="B439" s="148"/>
      <c r="D439" s="149" t="s">
        <v>155</v>
      </c>
      <c r="F439" s="151" t="s">
        <v>691</v>
      </c>
      <c r="H439" s="152">
        <v>267.257</v>
      </c>
      <c r="I439" s="153"/>
      <c r="L439" s="148"/>
      <c r="M439" s="154"/>
      <c r="T439" s="155"/>
      <c r="AT439" s="150" t="s">
        <v>155</v>
      </c>
      <c r="AU439" s="150" t="s">
        <v>82</v>
      </c>
      <c r="AV439" s="12" t="s">
        <v>82</v>
      </c>
      <c r="AW439" s="12" t="s">
        <v>4</v>
      </c>
      <c r="AX439" s="12" t="s">
        <v>80</v>
      </c>
      <c r="AY439" s="150" t="s">
        <v>144</v>
      </c>
    </row>
    <row r="440" spans="2:65" s="1" customFormat="1" ht="16.5" customHeight="1">
      <c r="B440" s="129"/>
      <c r="C440" s="130" t="s">
        <v>692</v>
      </c>
      <c r="D440" s="130" t="s">
        <v>147</v>
      </c>
      <c r="E440" s="131" t="s">
        <v>693</v>
      </c>
      <c r="F440" s="132" t="s">
        <v>694</v>
      </c>
      <c r="G440" s="133" t="s">
        <v>150</v>
      </c>
      <c r="H440" s="134">
        <v>254.53</v>
      </c>
      <c r="I440" s="135"/>
      <c r="J440" s="136">
        <f>ROUND(I440*H440,2)</f>
        <v>0</v>
      </c>
      <c r="K440" s="137"/>
      <c r="L440" s="33"/>
      <c r="M440" s="138" t="s">
        <v>3</v>
      </c>
      <c r="N440" s="139" t="s">
        <v>43</v>
      </c>
      <c r="P440" s="140">
        <f>O440*H440</f>
        <v>0</v>
      </c>
      <c r="Q440" s="140">
        <v>0</v>
      </c>
      <c r="R440" s="140">
        <f>Q440*H440</f>
        <v>0</v>
      </c>
      <c r="S440" s="140">
        <v>0.01049</v>
      </c>
      <c r="T440" s="141">
        <f>S440*H440</f>
        <v>2.6700196999999997</v>
      </c>
      <c r="AR440" s="142" t="s">
        <v>251</v>
      </c>
      <c r="AT440" s="142" t="s">
        <v>147</v>
      </c>
      <c r="AU440" s="142" t="s">
        <v>82</v>
      </c>
      <c r="AY440" s="18" t="s">
        <v>144</v>
      </c>
      <c r="BE440" s="143">
        <f>IF(N440="základní",J440,0)</f>
        <v>0</v>
      </c>
      <c r="BF440" s="143">
        <f>IF(N440="snížená",J440,0)</f>
        <v>0</v>
      </c>
      <c r="BG440" s="143">
        <f>IF(N440="zákl. přenesená",J440,0)</f>
        <v>0</v>
      </c>
      <c r="BH440" s="143">
        <f>IF(N440="sníž. přenesená",J440,0)</f>
        <v>0</v>
      </c>
      <c r="BI440" s="143">
        <f>IF(N440="nulová",J440,0)</f>
        <v>0</v>
      </c>
      <c r="BJ440" s="18" t="s">
        <v>80</v>
      </c>
      <c r="BK440" s="143">
        <f>ROUND(I440*H440,2)</f>
        <v>0</v>
      </c>
      <c r="BL440" s="18" t="s">
        <v>251</v>
      </c>
      <c r="BM440" s="142" t="s">
        <v>695</v>
      </c>
    </row>
    <row r="441" spans="2:47" s="1" customFormat="1" ht="11.25">
      <c r="B441" s="33"/>
      <c r="D441" s="144" t="s">
        <v>153</v>
      </c>
      <c r="F441" s="145" t="s">
        <v>696</v>
      </c>
      <c r="I441" s="146"/>
      <c r="L441" s="33"/>
      <c r="M441" s="147"/>
      <c r="T441" s="54"/>
      <c r="AT441" s="18" t="s">
        <v>153</v>
      </c>
      <c r="AU441" s="18" t="s">
        <v>82</v>
      </c>
    </row>
    <row r="442" spans="2:51" s="12" customFormat="1" ht="11.25">
      <c r="B442" s="148"/>
      <c r="D442" s="149" t="s">
        <v>155</v>
      </c>
      <c r="E442" s="150" t="s">
        <v>3</v>
      </c>
      <c r="F442" s="151" t="s">
        <v>188</v>
      </c>
      <c r="H442" s="152">
        <v>254.53</v>
      </c>
      <c r="I442" s="153"/>
      <c r="L442" s="148"/>
      <c r="M442" s="154"/>
      <c r="T442" s="155"/>
      <c r="AT442" s="150" t="s">
        <v>155</v>
      </c>
      <c r="AU442" s="150" t="s">
        <v>82</v>
      </c>
      <c r="AV442" s="12" t="s">
        <v>82</v>
      </c>
      <c r="AW442" s="12" t="s">
        <v>33</v>
      </c>
      <c r="AX442" s="12" t="s">
        <v>80</v>
      </c>
      <c r="AY442" s="150" t="s">
        <v>144</v>
      </c>
    </row>
    <row r="443" spans="2:65" s="1" customFormat="1" ht="16.5" customHeight="1">
      <c r="B443" s="129"/>
      <c r="C443" s="130" t="s">
        <v>697</v>
      </c>
      <c r="D443" s="130" t="s">
        <v>147</v>
      </c>
      <c r="E443" s="131" t="s">
        <v>698</v>
      </c>
      <c r="F443" s="132" t="s">
        <v>699</v>
      </c>
      <c r="G443" s="133" t="s">
        <v>150</v>
      </c>
      <c r="H443" s="134">
        <v>254.53</v>
      </c>
      <c r="I443" s="135"/>
      <c r="J443" s="136">
        <f>ROUND(I443*H443,2)</f>
        <v>0</v>
      </c>
      <c r="K443" s="137"/>
      <c r="L443" s="33"/>
      <c r="M443" s="138" t="s">
        <v>3</v>
      </c>
      <c r="N443" s="139" t="s">
        <v>43</v>
      </c>
      <c r="P443" s="140">
        <f>O443*H443</f>
        <v>0</v>
      </c>
      <c r="Q443" s="140">
        <v>0</v>
      </c>
      <c r="R443" s="140">
        <f>Q443*H443</f>
        <v>0</v>
      </c>
      <c r="S443" s="140">
        <v>0.008</v>
      </c>
      <c r="T443" s="141">
        <f>S443*H443</f>
        <v>2.0362400000000003</v>
      </c>
      <c r="AR443" s="142" t="s">
        <v>251</v>
      </c>
      <c r="AT443" s="142" t="s">
        <v>147</v>
      </c>
      <c r="AU443" s="142" t="s">
        <v>82</v>
      </c>
      <c r="AY443" s="18" t="s">
        <v>144</v>
      </c>
      <c r="BE443" s="143">
        <f>IF(N443="základní",J443,0)</f>
        <v>0</v>
      </c>
      <c r="BF443" s="143">
        <f>IF(N443="snížená",J443,0)</f>
        <v>0</v>
      </c>
      <c r="BG443" s="143">
        <f>IF(N443="zákl. přenesená",J443,0)</f>
        <v>0</v>
      </c>
      <c r="BH443" s="143">
        <f>IF(N443="sníž. přenesená",J443,0)</f>
        <v>0</v>
      </c>
      <c r="BI443" s="143">
        <f>IF(N443="nulová",J443,0)</f>
        <v>0</v>
      </c>
      <c r="BJ443" s="18" t="s">
        <v>80</v>
      </c>
      <c r="BK443" s="143">
        <f>ROUND(I443*H443,2)</f>
        <v>0</v>
      </c>
      <c r="BL443" s="18" t="s">
        <v>251</v>
      </c>
      <c r="BM443" s="142" t="s">
        <v>700</v>
      </c>
    </row>
    <row r="444" spans="2:47" s="1" customFormat="1" ht="11.25">
      <c r="B444" s="33"/>
      <c r="D444" s="144" t="s">
        <v>153</v>
      </c>
      <c r="F444" s="145" t="s">
        <v>701</v>
      </c>
      <c r="I444" s="146"/>
      <c r="L444" s="33"/>
      <c r="M444" s="147"/>
      <c r="T444" s="54"/>
      <c r="AT444" s="18" t="s">
        <v>153</v>
      </c>
      <c r="AU444" s="18" t="s">
        <v>82</v>
      </c>
    </row>
    <row r="445" spans="2:51" s="12" customFormat="1" ht="11.25">
      <c r="B445" s="148"/>
      <c r="D445" s="149" t="s">
        <v>155</v>
      </c>
      <c r="E445" s="150" t="s">
        <v>3</v>
      </c>
      <c r="F445" s="151" t="s">
        <v>188</v>
      </c>
      <c r="H445" s="152">
        <v>254.53</v>
      </c>
      <c r="I445" s="153"/>
      <c r="L445" s="148"/>
      <c r="M445" s="154"/>
      <c r="T445" s="155"/>
      <c r="AT445" s="150" t="s">
        <v>155</v>
      </c>
      <c r="AU445" s="150" t="s">
        <v>82</v>
      </c>
      <c r="AV445" s="12" t="s">
        <v>82</v>
      </c>
      <c r="AW445" s="12" t="s">
        <v>33</v>
      </c>
      <c r="AX445" s="12" t="s">
        <v>80</v>
      </c>
      <c r="AY445" s="150" t="s">
        <v>144</v>
      </c>
    </row>
    <row r="446" spans="2:65" s="1" customFormat="1" ht="21.75" customHeight="1">
      <c r="B446" s="129"/>
      <c r="C446" s="130" t="s">
        <v>702</v>
      </c>
      <c r="D446" s="130" t="s">
        <v>147</v>
      </c>
      <c r="E446" s="131" t="s">
        <v>703</v>
      </c>
      <c r="F446" s="132" t="s">
        <v>704</v>
      </c>
      <c r="G446" s="133" t="s">
        <v>150</v>
      </c>
      <c r="H446" s="134">
        <v>19.31</v>
      </c>
      <c r="I446" s="135"/>
      <c r="J446" s="136">
        <f>ROUND(I446*H446,2)</f>
        <v>0</v>
      </c>
      <c r="K446" s="137"/>
      <c r="L446" s="33"/>
      <c r="M446" s="138" t="s">
        <v>3</v>
      </c>
      <c r="N446" s="139" t="s">
        <v>43</v>
      </c>
      <c r="P446" s="140">
        <f>O446*H446</f>
        <v>0</v>
      </c>
      <c r="Q446" s="140">
        <v>0.0171</v>
      </c>
      <c r="R446" s="140">
        <f>Q446*H446</f>
        <v>0.33020099999999997</v>
      </c>
      <c r="S446" s="140">
        <v>0</v>
      </c>
      <c r="T446" s="141">
        <f>S446*H446</f>
        <v>0</v>
      </c>
      <c r="AR446" s="142" t="s">
        <v>251</v>
      </c>
      <c r="AT446" s="142" t="s">
        <v>147</v>
      </c>
      <c r="AU446" s="142" t="s">
        <v>82</v>
      </c>
      <c r="AY446" s="18" t="s">
        <v>144</v>
      </c>
      <c r="BE446" s="143">
        <f>IF(N446="základní",J446,0)</f>
        <v>0</v>
      </c>
      <c r="BF446" s="143">
        <f>IF(N446="snížená",J446,0)</f>
        <v>0</v>
      </c>
      <c r="BG446" s="143">
        <f>IF(N446="zákl. přenesená",J446,0)</f>
        <v>0</v>
      </c>
      <c r="BH446" s="143">
        <f>IF(N446="sníž. přenesená",J446,0)</f>
        <v>0</v>
      </c>
      <c r="BI446" s="143">
        <f>IF(N446="nulová",J446,0)</f>
        <v>0</v>
      </c>
      <c r="BJ446" s="18" t="s">
        <v>80</v>
      </c>
      <c r="BK446" s="143">
        <f>ROUND(I446*H446,2)</f>
        <v>0</v>
      </c>
      <c r="BL446" s="18" t="s">
        <v>251</v>
      </c>
      <c r="BM446" s="142" t="s">
        <v>705</v>
      </c>
    </row>
    <row r="447" spans="2:47" s="1" customFormat="1" ht="11.25">
      <c r="B447" s="33"/>
      <c r="D447" s="144" t="s">
        <v>153</v>
      </c>
      <c r="F447" s="145" t="s">
        <v>706</v>
      </c>
      <c r="I447" s="146"/>
      <c r="L447" s="33"/>
      <c r="M447" s="147"/>
      <c r="T447" s="54"/>
      <c r="AT447" s="18" t="s">
        <v>153</v>
      </c>
      <c r="AU447" s="18" t="s">
        <v>82</v>
      </c>
    </row>
    <row r="448" spans="2:47" s="1" customFormat="1" ht="19.5">
      <c r="B448" s="33"/>
      <c r="D448" s="149" t="s">
        <v>412</v>
      </c>
      <c r="F448" s="187" t="s">
        <v>707</v>
      </c>
      <c r="I448" s="146"/>
      <c r="L448" s="33"/>
      <c r="M448" s="147"/>
      <c r="T448" s="54"/>
      <c r="AT448" s="18" t="s">
        <v>412</v>
      </c>
      <c r="AU448" s="18" t="s">
        <v>82</v>
      </c>
    </row>
    <row r="449" spans="2:51" s="12" customFormat="1" ht="11.25">
      <c r="B449" s="148"/>
      <c r="D449" s="149" t="s">
        <v>155</v>
      </c>
      <c r="E449" s="150" t="s">
        <v>3</v>
      </c>
      <c r="F449" s="151" t="s">
        <v>708</v>
      </c>
      <c r="H449" s="152">
        <v>19.31</v>
      </c>
      <c r="I449" s="153"/>
      <c r="L449" s="148"/>
      <c r="M449" s="154"/>
      <c r="T449" s="155"/>
      <c r="AT449" s="150" t="s">
        <v>155</v>
      </c>
      <c r="AU449" s="150" t="s">
        <v>82</v>
      </c>
      <c r="AV449" s="12" t="s">
        <v>82</v>
      </c>
      <c r="AW449" s="12" t="s">
        <v>33</v>
      </c>
      <c r="AX449" s="12" t="s">
        <v>80</v>
      </c>
      <c r="AY449" s="150" t="s">
        <v>144</v>
      </c>
    </row>
    <row r="450" spans="2:65" s="1" customFormat="1" ht="21.75" customHeight="1">
      <c r="B450" s="129"/>
      <c r="C450" s="130" t="s">
        <v>709</v>
      </c>
      <c r="D450" s="130" t="s">
        <v>147</v>
      </c>
      <c r="E450" s="131" t="s">
        <v>703</v>
      </c>
      <c r="F450" s="132" t="s">
        <v>704</v>
      </c>
      <c r="G450" s="133" t="s">
        <v>150</v>
      </c>
      <c r="H450" s="134">
        <v>42.18</v>
      </c>
      <c r="I450" s="135"/>
      <c r="J450" s="136">
        <f>ROUND(I450*H450,2)</f>
        <v>0</v>
      </c>
      <c r="K450" s="137"/>
      <c r="L450" s="33"/>
      <c r="M450" s="138" t="s">
        <v>3</v>
      </c>
      <c r="N450" s="139" t="s">
        <v>43</v>
      </c>
      <c r="P450" s="140">
        <f>O450*H450</f>
        <v>0</v>
      </c>
      <c r="Q450" s="140">
        <v>0.0171</v>
      </c>
      <c r="R450" s="140">
        <f>Q450*H450</f>
        <v>0.721278</v>
      </c>
      <c r="S450" s="140">
        <v>0</v>
      </c>
      <c r="T450" s="141">
        <f>S450*H450</f>
        <v>0</v>
      </c>
      <c r="AR450" s="142" t="s">
        <v>251</v>
      </c>
      <c r="AT450" s="142" t="s">
        <v>147</v>
      </c>
      <c r="AU450" s="142" t="s">
        <v>82</v>
      </c>
      <c r="AY450" s="18" t="s">
        <v>144</v>
      </c>
      <c r="BE450" s="143">
        <f>IF(N450="základní",J450,0)</f>
        <v>0</v>
      </c>
      <c r="BF450" s="143">
        <f>IF(N450="snížená",J450,0)</f>
        <v>0</v>
      </c>
      <c r="BG450" s="143">
        <f>IF(N450="zákl. přenesená",J450,0)</f>
        <v>0</v>
      </c>
      <c r="BH450" s="143">
        <f>IF(N450="sníž. přenesená",J450,0)</f>
        <v>0</v>
      </c>
      <c r="BI450" s="143">
        <f>IF(N450="nulová",J450,0)</f>
        <v>0</v>
      </c>
      <c r="BJ450" s="18" t="s">
        <v>80</v>
      </c>
      <c r="BK450" s="143">
        <f>ROUND(I450*H450,2)</f>
        <v>0</v>
      </c>
      <c r="BL450" s="18" t="s">
        <v>251</v>
      </c>
      <c r="BM450" s="142" t="s">
        <v>710</v>
      </c>
    </row>
    <row r="451" spans="2:47" s="1" customFormat="1" ht="11.25">
      <c r="B451" s="33"/>
      <c r="D451" s="144" t="s">
        <v>153</v>
      </c>
      <c r="F451" s="145" t="s">
        <v>706</v>
      </c>
      <c r="I451" s="146"/>
      <c r="L451" s="33"/>
      <c r="M451" s="147"/>
      <c r="T451" s="54"/>
      <c r="AT451" s="18" t="s">
        <v>153</v>
      </c>
      <c r="AU451" s="18" t="s">
        <v>82</v>
      </c>
    </row>
    <row r="452" spans="2:47" s="1" customFormat="1" ht="19.5">
      <c r="B452" s="33"/>
      <c r="D452" s="149" t="s">
        <v>412</v>
      </c>
      <c r="F452" s="187" t="s">
        <v>711</v>
      </c>
      <c r="I452" s="146"/>
      <c r="L452" s="33"/>
      <c r="M452" s="147"/>
      <c r="T452" s="54"/>
      <c r="AT452" s="18" t="s">
        <v>412</v>
      </c>
      <c r="AU452" s="18" t="s">
        <v>82</v>
      </c>
    </row>
    <row r="453" spans="2:51" s="12" customFormat="1" ht="11.25">
      <c r="B453" s="148"/>
      <c r="D453" s="149" t="s">
        <v>155</v>
      </c>
      <c r="E453" s="150" t="s">
        <v>3</v>
      </c>
      <c r="F453" s="151" t="s">
        <v>712</v>
      </c>
      <c r="H453" s="152">
        <v>42.18</v>
      </c>
      <c r="I453" s="153"/>
      <c r="L453" s="148"/>
      <c r="M453" s="154"/>
      <c r="T453" s="155"/>
      <c r="AT453" s="150" t="s">
        <v>155</v>
      </c>
      <c r="AU453" s="150" t="s">
        <v>82</v>
      </c>
      <c r="AV453" s="12" t="s">
        <v>82</v>
      </c>
      <c r="AW453" s="12" t="s">
        <v>33</v>
      </c>
      <c r="AX453" s="12" t="s">
        <v>80</v>
      </c>
      <c r="AY453" s="150" t="s">
        <v>144</v>
      </c>
    </row>
    <row r="454" spans="2:65" s="1" customFormat="1" ht="33" customHeight="1">
      <c r="B454" s="129"/>
      <c r="C454" s="130" t="s">
        <v>713</v>
      </c>
      <c r="D454" s="130" t="s">
        <v>147</v>
      </c>
      <c r="E454" s="131" t="s">
        <v>714</v>
      </c>
      <c r="F454" s="132" t="s">
        <v>715</v>
      </c>
      <c r="G454" s="133" t="s">
        <v>359</v>
      </c>
      <c r="H454" s="134">
        <v>6</v>
      </c>
      <c r="I454" s="135"/>
      <c r="J454" s="136">
        <f>ROUND(I454*H454,2)</f>
        <v>0</v>
      </c>
      <c r="K454" s="137"/>
      <c r="L454" s="33"/>
      <c r="M454" s="138" t="s">
        <v>3</v>
      </c>
      <c r="N454" s="139" t="s">
        <v>43</v>
      </c>
      <c r="P454" s="140">
        <f>O454*H454</f>
        <v>0</v>
      </c>
      <c r="Q454" s="140">
        <v>0.02574</v>
      </c>
      <c r="R454" s="140">
        <f>Q454*H454</f>
        <v>0.15444</v>
      </c>
      <c r="S454" s="140">
        <v>0</v>
      </c>
      <c r="T454" s="141">
        <f>S454*H454</f>
        <v>0</v>
      </c>
      <c r="AR454" s="142" t="s">
        <v>251</v>
      </c>
      <c r="AT454" s="142" t="s">
        <v>147</v>
      </c>
      <c r="AU454" s="142" t="s">
        <v>82</v>
      </c>
      <c r="AY454" s="18" t="s">
        <v>144</v>
      </c>
      <c r="BE454" s="143">
        <f>IF(N454="základní",J454,0)</f>
        <v>0</v>
      </c>
      <c r="BF454" s="143">
        <f>IF(N454="snížená",J454,0)</f>
        <v>0</v>
      </c>
      <c r="BG454" s="143">
        <f>IF(N454="zákl. přenesená",J454,0)</f>
        <v>0</v>
      </c>
      <c r="BH454" s="143">
        <f>IF(N454="sníž. přenesená",J454,0)</f>
        <v>0</v>
      </c>
      <c r="BI454" s="143">
        <f>IF(N454="nulová",J454,0)</f>
        <v>0</v>
      </c>
      <c r="BJ454" s="18" t="s">
        <v>80</v>
      </c>
      <c r="BK454" s="143">
        <f>ROUND(I454*H454,2)</f>
        <v>0</v>
      </c>
      <c r="BL454" s="18" t="s">
        <v>251</v>
      </c>
      <c r="BM454" s="142" t="s">
        <v>716</v>
      </c>
    </row>
    <row r="455" spans="2:47" s="1" customFormat="1" ht="11.25">
      <c r="B455" s="33"/>
      <c r="D455" s="144" t="s">
        <v>153</v>
      </c>
      <c r="F455" s="145" t="s">
        <v>717</v>
      </c>
      <c r="I455" s="146"/>
      <c r="L455" s="33"/>
      <c r="M455" s="147"/>
      <c r="T455" s="54"/>
      <c r="AT455" s="18" t="s">
        <v>153</v>
      </c>
      <c r="AU455" s="18" t="s">
        <v>82</v>
      </c>
    </row>
    <row r="456" spans="2:47" s="1" customFormat="1" ht="19.5">
      <c r="B456" s="33"/>
      <c r="D456" s="149" t="s">
        <v>412</v>
      </c>
      <c r="F456" s="187" t="s">
        <v>707</v>
      </c>
      <c r="I456" s="146"/>
      <c r="L456" s="33"/>
      <c r="M456" s="147"/>
      <c r="T456" s="54"/>
      <c r="AT456" s="18" t="s">
        <v>412</v>
      </c>
      <c r="AU456" s="18" t="s">
        <v>82</v>
      </c>
    </row>
    <row r="457" spans="2:51" s="12" customFormat="1" ht="11.25">
      <c r="B457" s="148"/>
      <c r="D457" s="149" t="s">
        <v>155</v>
      </c>
      <c r="E457" s="150" t="s">
        <v>3</v>
      </c>
      <c r="F457" s="151" t="s">
        <v>718</v>
      </c>
      <c r="H457" s="152">
        <v>6</v>
      </c>
      <c r="I457" s="153"/>
      <c r="L457" s="148"/>
      <c r="M457" s="154"/>
      <c r="T457" s="155"/>
      <c r="AT457" s="150" t="s">
        <v>155</v>
      </c>
      <c r="AU457" s="150" t="s">
        <v>82</v>
      </c>
      <c r="AV457" s="12" t="s">
        <v>82</v>
      </c>
      <c r="AW457" s="12" t="s">
        <v>33</v>
      </c>
      <c r="AX457" s="12" t="s">
        <v>80</v>
      </c>
      <c r="AY457" s="150" t="s">
        <v>144</v>
      </c>
    </row>
    <row r="458" spans="2:65" s="1" customFormat="1" ht="33" customHeight="1">
      <c r="B458" s="129"/>
      <c r="C458" s="130" t="s">
        <v>719</v>
      </c>
      <c r="D458" s="130" t="s">
        <v>147</v>
      </c>
      <c r="E458" s="131" t="s">
        <v>714</v>
      </c>
      <c r="F458" s="132" t="s">
        <v>715</v>
      </c>
      <c r="G458" s="133" t="s">
        <v>359</v>
      </c>
      <c r="H458" s="134">
        <v>8</v>
      </c>
      <c r="I458" s="135"/>
      <c r="J458" s="136">
        <f>ROUND(I458*H458,2)</f>
        <v>0</v>
      </c>
      <c r="K458" s="137"/>
      <c r="L458" s="33"/>
      <c r="M458" s="138" t="s">
        <v>3</v>
      </c>
      <c r="N458" s="139" t="s">
        <v>43</v>
      </c>
      <c r="P458" s="140">
        <f>O458*H458</f>
        <v>0</v>
      </c>
      <c r="Q458" s="140">
        <v>0.02574</v>
      </c>
      <c r="R458" s="140">
        <f>Q458*H458</f>
        <v>0.20592</v>
      </c>
      <c r="S458" s="140">
        <v>0</v>
      </c>
      <c r="T458" s="141">
        <f>S458*H458</f>
        <v>0</v>
      </c>
      <c r="AR458" s="142" t="s">
        <v>251</v>
      </c>
      <c r="AT458" s="142" t="s">
        <v>147</v>
      </c>
      <c r="AU458" s="142" t="s">
        <v>82</v>
      </c>
      <c r="AY458" s="18" t="s">
        <v>144</v>
      </c>
      <c r="BE458" s="143">
        <f>IF(N458="základní",J458,0)</f>
        <v>0</v>
      </c>
      <c r="BF458" s="143">
        <f>IF(N458="snížená",J458,0)</f>
        <v>0</v>
      </c>
      <c r="BG458" s="143">
        <f>IF(N458="zákl. přenesená",J458,0)</f>
        <v>0</v>
      </c>
      <c r="BH458" s="143">
        <f>IF(N458="sníž. přenesená",J458,0)</f>
        <v>0</v>
      </c>
      <c r="BI458" s="143">
        <f>IF(N458="nulová",J458,0)</f>
        <v>0</v>
      </c>
      <c r="BJ458" s="18" t="s">
        <v>80</v>
      </c>
      <c r="BK458" s="143">
        <f>ROUND(I458*H458,2)</f>
        <v>0</v>
      </c>
      <c r="BL458" s="18" t="s">
        <v>251</v>
      </c>
      <c r="BM458" s="142" t="s">
        <v>720</v>
      </c>
    </row>
    <row r="459" spans="2:47" s="1" customFormat="1" ht="11.25">
      <c r="B459" s="33"/>
      <c r="D459" s="144" t="s">
        <v>153</v>
      </c>
      <c r="F459" s="145" t="s">
        <v>717</v>
      </c>
      <c r="I459" s="146"/>
      <c r="L459" s="33"/>
      <c r="M459" s="147"/>
      <c r="T459" s="54"/>
      <c r="AT459" s="18" t="s">
        <v>153</v>
      </c>
      <c r="AU459" s="18" t="s">
        <v>82</v>
      </c>
    </row>
    <row r="460" spans="2:47" s="1" customFormat="1" ht="19.5">
      <c r="B460" s="33"/>
      <c r="D460" s="149" t="s">
        <v>412</v>
      </c>
      <c r="F460" s="187" t="s">
        <v>711</v>
      </c>
      <c r="I460" s="146"/>
      <c r="L460" s="33"/>
      <c r="M460" s="147"/>
      <c r="T460" s="54"/>
      <c r="AT460" s="18" t="s">
        <v>412</v>
      </c>
      <c r="AU460" s="18" t="s">
        <v>82</v>
      </c>
    </row>
    <row r="461" spans="2:51" s="12" customFormat="1" ht="11.25">
      <c r="B461" s="148"/>
      <c r="D461" s="149" t="s">
        <v>155</v>
      </c>
      <c r="E461" s="150" t="s">
        <v>3</v>
      </c>
      <c r="F461" s="151" t="s">
        <v>205</v>
      </c>
      <c r="H461" s="152">
        <v>8</v>
      </c>
      <c r="I461" s="153"/>
      <c r="L461" s="148"/>
      <c r="M461" s="154"/>
      <c r="T461" s="155"/>
      <c r="AT461" s="150" t="s">
        <v>155</v>
      </c>
      <c r="AU461" s="150" t="s">
        <v>82</v>
      </c>
      <c r="AV461" s="12" t="s">
        <v>82</v>
      </c>
      <c r="AW461" s="12" t="s">
        <v>33</v>
      </c>
      <c r="AX461" s="12" t="s">
        <v>80</v>
      </c>
      <c r="AY461" s="150" t="s">
        <v>144</v>
      </c>
    </row>
    <row r="462" spans="2:65" s="1" customFormat="1" ht="21.75" customHeight="1">
      <c r="B462" s="129"/>
      <c r="C462" s="130" t="s">
        <v>721</v>
      </c>
      <c r="D462" s="130" t="s">
        <v>147</v>
      </c>
      <c r="E462" s="131" t="s">
        <v>722</v>
      </c>
      <c r="F462" s="132" t="s">
        <v>723</v>
      </c>
      <c r="G462" s="133" t="s">
        <v>150</v>
      </c>
      <c r="H462" s="134">
        <v>16.4</v>
      </c>
      <c r="I462" s="135"/>
      <c r="J462" s="136">
        <f>ROUND(I462*H462,2)</f>
        <v>0</v>
      </c>
      <c r="K462" s="137"/>
      <c r="L462" s="33"/>
      <c r="M462" s="138" t="s">
        <v>3</v>
      </c>
      <c r="N462" s="139" t="s">
        <v>43</v>
      </c>
      <c r="P462" s="140">
        <f>O462*H462</f>
        <v>0</v>
      </c>
      <c r="Q462" s="140">
        <v>0</v>
      </c>
      <c r="R462" s="140">
        <f>Q462*H462</f>
        <v>0</v>
      </c>
      <c r="S462" s="140">
        <v>0</v>
      </c>
      <c r="T462" s="141">
        <f>S462*H462</f>
        <v>0</v>
      </c>
      <c r="AR462" s="142" t="s">
        <v>251</v>
      </c>
      <c r="AT462" s="142" t="s">
        <v>147</v>
      </c>
      <c r="AU462" s="142" t="s">
        <v>82</v>
      </c>
      <c r="AY462" s="18" t="s">
        <v>144</v>
      </c>
      <c r="BE462" s="143">
        <f>IF(N462="základní",J462,0)</f>
        <v>0</v>
      </c>
      <c r="BF462" s="143">
        <f>IF(N462="snížená",J462,0)</f>
        <v>0</v>
      </c>
      <c r="BG462" s="143">
        <f>IF(N462="zákl. přenesená",J462,0)</f>
        <v>0</v>
      </c>
      <c r="BH462" s="143">
        <f>IF(N462="sníž. přenesená",J462,0)</f>
        <v>0</v>
      </c>
      <c r="BI462" s="143">
        <f>IF(N462="nulová",J462,0)</f>
        <v>0</v>
      </c>
      <c r="BJ462" s="18" t="s">
        <v>80</v>
      </c>
      <c r="BK462" s="143">
        <f>ROUND(I462*H462,2)</f>
        <v>0</v>
      </c>
      <c r="BL462" s="18" t="s">
        <v>251</v>
      </c>
      <c r="BM462" s="142" t="s">
        <v>724</v>
      </c>
    </row>
    <row r="463" spans="2:47" s="1" customFormat="1" ht="11.25">
      <c r="B463" s="33"/>
      <c r="D463" s="144" t="s">
        <v>153</v>
      </c>
      <c r="F463" s="145" t="s">
        <v>725</v>
      </c>
      <c r="I463" s="146"/>
      <c r="L463" s="33"/>
      <c r="M463" s="147"/>
      <c r="T463" s="54"/>
      <c r="AT463" s="18" t="s">
        <v>153</v>
      </c>
      <c r="AU463" s="18" t="s">
        <v>82</v>
      </c>
    </row>
    <row r="464" spans="2:51" s="12" customFormat="1" ht="11.25">
      <c r="B464" s="148"/>
      <c r="D464" s="149" t="s">
        <v>155</v>
      </c>
      <c r="E464" s="150" t="s">
        <v>3</v>
      </c>
      <c r="F464" s="151" t="s">
        <v>726</v>
      </c>
      <c r="H464" s="152">
        <v>16.4</v>
      </c>
      <c r="I464" s="153"/>
      <c r="L464" s="148"/>
      <c r="M464" s="154"/>
      <c r="T464" s="155"/>
      <c r="AT464" s="150" t="s">
        <v>155</v>
      </c>
      <c r="AU464" s="150" t="s">
        <v>82</v>
      </c>
      <c r="AV464" s="12" t="s">
        <v>82</v>
      </c>
      <c r="AW464" s="12" t="s">
        <v>33</v>
      </c>
      <c r="AX464" s="12" t="s">
        <v>80</v>
      </c>
      <c r="AY464" s="150" t="s">
        <v>144</v>
      </c>
    </row>
    <row r="465" spans="2:65" s="1" customFormat="1" ht="16.5" customHeight="1">
      <c r="B465" s="129"/>
      <c r="C465" s="176" t="s">
        <v>727</v>
      </c>
      <c r="D465" s="176" t="s">
        <v>206</v>
      </c>
      <c r="E465" s="177" t="s">
        <v>728</v>
      </c>
      <c r="F465" s="178" t="s">
        <v>729</v>
      </c>
      <c r="G465" s="179" t="s">
        <v>150</v>
      </c>
      <c r="H465" s="180">
        <v>16.728</v>
      </c>
      <c r="I465" s="181"/>
      <c r="J465" s="182">
        <f>ROUND(I465*H465,2)</f>
        <v>0</v>
      </c>
      <c r="K465" s="183"/>
      <c r="L465" s="184"/>
      <c r="M465" s="185" t="s">
        <v>3</v>
      </c>
      <c r="N465" s="186" t="s">
        <v>43</v>
      </c>
      <c r="P465" s="140">
        <f>O465*H465</f>
        <v>0</v>
      </c>
      <c r="Q465" s="140">
        <v>0.0432</v>
      </c>
      <c r="R465" s="140">
        <f>Q465*H465</f>
        <v>0.7226496000000001</v>
      </c>
      <c r="S465" s="140">
        <v>0</v>
      </c>
      <c r="T465" s="141">
        <f>S465*H465</f>
        <v>0</v>
      </c>
      <c r="AR465" s="142" t="s">
        <v>293</v>
      </c>
      <c r="AT465" s="142" t="s">
        <v>206</v>
      </c>
      <c r="AU465" s="142" t="s">
        <v>82</v>
      </c>
      <c r="AY465" s="18" t="s">
        <v>144</v>
      </c>
      <c r="BE465" s="143">
        <f>IF(N465="základní",J465,0)</f>
        <v>0</v>
      </c>
      <c r="BF465" s="143">
        <f>IF(N465="snížená",J465,0)</f>
        <v>0</v>
      </c>
      <c r="BG465" s="143">
        <f>IF(N465="zákl. přenesená",J465,0)</f>
        <v>0</v>
      </c>
      <c r="BH465" s="143">
        <f>IF(N465="sníž. přenesená",J465,0)</f>
        <v>0</v>
      </c>
      <c r="BI465" s="143">
        <f>IF(N465="nulová",J465,0)</f>
        <v>0</v>
      </c>
      <c r="BJ465" s="18" t="s">
        <v>80</v>
      </c>
      <c r="BK465" s="143">
        <f>ROUND(I465*H465,2)</f>
        <v>0</v>
      </c>
      <c r="BL465" s="18" t="s">
        <v>251</v>
      </c>
      <c r="BM465" s="142" t="s">
        <v>730</v>
      </c>
    </row>
    <row r="466" spans="2:51" s="12" customFormat="1" ht="11.25">
      <c r="B466" s="148"/>
      <c r="D466" s="149" t="s">
        <v>155</v>
      </c>
      <c r="F466" s="151" t="s">
        <v>731</v>
      </c>
      <c r="H466" s="152">
        <v>16.728</v>
      </c>
      <c r="I466" s="153"/>
      <c r="L466" s="148"/>
      <c r="M466" s="154"/>
      <c r="T466" s="155"/>
      <c r="AT466" s="150" t="s">
        <v>155</v>
      </c>
      <c r="AU466" s="150" t="s">
        <v>82</v>
      </c>
      <c r="AV466" s="12" t="s">
        <v>82</v>
      </c>
      <c r="AW466" s="12" t="s">
        <v>4</v>
      </c>
      <c r="AX466" s="12" t="s">
        <v>80</v>
      </c>
      <c r="AY466" s="150" t="s">
        <v>144</v>
      </c>
    </row>
    <row r="467" spans="2:65" s="1" customFormat="1" ht="16.5" customHeight="1">
      <c r="B467" s="129"/>
      <c r="C467" s="130" t="s">
        <v>732</v>
      </c>
      <c r="D467" s="130" t="s">
        <v>147</v>
      </c>
      <c r="E467" s="131" t="s">
        <v>733</v>
      </c>
      <c r="F467" s="132" t="s">
        <v>734</v>
      </c>
      <c r="G467" s="133" t="s">
        <v>150</v>
      </c>
      <c r="H467" s="134">
        <v>61.68</v>
      </c>
      <c r="I467" s="135"/>
      <c r="J467" s="136">
        <f>ROUND(I467*H467,2)</f>
        <v>0</v>
      </c>
      <c r="K467" s="137"/>
      <c r="L467" s="33"/>
      <c r="M467" s="138" t="s">
        <v>3</v>
      </c>
      <c r="N467" s="139" t="s">
        <v>43</v>
      </c>
      <c r="P467" s="140">
        <f>O467*H467</f>
        <v>0</v>
      </c>
      <c r="Q467" s="140">
        <v>0</v>
      </c>
      <c r="R467" s="140">
        <f>Q467*H467</f>
        <v>0</v>
      </c>
      <c r="S467" s="140">
        <v>0.0285</v>
      </c>
      <c r="T467" s="141">
        <f>S467*H467</f>
        <v>1.75788</v>
      </c>
      <c r="AR467" s="142" t="s">
        <v>251</v>
      </c>
      <c r="AT467" s="142" t="s">
        <v>147</v>
      </c>
      <c r="AU467" s="142" t="s">
        <v>82</v>
      </c>
      <c r="AY467" s="18" t="s">
        <v>144</v>
      </c>
      <c r="BE467" s="143">
        <f>IF(N467="základní",J467,0)</f>
        <v>0</v>
      </c>
      <c r="BF467" s="143">
        <f>IF(N467="snížená",J467,0)</f>
        <v>0</v>
      </c>
      <c r="BG467" s="143">
        <f>IF(N467="zákl. přenesená",J467,0)</f>
        <v>0</v>
      </c>
      <c r="BH467" s="143">
        <f>IF(N467="sníž. přenesená",J467,0)</f>
        <v>0</v>
      </c>
      <c r="BI467" s="143">
        <f>IF(N467="nulová",J467,0)</f>
        <v>0</v>
      </c>
      <c r="BJ467" s="18" t="s">
        <v>80</v>
      </c>
      <c r="BK467" s="143">
        <f>ROUND(I467*H467,2)</f>
        <v>0</v>
      </c>
      <c r="BL467" s="18" t="s">
        <v>251</v>
      </c>
      <c r="BM467" s="142" t="s">
        <v>735</v>
      </c>
    </row>
    <row r="468" spans="2:47" s="1" customFormat="1" ht="11.25">
      <c r="B468" s="33"/>
      <c r="D468" s="144" t="s">
        <v>153</v>
      </c>
      <c r="F468" s="145" t="s">
        <v>736</v>
      </c>
      <c r="I468" s="146"/>
      <c r="L468" s="33"/>
      <c r="M468" s="147"/>
      <c r="T468" s="54"/>
      <c r="AT468" s="18" t="s">
        <v>153</v>
      </c>
      <c r="AU468" s="18" t="s">
        <v>82</v>
      </c>
    </row>
    <row r="469" spans="2:51" s="12" customFormat="1" ht="11.25">
      <c r="B469" s="148"/>
      <c r="D469" s="149" t="s">
        <v>155</v>
      </c>
      <c r="E469" s="150" t="s">
        <v>3</v>
      </c>
      <c r="F469" s="151" t="s">
        <v>737</v>
      </c>
      <c r="H469" s="152">
        <v>42.28</v>
      </c>
      <c r="I469" s="153"/>
      <c r="L469" s="148"/>
      <c r="M469" s="154"/>
      <c r="T469" s="155"/>
      <c r="AT469" s="150" t="s">
        <v>155</v>
      </c>
      <c r="AU469" s="150" t="s">
        <v>82</v>
      </c>
      <c r="AV469" s="12" t="s">
        <v>82</v>
      </c>
      <c r="AW469" s="12" t="s">
        <v>33</v>
      </c>
      <c r="AX469" s="12" t="s">
        <v>72</v>
      </c>
      <c r="AY469" s="150" t="s">
        <v>144</v>
      </c>
    </row>
    <row r="470" spans="2:51" s="12" customFormat="1" ht="11.25">
      <c r="B470" s="148"/>
      <c r="D470" s="149" t="s">
        <v>155</v>
      </c>
      <c r="E470" s="150" t="s">
        <v>3</v>
      </c>
      <c r="F470" s="151" t="s">
        <v>738</v>
      </c>
      <c r="H470" s="152">
        <v>6.4</v>
      </c>
      <c r="I470" s="153"/>
      <c r="L470" s="148"/>
      <c r="M470" s="154"/>
      <c r="T470" s="155"/>
      <c r="AT470" s="150" t="s">
        <v>155</v>
      </c>
      <c r="AU470" s="150" t="s">
        <v>82</v>
      </c>
      <c r="AV470" s="12" t="s">
        <v>82</v>
      </c>
      <c r="AW470" s="12" t="s">
        <v>33</v>
      </c>
      <c r="AX470" s="12" t="s">
        <v>72</v>
      </c>
      <c r="AY470" s="150" t="s">
        <v>144</v>
      </c>
    </row>
    <row r="471" spans="2:51" s="12" customFormat="1" ht="11.25">
      <c r="B471" s="148"/>
      <c r="D471" s="149" t="s">
        <v>155</v>
      </c>
      <c r="E471" s="150" t="s">
        <v>3</v>
      </c>
      <c r="F471" s="151" t="s">
        <v>739</v>
      </c>
      <c r="H471" s="152">
        <v>13</v>
      </c>
      <c r="I471" s="153"/>
      <c r="L471" s="148"/>
      <c r="M471" s="154"/>
      <c r="T471" s="155"/>
      <c r="AT471" s="150" t="s">
        <v>155</v>
      </c>
      <c r="AU471" s="150" t="s">
        <v>82</v>
      </c>
      <c r="AV471" s="12" t="s">
        <v>82</v>
      </c>
      <c r="AW471" s="12" t="s">
        <v>33</v>
      </c>
      <c r="AX471" s="12" t="s">
        <v>72</v>
      </c>
      <c r="AY471" s="150" t="s">
        <v>144</v>
      </c>
    </row>
    <row r="472" spans="2:51" s="15" customFormat="1" ht="11.25">
      <c r="B472" s="169"/>
      <c r="D472" s="149" t="s">
        <v>155</v>
      </c>
      <c r="E472" s="170" t="s">
        <v>3</v>
      </c>
      <c r="F472" s="171" t="s">
        <v>204</v>
      </c>
      <c r="H472" s="172">
        <v>61.68</v>
      </c>
      <c r="I472" s="173"/>
      <c r="L472" s="169"/>
      <c r="M472" s="174"/>
      <c r="T472" s="175"/>
      <c r="AT472" s="170" t="s">
        <v>155</v>
      </c>
      <c r="AU472" s="170" t="s">
        <v>82</v>
      </c>
      <c r="AV472" s="15" t="s">
        <v>151</v>
      </c>
      <c r="AW472" s="15" t="s">
        <v>33</v>
      </c>
      <c r="AX472" s="15" t="s">
        <v>80</v>
      </c>
      <c r="AY472" s="170" t="s">
        <v>144</v>
      </c>
    </row>
    <row r="473" spans="2:65" s="1" customFormat="1" ht="21.75" customHeight="1">
      <c r="B473" s="129"/>
      <c r="C473" s="130" t="s">
        <v>740</v>
      </c>
      <c r="D473" s="130" t="s">
        <v>147</v>
      </c>
      <c r="E473" s="131" t="s">
        <v>741</v>
      </c>
      <c r="F473" s="132" t="s">
        <v>742</v>
      </c>
      <c r="G473" s="133" t="s">
        <v>150</v>
      </c>
      <c r="H473" s="134">
        <v>16.4</v>
      </c>
      <c r="I473" s="135"/>
      <c r="J473" s="136">
        <f>ROUND(I473*H473,2)</f>
        <v>0</v>
      </c>
      <c r="K473" s="137"/>
      <c r="L473" s="33"/>
      <c r="M473" s="138" t="s">
        <v>3</v>
      </c>
      <c r="N473" s="139" t="s">
        <v>43</v>
      </c>
      <c r="P473" s="140">
        <f>O473*H473</f>
        <v>0</v>
      </c>
      <c r="Q473" s="140">
        <v>0</v>
      </c>
      <c r="R473" s="140">
        <f>Q473*H473</f>
        <v>0</v>
      </c>
      <c r="S473" s="140">
        <v>0.053</v>
      </c>
      <c r="T473" s="141">
        <f>S473*H473</f>
        <v>0.8691999999999999</v>
      </c>
      <c r="AR473" s="142" t="s">
        <v>251</v>
      </c>
      <c r="AT473" s="142" t="s">
        <v>147</v>
      </c>
      <c r="AU473" s="142" t="s">
        <v>82</v>
      </c>
      <c r="AY473" s="18" t="s">
        <v>144</v>
      </c>
      <c r="BE473" s="143">
        <f>IF(N473="základní",J473,0)</f>
        <v>0</v>
      </c>
      <c r="BF473" s="143">
        <f>IF(N473="snížená",J473,0)</f>
        <v>0</v>
      </c>
      <c r="BG473" s="143">
        <f>IF(N473="zákl. přenesená",J473,0)</f>
        <v>0</v>
      </c>
      <c r="BH473" s="143">
        <f>IF(N473="sníž. přenesená",J473,0)</f>
        <v>0</v>
      </c>
      <c r="BI473" s="143">
        <f>IF(N473="nulová",J473,0)</f>
        <v>0</v>
      </c>
      <c r="BJ473" s="18" t="s">
        <v>80</v>
      </c>
      <c r="BK473" s="143">
        <f>ROUND(I473*H473,2)</f>
        <v>0</v>
      </c>
      <c r="BL473" s="18" t="s">
        <v>251</v>
      </c>
      <c r="BM473" s="142" t="s">
        <v>743</v>
      </c>
    </row>
    <row r="474" spans="2:47" s="1" customFormat="1" ht="11.25">
      <c r="B474" s="33"/>
      <c r="D474" s="144" t="s">
        <v>153</v>
      </c>
      <c r="F474" s="145" t="s">
        <v>744</v>
      </c>
      <c r="I474" s="146"/>
      <c r="L474" s="33"/>
      <c r="M474" s="147"/>
      <c r="T474" s="54"/>
      <c r="AT474" s="18" t="s">
        <v>153</v>
      </c>
      <c r="AU474" s="18" t="s">
        <v>82</v>
      </c>
    </row>
    <row r="475" spans="2:51" s="12" customFormat="1" ht="11.25">
      <c r="B475" s="148"/>
      <c r="D475" s="149" t="s">
        <v>155</v>
      </c>
      <c r="E475" s="150" t="s">
        <v>3</v>
      </c>
      <c r="F475" s="151" t="s">
        <v>726</v>
      </c>
      <c r="H475" s="152">
        <v>16.4</v>
      </c>
      <c r="I475" s="153"/>
      <c r="L475" s="148"/>
      <c r="M475" s="154"/>
      <c r="T475" s="155"/>
      <c r="AT475" s="150" t="s">
        <v>155</v>
      </c>
      <c r="AU475" s="150" t="s">
        <v>82</v>
      </c>
      <c r="AV475" s="12" t="s">
        <v>82</v>
      </c>
      <c r="AW475" s="12" t="s">
        <v>33</v>
      </c>
      <c r="AX475" s="12" t="s">
        <v>80</v>
      </c>
      <c r="AY475" s="150" t="s">
        <v>144</v>
      </c>
    </row>
    <row r="476" spans="2:65" s="1" customFormat="1" ht="37.9" customHeight="1">
      <c r="B476" s="129"/>
      <c r="C476" s="130" t="s">
        <v>745</v>
      </c>
      <c r="D476" s="130" t="s">
        <v>147</v>
      </c>
      <c r="E476" s="131" t="s">
        <v>746</v>
      </c>
      <c r="F476" s="132" t="s">
        <v>747</v>
      </c>
      <c r="G476" s="133" t="s">
        <v>231</v>
      </c>
      <c r="H476" s="134">
        <v>4.591</v>
      </c>
      <c r="I476" s="135"/>
      <c r="J476" s="136">
        <f>ROUND(I476*H476,2)</f>
        <v>0</v>
      </c>
      <c r="K476" s="137"/>
      <c r="L476" s="33"/>
      <c r="M476" s="138" t="s">
        <v>3</v>
      </c>
      <c r="N476" s="139" t="s">
        <v>43</v>
      </c>
      <c r="P476" s="140">
        <f>O476*H476</f>
        <v>0</v>
      </c>
      <c r="Q476" s="140">
        <v>0</v>
      </c>
      <c r="R476" s="140">
        <f>Q476*H476</f>
        <v>0</v>
      </c>
      <c r="S476" s="140">
        <v>0</v>
      </c>
      <c r="T476" s="141">
        <f>S476*H476</f>
        <v>0</v>
      </c>
      <c r="AR476" s="142" t="s">
        <v>251</v>
      </c>
      <c r="AT476" s="142" t="s">
        <v>147</v>
      </c>
      <c r="AU476" s="142" t="s">
        <v>82</v>
      </c>
      <c r="AY476" s="18" t="s">
        <v>144</v>
      </c>
      <c r="BE476" s="143">
        <f>IF(N476="základní",J476,0)</f>
        <v>0</v>
      </c>
      <c r="BF476" s="143">
        <f>IF(N476="snížená",J476,0)</f>
        <v>0</v>
      </c>
      <c r="BG476" s="143">
        <f>IF(N476="zákl. přenesená",J476,0)</f>
        <v>0</v>
      </c>
      <c r="BH476" s="143">
        <f>IF(N476="sníž. přenesená",J476,0)</f>
        <v>0</v>
      </c>
      <c r="BI476" s="143">
        <f>IF(N476="nulová",J476,0)</f>
        <v>0</v>
      </c>
      <c r="BJ476" s="18" t="s">
        <v>80</v>
      </c>
      <c r="BK476" s="143">
        <f>ROUND(I476*H476,2)</f>
        <v>0</v>
      </c>
      <c r="BL476" s="18" t="s">
        <v>251</v>
      </c>
      <c r="BM476" s="142" t="s">
        <v>748</v>
      </c>
    </row>
    <row r="477" spans="2:47" s="1" customFormat="1" ht="11.25">
      <c r="B477" s="33"/>
      <c r="D477" s="144" t="s">
        <v>153</v>
      </c>
      <c r="F477" s="145" t="s">
        <v>749</v>
      </c>
      <c r="I477" s="146"/>
      <c r="L477" s="33"/>
      <c r="M477" s="147"/>
      <c r="T477" s="54"/>
      <c r="AT477" s="18" t="s">
        <v>153</v>
      </c>
      <c r="AU477" s="18" t="s">
        <v>82</v>
      </c>
    </row>
    <row r="478" spans="2:63" s="11" customFormat="1" ht="22.9" customHeight="1">
      <c r="B478" s="117"/>
      <c r="D478" s="118" t="s">
        <v>71</v>
      </c>
      <c r="E478" s="127" t="s">
        <v>750</v>
      </c>
      <c r="F478" s="127" t="s">
        <v>751</v>
      </c>
      <c r="I478" s="120"/>
      <c r="J478" s="128">
        <f>BK478</f>
        <v>0</v>
      </c>
      <c r="L478" s="117"/>
      <c r="M478" s="122"/>
      <c r="P478" s="123">
        <f>SUM(P479:P529)</f>
        <v>0</v>
      </c>
      <c r="R478" s="123">
        <f>SUM(R479:R529)</f>
        <v>0.19695000000000001</v>
      </c>
      <c r="T478" s="124">
        <f>SUM(T479:T529)</f>
        <v>7.027500000000001</v>
      </c>
      <c r="AR478" s="118" t="s">
        <v>82</v>
      </c>
      <c r="AT478" s="125" t="s">
        <v>71</v>
      </c>
      <c r="AU478" s="125" t="s">
        <v>80</v>
      </c>
      <c r="AY478" s="118" t="s">
        <v>144</v>
      </c>
      <c r="BK478" s="126">
        <f>SUM(BK479:BK529)</f>
        <v>0</v>
      </c>
    </row>
    <row r="479" spans="2:65" s="1" customFormat="1" ht="16.5" customHeight="1">
      <c r="B479" s="129"/>
      <c r="C479" s="130" t="s">
        <v>752</v>
      </c>
      <c r="D479" s="130" t="s">
        <v>147</v>
      </c>
      <c r="E479" s="131" t="s">
        <v>753</v>
      </c>
      <c r="F479" s="132" t="s">
        <v>754</v>
      </c>
      <c r="G479" s="133" t="s">
        <v>359</v>
      </c>
      <c r="H479" s="134">
        <v>5</v>
      </c>
      <c r="I479" s="135"/>
      <c r="J479" s="136">
        <f>ROUND(I479*H479,2)</f>
        <v>0</v>
      </c>
      <c r="K479" s="137"/>
      <c r="L479" s="33"/>
      <c r="M479" s="138" t="s">
        <v>3</v>
      </c>
      <c r="N479" s="139" t="s">
        <v>43</v>
      </c>
      <c r="P479" s="140">
        <f>O479*H479</f>
        <v>0</v>
      </c>
      <c r="Q479" s="140">
        <v>0</v>
      </c>
      <c r="R479" s="140">
        <f>Q479*H479</f>
        <v>0</v>
      </c>
      <c r="S479" s="140">
        <v>0.001</v>
      </c>
      <c r="T479" s="141">
        <f>S479*H479</f>
        <v>0.005</v>
      </c>
      <c r="AR479" s="142" t="s">
        <v>251</v>
      </c>
      <c r="AT479" s="142" t="s">
        <v>147</v>
      </c>
      <c r="AU479" s="142" t="s">
        <v>82</v>
      </c>
      <c r="AY479" s="18" t="s">
        <v>144</v>
      </c>
      <c r="BE479" s="143">
        <f>IF(N479="základní",J479,0)</f>
        <v>0</v>
      </c>
      <c r="BF479" s="143">
        <f>IF(N479="snížená",J479,0)</f>
        <v>0</v>
      </c>
      <c r="BG479" s="143">
        <f>IF(N479="zákl. přenesená",J479,0)</f>
        <v>0</v>
      </c>
      <c r="BH479" s="143">
        <f>IF(N479="sníž. přenesená",J479,0)</f>
        <v>0</v>
      </c>
      <c r="BI479" s="143">
        <f>IF(N479="nulová",J479,0)</f>
        <v>0</v>
      </c>
      <c r="BJ479" s="18" t="s">
        <v>80</v>
      </c>
      <c r="BK479" s="143">
        <f>ROUND(I479*H479,2)</f>
        <v>0</v>
      </c>
      <c r="BL479" s="18" t="s">
        <v>251</v>
      </c>
      <c r="BM479" s="142" t="s">
        <v>755</v>
      </c>
    </row>
    <row r="480" spans="2:51" s="12" customFormat="1" ht="11.25">
      <c r="B480" s="148"/>
      <c r="D480" s="149" t="s">
        <v>155</v>
      </c>
      <c r="E480" s="150" t="s">
        <v>3</v>
      </c>
      <c r="F480" s="151" t="s">
        <v>756</v>
      </c>
      <c r="H480" s="152">
        <v>5</v>
      </c>
      <c r="I480" s="153"/>
      <c r="L480" s="148"/>
      <c r="M480" s="154"/>
      <c r="T480" s="155"/>
      <c r="AT480" s="150" t="s">
        <v>155</v>
      </c>
      <c r="AU480" s="150" t="s">
        <v>82</v>
      </c>
      <c r="AV480" s="12" t="s">
        <v>82</v>
      </c>
      <c r="AW480" s="12" t="s">
        <v>33</v>
      </c>
      <c r="AX480" s="12" t="s">
        <v>80</v>
      </c>
      <c r="AY480" s="150" t="s">
        <v>144</v>
      </c>
    </row>
    <row r="481" spans="2:65" s="1" customFormat="1" ht="16.5" customHeight="1">
      <c r="B481" s="129"/>
      <c r="C481" s="130" t="s">
        <v>757</v>
      </c>
      <c r="D481" s="130" t="s">
        <v>147</v>
      </c>
      <c r="E481" s="131" t="s">
        <v>758</v>
      </c>
      <c r="F481" s="132" t="s">
        <v>759</v>
      </c>
      <c r="G481" s="133" t="s">
        <v>359</v>
      </c>
      <c r="H481" s="134">
        <v>5</v>
      </c>
      <c r="I481" s="135"/>
      <c r="J481" s="136">
        <f>ROUND(I481*H481,2)</f>
        <v>0</v>
      </c>
      <c r="K481" s="137"/>
      <c r="L481" s="33"/>
      <c r="M481" s="138" t="s">
        <v>3</v>
      </c>
      <c r="N481" s="139" t="s">
        <v>43</v>
      </c>
      <c r="P481" s="140">
        <f>O481*H481</f>
        <v>0</v>
      </c>
      <c r="Q481" s="140">
        <v>0</v>
      </c>
      <c r="R481" s="140">
        <f>Q481*H481</f>
        <v>0</v>
      </c>
      <c r="S481" s="140">
        <v>0.001</v>
      </c>
      <c r="T481" s="141">
        <f>S481*H481</f>
        <v>0.005</v>
      </c>
      <c r="AR481" s="142" t="s">
        <v>251</v>
      </c>
      <c r="AT481" s="142" t="s">
        <v>147</v>
      </c>
      <c r="AU481" s="142" t="s">
        <v>82</v>
      </c>
      <c r="AY481" s="18" t="s">
        <v>144</v>
      </c>
      <c r="BE481" s="143">
        <f>IF(N481="základní",J481,0)</f>
        <v>0</v>
      </c>
      <c r="BF481" s="143">
        <f>IF(N481="snížená",J481,0)</f>
        <v>0</v>
      </c>
      <c r="BG481" s="143">
        <f>IF(N481="zákl. přenesená",J481,0)</f>
        <v>0</v>
      </c>
      <c r="BH481" s="143">
        <f>IF(N481="sníž. přenesená",J481,0)</f>
        <v>0</v>
      </c>
      <c r="BI481" s="143">
        <f>IF(N481="nulová",J481,0)</f>
        <v>0</v>
      </c>
      <c r="BJ481" s="18" t="s">
        <v>80</v>
      </c>
      <c r="BK481" s="143">
        <f>ROUND(I481*H481,2)</f>
        <v>0</v>
      </c>
      <c r="BL481" s="18" t="s">
        <v>251</v>
      </c>
      <c r="BM481" s="142" t="s">
        <v>760</v>
      </c>
    </row>
    <row r="482" spans="2:47" s="1" customFormat="1" ht="19.5">
      <c r="B482" s="33"/>
      <c r="D482" s="149" t="s">
        <v>412</v>
      </c>
      <c r="F482" s="187" t="s">
        <v>761</v>
      </c>
      <c r="I482" s="146"/>
      <c r="L482" s="33"/>
      <c r="M482" s="147"/>
      <c r="T482" s="54"/>
      <c r="AT482" s="18" t="s">
        <v>412</v>
      </c>
      <c r="AU482" s="18" t="s">
        <v>82</v>
      </c>
    </row>
    <row r="483" spans="2:51" s="12" customFormat="1" ht="11.25">
      <c r="B483" s="148"/>
      <c r="D483" s="149" t="s">
        <v>155</v>
      </c>
      <c r="E483" s="150" t="s">
        <v>3</v>
      </c>
      <c r="F483" s="151" t="s">
        <v>183</v>
      </c>
      <c r="H483" s="152">
        <v>5</v>
      </c>
      <c r="I483" s="153"/>
      <c r="L483" s="148"/>
      <c r="M483" s="154"/>
      <c r="T483" s="155"/>
      <c r="AT483" s="150" t="s">
        <v>155</v>
      </c>
      <c r="AU483" s="150" t="s">
        <v>82</v>
      </c>
      <c r="AV483" s="12" t="s">
        <v>82</v>
      </c>
      <c r="AW483" s="12" t="s">
        <v>33</v>
      </c>
      <c r="AX483" s="12" t="s">
        <v>80</v>
      </c>
      <c r="AY483" s="150" t="s">
        <v>144</v>
      </c>
    </row>
    <row r="484" spans="2:65" s="1" customFormat="1" ht="16.5" customHeight="1">
      <c r="B484" s="129"/>
      <c r="C484" s="130" t="s">
        <v>762</v>
      </c>
      <c r="D484" s="130" t="s">
        <v>147</v>
      </c>
      <c r="E484" s="131" t="s">
        <v>763</v>
      </c>
      <c r="F484" s="132" t="s">
        <v>764</v>
      </c>
      <c r="G484" s="133" t="s">
        <v>359</v>
      </c>
      <c r="H484" s="134">
        <v>1</v>
      </c>
      <c r="I484" s="135"/>
      <c r="J484" s="136">
        <f>ROUND(I484*H484,2)</f>
        <v>0</v>
      </c>
      <c r="K484" s="137"/>
      <c r="L484" s="33"/>
      <c r="M484" s="138" t="s">
        <v>3</v>
      </c>
      <c r="N484" s="139" t="s">
        <v>43</v>
      </c>
      <c r="P484" s="140">
        <f>O484*H484</f>
        <v>0</v>
      </c>
      <c r="Q484" s="140">
        <v>0</v>
      </c>
      <c r="R484" s="140">
        <f>Q484*H484</f>
        <v>0</v>
      </c>
      <c r="S484" s="140">
        <v>0.001</v>
      </c>
      <c r="T484" s="141">
        <f>S484*H484</f>
        <v>0.001</v>
      </c>
      <c r="AR484" s="142" t="s">
        <v>251</v>
      </c>
      <c r="AT484" s="142" t="s">
        <v>147</v>
      </c>
      <c r="AU484" s="142" t="s">
        <v>82</v>
      </c>
      <c r="AY484" s="18" t="s">
        <v>144</v>
      </c>
      <c r="BE484" s="143">
        <f>IF(N484="základní",J484,0)</f>
        <v>0</v>
      </c>
      <c r="BF484" s="143">
        <f>IF(N484="snížená",J484,0)</f>
        <v>0</v>
      </c>
      <c r="BG484" s="143">
        <f>IF(N484="zákl. přenesená",J484,0)</f>
        <v>0</v>
      </c>
      <c r="BH484" s="143">
        <f>IF(N484="sníž. přenesená",J484,0)</f>
        <v>0</v>
      </c>
      <c r="BI484" s="143">
        <f>IF(N484="nulová",J484,0)</f>
        <v>0</v>
      </c>
      <c r="BJ484" s="18" t="s">
        <v>80</v>
      </c>
      <c r="BK484" s="143">
        <f>ROUND(I484*H484,2)</f>
        <v>0</v>
      </c>
      <c r="BL484" s="18" t="s">
        <v>251</v>
      </c>
      <c r="BM484" s="142" t="s">
        <v>765</v>
      </c>
    </row>
    <row r="485" spans="2:47" s="1" customFormat="1" ht="19.5">
      <c r="B485" s="33"/>
      <c r="D485" s="149" t="s">
        <v>412</v>
      </c>
      <c r="F485" s="187" t="s">
        <v>766</v>
      </c>
      <c r="I485" s="146"/>
      <c r="L485" s="33"/>
      <c r="M485" s="147"/>
      <c r="T485" s="54"/>
      <c r="AT485" s="18" t="s">
        <v>412</v>
      </c>
      <c r="AU485" s="18" t="s">
        <v>82</v>
      </c>
    </row>
    <row r="486" spans="2:51" s="12" customFormat="1" ht="11.25">
      <c r="B486" s="148"/>
      <c r="D486" s="149" t="s">
        <v>155</v>
      </c>
      <c r="E486" s="150" t="s">
        <v>3</v>
      </c>
      <c r="F486" s="151" t="s">
        <v>80</v>
      </c>
      <c r="H486" s="152">
        <v>1</v>
      </c>
      <c r="I486" s="153"/>
      <c r="L486" s="148"/>
      <c r="M486" s="154"/>
      <c r="T486" s="155"/>
      <c r="AT486" s="150" t="s">
        <v>155</v>
      </c>
      <c r="AU486" s="150" t="s">
        <v>82</v>
      </c>
      <c r="AV486" s="12" t="s">
        <v>82</v>
      </c>
      <c r="AW486" s="12" t="s">
        <v>33</v>
      </c>
      <c r="AX486" s="12" t="s">
        <v>80</v>
      </c>
      <c r="AY486" s="150" t="s">
        <v>144</v>
      </c>
    </row>
    <row r="487" spans="2:65" s="1" customFormat="1" ht="16.5" customHeight="1">
      <c r="B487" s="129"/>
      <c r="C487" s="130" t="s">
        <v>767</v>
      </c>
      <c r="D487" s="130" t="s">
        <v>147</v>
      </c>
      <c r="E487" s="131" t="s">
        <v>768</v>
      </c>
      <c r="F487" s="132" t="s">
        <v>769</v>
      </c>
      <c r="G487" s="133" t="s">
        <v>770</v>
      </c>
      <c r="H487" s="134">
        <v>1</v>
      </c>
      <c r="I487" s="135"/>
      <c r="J487" s="136">
        <f>ROUND(I487*H487,2)</f>
        <v>0</v>
      </c>
      <c r="K487" s="137"/>
      <c r="L487" s="33"/>
      <c r="M487" s="138" t="s">
        <v>3</v>
      </c>
      <c r="N487" s="139" t="s">
        <v>43</v>
      </c>
      <c r="P487" s="140">
        <f>O487*H487</f>
        <v>0</v>
      </c>
      <c r="Q487" s="140">
        <v>0</v>
      </c>
      <c r="R487" s="140">
        <f>Q487*H487</f>
        <v>0</v>
      </c>
      <c r="S487" s="140">
        <v>0.001</v>
      </c>
      <c r="T487" s="141">
        <f>S487*H487</f>
        <v>0.001</v>
      </c>
      <c r="AR487" s="142" t="s">
        <v>251</v>
      </c>
      <c r="AT487" s="142" t="s">
        <v>147</v>
      </c>
      <c r="AU487" s="142" t="s">
        <v>82</v>
      </c>
      <c r="AY487" s="18" t="s">
        <v>144</v>
      </c>
      <c r="BE487" s="143">
        <f>IF(N487="základní",J487,0)</f>
        <v>0</v>
      </c>
      <c r="BF487" s="143">
        <f>IF(N487="snížená",J487,0)</f>
        <v>0</v>
      </c>
      <c r="BG487" s="143">
        <f>IF(N487="zákl. přenesená",J487,0)</f>
        <v>0</v>
      </c>
      <c r="BH487" s="143">
        <f>IF(N487="sníž. přenesená",J487,0)</f>
        <v>0</v>
      </c>
      <c r="BI487" s="143">
        <f>IF(N487="nulová",J487,0)</f>
        <v>0</v>
      </c>
      <c r="BJ487" s="18" t="s">
        <v>80</v>
      </c>
      <c r="BK487" s="143">
        <f>ROUND(I487*H487,2)</f>
        <v>0</v>
      </c>
      <c r="BL487" s="18" t="s">
        <v>251</v>
      </c>
      <c r="BM487" s="142" t="s">
        <v>771</v>
      </c>
    </row>
    <row r="488" spans="2:47" s="1" customFormat="1" ht="19.5">
      <c r="B488" s="33"/>
      <c r="D488" s="149" t="s">
        <v>412</v>
      </c>
      <c r="F488" s="187" t="s">
        <v>772</v>
      </c>
      <c r="I488" s="146"/>
      <c r="L488" s="33"/>
      <c r="M488" s="147"/>
      <c r="T488" s="54"/>
      <c r="AT488" s="18" t="s">
        <v>412</v>
      </c>
      <c r="AU488" s="18" t="s">
        <v>82</v>
      </c>
    </row>
    <row r="489" spans="2:51" s="12" customFormat="1" ht="11.25">
      <c r="B489" s="148"/>
      <c r="D489" s="149" t="s">
        <v>155</v>
      </c>
      <c r="E489" s="150" t="s">
        <v>3</v>
      </c>
      <c r="F489" s="151" t="s">
        <v>80</v>
      </c>
      <c r="H489" s="152">
        <v>1</v>
      </c>
      <c r="I489" s="153"/>
      <c r="L489" s="148"/>
      <c r="M489" s="154"/>
      <c r="T489" s="155"/>
      <c r="AT489" s="150" t="s">
        <v>155</v>
      </c>
      <c r="AU489" s="150" t="s">
        <v>82</v>
      </c>
      <c r="AV489" s="12" t="s">
        <v>82</v>
      </c>
      <c r="AW489" s="12" t="s">
        <v>33</v>
      </c>
      <c r="AX489" s="12" t="s">
        <v>80</v>
      </c>
      <c r="AY489" s="150" t="s">
        <v>144</v>
      </c>
    </row>
    <row r="490" spans="2:65" s="1" customFormat="1" ht="16.5" customHeight="1">
      <c r="B490" s="129"/>
      <c r="C490" s="130" t="s">
        <v>773</v>
      </c>
      <c r="D490" s="130" t="s">
        <v>147</v>
      </c>
      <c r="E490" s="131" t="s">
        <v>774</v>
      </c>
      <c r="F490" s="132" t="s">
        <v>775</v>
      </c>
      <c r="G490" s="133" t="s">
        <v>770</v>
      </c>
      <c r="H490" s="134">
        <v>1</v>
      </c>
      <c r="I490" s="135"/>
      <c r="J490" s="136">
        <f>ROUND(I490*H490,2)</f>
        <v>0</v>
      </c>
      <c r="K490" s="137"/>
      <c r="L490" s="33"/>
      <c r="M490" s="138" t="s">
        <v>3</v>
      </c>
      <c r="N490" s="139" t="s">
        <v>43</v>
      </c>
      <c r="P490" s="140">
        <f>O490*H490</f>
        <v>0</v>
      </c>
      <c r="Q490" s="140">
        <v>0</v>
      </c>
      <c r="R490" s="140">
        <f>Q490*H490</f>
        <v>0</v>
      </c>
      <c r="S490" s="140">
        <v>0.001</v>
      </c>
      <c r="T490" s="141">
        <f>S490*H490</f>
        <v>0.001</v>
      </c>
      <c r="AR490" s="142" t="s">
        <v>251</v>
      </c>
      <c r="AT490" s="142" t="s">
        <v>147</v>
      </c>
      <c r="AU490" s="142" t="s">
        <v>82</v>
      </c>
      <c r="AY490" s="18" t="s">
        <v>144</v>
      </c>
      <c r="BE490" s="143">
        <f>IF(N490="základní",J490,0)</f>
        <v>0</v>
      </c>
      <c r="BF490" s="143">
        <f>IF(N490="snížená",J490,0)</f>
        <v>0</v>
      </c>
      <c r="BG490" s="143">
        <f>IF(N490="zákl. přenesená",J490,0)</f>
        <v>0</v>
      </c>
      <c r="BH490" s="143">
        <f>IF(N490="sníž. přenesená",J490,0)</f>
        <v>0</v>
      </c>
      <c r="BI490" s="143">
        <f>IF(N490="nulová",J490,0)</f>
        <v>0</v>
      </c>
      <c r="BJ490" s="18" t="s">
        <v>80</v>
      </c>
      <c r="BK490" s="143">
        <f>ROUND(I490*H490,2)</f>
        <v>0</v>
      </c>
      <c r="BL490" s="18" t="s">
        <v>251</v>
      </c>
      <c r="BM490" s="142" t="s">
        <v>776</v>
      </c>
    </row>
    <row r="491" spans="2:47" s="1" customFormat="1" ht="19.5">
      <c r="B491" s="33"/>
      <c r="D491" s="149" t="s">
        <v>412</v>
      </c>
      <c r="F491" s="187" t="s">
        <v>777</v>
      </c>
      <c r="I491" s="146"/>
      <c r="L491" s="33"/>
      <c r="M491" s="147"/>
      <c r="T491" s="54"/>
      <c r="AT491" s="18" t="s">
        <v>412</v>
      </c>
      <c r="AU491" s="18" t="s">
        <v>82</v>
      </c>
    </row>
    <row r="492" spans="2:51" s="12" customFormat="1" ht="11.25">
      <c r="B492" s="148"/>
      <c r="D492" s="149" t="s">
        <v>155</v>
      </c>
      <c r="E492" s="150" t="s">
        <v>3</v>
      </c>
      <c r="F492" s="151" t="s">
        <v>80</v>
      </c>
      <c r="H492" s="152">
        <v>1</v>
      </c>
      <c r="I492" s="153"/>
      <c r="L492" s="148"/>
      <c r="M492" s="154"/>
      <c r="T492" s="155"/>
      <c r="AT492" s="150" t="s">
        <v>155</v>
      </c>
      <c r="AU492" s="150" t="s">
        <v>82</v>
      </c>
      <c r="AV492" s="12" t="s">
        <v>82</v>
      </c>
      <c r="AW492" s="12" t="s">
        <v>33</v>
      </c>
      <c r="AX492" s="12" t="s">
        <v>80</v>
      </c>
      <c r="AY492" s="150" t="s">
        <v>144</v>
      </c>
    </row>
    <row r="493" spans="2:65" s="1" customFormat="1" ht="16.5" customHeight="1">
      <c r="B493" s="129"/>
      <c r="C493" s="130" t="s">
        <v>778</v>
      </c>
      <c r="D493" s="130" t="s">
        <v>147</v>
      </c>
      <c r="E493" s="131" t="s">
        <v>779</v>
      </c>
      <c r="F493" s="132" t="s">
        <v>780</v>
      </c>
      <c r="G493" s="133" t="s">
        <v>359</v>
      </c>
      <c r="H493" s="134">
        <v>2</v>
      </c>
      <c r="I493" s="135"/>
      <c r="J493" s="136">
        <f>ROUND(I493*H493,2)</f>
        <v>0</v>
      </c>
      <c r="K493" s="137"/>
      <c r="L493" s="33"/>
      <c r="M493" s="138" t="s">
        <v>3</v>
      </c>
      <c r="N493" s="139" t="s">
        <v>43</v>
      </c>
      <c r="P493" s="140">
        <f>O493*H493</f>
        <v>0</v>
      </c>
      <c r="Q493" s="140">
        <v>0</v>
      </c>
      <c r="R493" s="140">
        <f>Q493*H493</f>
        <v>0</v>
      </c>
      <c r="S493" s="140">
        <v>0.001</v>
      </c>
      <c r="T493" s="141">
        <f>S493*H493</f>
        <v>0.002</v>
      </c>
      <c r="AR493" s="142" t="s">
        <v>251</v>
      </c>
      <c r="AT493" s="142" t="s">
        <v>147</v>
      </c>
      <c r="AU493" s="142" t="s">
        <v>82</v>
      </c>
      <c r="AY493" s="18" t="s">
        <v>144</v>
      </c>
      <c r="BE493" s="143">
        <f>IF(N493="základní",J493,0)</f>
        <v>0</v>
      </c>
      <c r="BF493" s="143">
        <f>IF(N493="snížená",J493,0)</f>
        <v>0</v>
      </c>
      <c r="BG493" s="143">
        <f>IF(N493="zákl. přenesená",J493,0)</f>
        <v>0</v>
      </c>
      <c r="BH493" s="143">
        <f>IF(N493="sníž. přenesená",J493,0)</f>
        <v>0</v>
      </c>
      <c r="BI493" s="143">
        <f>IF(N493="nulová",J493,0)</f>
        <v>0</v>
      </c>
      <c r="BJ493" s="18" t="s">
        <v>80</v>
      </c>
      <c r="BK493" s="143">
        <f>ROUND(I493*H493,2)</f>
        <v>0</v>
      </c>
      <c r="BL493" s="18" t="s">
        <v>251</v>
      </c>
      <c r="BM493" s="142" t="s">
        <v>781</v>
      </c>
    </row>
    <row r="494" spans="2:47" s="1" customFormat="1" ht="19.5">
      <c r="B494" s="33"/>
      <c r="D494" s="149" t="s">
        <v>412</v>
      </c>
      <c r="F494" s="187" t="s">
        <v>782</v>
      </c>
      <c r="I494" s="146"/>
      <c r="L494" s="33"/>
      <c r="M494" s="147"/>
      <c r="T494" s="54"/>
      <c r="AT494" s="18" t="s">
        <v>412</v>
      </c>
      <c r="AU494" s="18" t="s">
        <v>82</v>
      </c>
    </row>
    <row r="495" spans="2:51" s="12" customFormat="1" ht="11.25">
      <c r="B495" s="148"/>
      <c r="D495" s="149" t="s">
        <v>155</v>
      </c>
      <c r="E495" s="150" t="s">
        <v>3</v>
      </c>
      <c r="F495" s="151" t="s">
        <v>82</v>
      </c>
      <c r="H495" s="152">
        <v>2</v>
      </c>
      <c r="I495" s="153"/>
      <c r="L495" s="148"/>
      <c r="M495" s="154"/>
      <c r="T495" s="155"/>
      <c r="AT495" s="150" t="s">
        <v>155</v>
      </c>
      <c r="AU495" s="150" t="s">
        <v>82</v>
      </c>
      <c r="AV495" s="12" t="s">
        <v>82</v>
      </c>
      <c r="AW495" s="12" t="s">
        <v>33</v>
      </c>
      <c r="AX495" s="12" t="s">
        <v>80</v>
      </c>
      <c r="AY495" s="150" t="s">
        <v>144</v>
      </c>
    </row>
    <row r="496" spans="2:65" s="1" customFormat="1" ht="16.5" customHeight="1">
      <c r="B496" s="129"/>
      <c r="C496" s="130" t="s">
        <v>783</v>
      </c>
      <c r="D496" s="130" t="s">
        <v>147</v>
      </c>
      <c r="E496" s="131" t="s">
        <v>784</v>
      </c>
      <c r="F496" s="132" t="s">
        <v>785</v>
      </c>
      <c r="G496" s="133" t="s">
        <v>770</v>
      </c>
      <c r="H496" s="134">
        <v>1</v>
      </c>
      <c r="I496" s="135"/>
      <c r="J496" s="136">
        <f>ROUND(I496*H496,2)</f>
        <v>0</v>
      </c>
      <c r="K496" s="137"/>
      <c r="L496" s="33"/>
      <c r="M496" s="138" t="s">
        <v>3</v>
      </c>
      <c r="N496" s="139" t="s">
        <v>43</v>
      </c>
      <c r="P496" s="140">
        <f>O496*H496</f>
        <v>0</v>
      </c>
      <c r="Q496" s="140">
        <v>0</v>
      </c>
      <c r="R496" s="140">
        <f>Q496*H496</f>
        <v>0</v>
      </c>
      <c r="S496" s="140">
        <v>0.001</v>
      </c>
      <c r="T496" s="141">
        <f>S496*H496</f>
        <v>0.001</v>
      </c>
      <c r="AR496" s="142" t="s">
        <v>251</v>
      </c>
      <c r="AT496" s="142" t="s">
        <v>147</v>
      </c>
      <c r="AU496" s="142" t="s">
        <v>82</v>
      </c>
      <c r="AY496" s="18" t="s">
        <v>144</v>
      </c>
      <c r="BE496" s="143">
        <f>IF(N496="základní",J496,0)</f>
        <v>0</v>
      </c>
      <c r="BF496" s="143">
        <f>IF(N496="snížená",J496,0)</f>
        <v>0</v>
      </c>
      <c r="BG496" s="143">
        <f>IF(N496="zákl. přenesená",J496,0)</f>
        <v>0</v>
      </c>
      <c r="BH496" s="143">
        <f>IF(N496="sníž. přenesená",J496,0)</f>
        <v>0</v>
      </c>
      <c r="BI496" s="143">
        <f>IF(N496="nulová",J496,0)</f>
        <v>0</v>
      </c>
      <c r="BJ496" s="18" t="s">
        <v>80</v>
      </c>
      <c r="BK496" s="143">
        <f>ROUND(I496*H496,2)</f>
        <v>0</v>
      </c>
      <c r="BL496" s="18" t="s">
        <v>251</v>
      </c>
      <c r="BM496" s="142" t="s">
        <v>786</v>
      </c>
    </row>
    <row r="497" spans="2:51" s="12" customFormat="1" ht="11.25">
      <c r="B497" s="148"/>
      <c r="D497" s="149" t="s">
        <v>155</v>
      </c>
      <c r="E497" s="150" t="s">
        <v>3</v>
      </c>
      <c r="F497" s="151" t="s">
        <v>80</v>
      </c>
      <c r="H497" s="152">
        <v>1</v>
      </c>
      <c r="I497" s="153"/>
      <c r="L497" s="148"/>
      <c r="M497" s="154"/>
      <c r="T497" s="155"/>
      <c r="AT497" s="150" t="s">
        <v>155</v>
      </c>
      <c r="AU497" s="150" t="s">
        <v>82</v>
      </c>
      <c r="AV497" s="12" t="s">
        <v>82</v>
      </c>
      <c r="AW497" s="12" t="s">
        <v>33</v>
      </c>
      <c r="AX497" s="12" t="s">
        <v>80</v>
      </c>
      <c r="AY497" s="150" t="s">
        <v>144</v>
      </c>
    </row>
    <row r="498" spans="2:65" s="1" customFormat="1" ht="24.2" customHeight="1">
      <c r="B498" s="129"/>
      <c r="C498" s="130" t="s">
        <v>787</v>
      </c>
      <c r="D498" s="130" t="s">
        <v>147</v>
      </c>
      <c r="E498" s="131" t="s">
        <v>788</v>
      </c>
      <c r="F498" s="132" t="s">
        <v>789</v>
      </c>
      <c r="G498" s="133" t="s">
        <v>359</v>
      </c>
      <c r="H498" s="134">
        <v>3</v>
      </c>
      <c r="I498" s="135"/>
      <c r="J498" s="136">
        <f>ROUND(I498*H498,2)</f>
        <v>0</v>
      </c>
      <c r="K498" s="137"/>
      <c r="L498" s="33"/>
      <c r="M498" s="138" t="s">
        <v>3</v>
      </c>
      <c r="N498" s="139" t="s">
        <v>43</v>
      </c>
      <c r="P498" s="140">
        <f>O498*H498</f>
        <v>0</v>
      </c>
      <c r="Q498" s="140">
        <v>0</v>
      </c>
      <c r="R498" s="140">
        <f>Q498*H498</f>
        <v>0</v>
      </c>
      <c r="S498" s="140">
        <v>0</v>
      </c>
      <c r="T498" s="141">
        <f>S498*H498</f>
        <v>0</v>
      </c>
      <c r="AR498" s="142" t="s">
        <v>251</v>
      </c>
      <c r="AT498" s="142" t="s">
        <v>147</v>
      </c>
      <c r="AU498" s="142" t="s">
        <v>82</v>
      </c>
      <c r="AY498" s="18" t="s">
        <v>144</v>
      </c>
      <c r="BE498" s="143">
        <f>IF(N498="základní",J498,0)</f>
        <v>0</v>
      </c>
      <c r="BF498" s="143">
        <f>IF(N498="snížená",J498,0)</f>
        <v>0</v>
      </c>
      <c r="BG498" s="143">
        <f>IF(N498="zákl. přenesená",J498,0)</f>
        <v>0</v>
      </c>
      <c r="BH498" s="143">
        <f>IF(N498="sníž. přenesená",J498,0)</f>
        <v>0</v>
      </c>
      <c r="BI498" s="143">
        <f>IF(N498="nulová",J498,0)</f>
        <v>0</v>
      </c>
      <c r="BJ498" s="18" t="s">
        <v>80</v>
      </c>
      <c r="BK498" s="143">
        <f>ROUND(I498*H498,2)</f>
        <v>0</v>
      </c>
      <c r="BL498" s="18" t="s">
        <v>251</v>
      </c>
      <c r="BM498" s="142" t="s">
        <v>790</v>
      </c>
    </row>
    <row r="499" spans="2:47" s="1" customFormat="1" ht="11.25">
      <c r="B499" s="33"/>
      <c r="D499" s="144" t="s">
        <v>153</v>
      </c>
      <c r="F499" s="145" t="s">
        <v>791</v>
      </c>
      <c r="I499" s="146"/>
      <c r="L499" s="33"/>
      <c r="M499" s="147"/>
      <c r="T499" s="54"/>
      <c r="AT499" s="18" t="s">
        <v>153</v>
      </c>
      <c r="AU499" s="18" t="s">
        <v>82</v>
      </c>
    </row>
    <row r="500" spans="2:51" s="12" customFormat="1" ht="11.25">
      <c r="B500" s="148"/>
      <c r="D500" s="149" t="s">
        <v>155</v>
      </c>
      <c r="E500" s="150" t="s">
        <v>3</v>
      </c>
      <c r="F500" s="151" t="s">
        <v>145</v>
      </c>
      <c r="H500" s="152">
        <v>3</v>
      </c>
      <c r="I500" s="153"/>
      <c r="L500" s="148"/>
      <c r="M500" s="154"/>
      <c r="T500" s="155"/>
      <c r="AT500" s="150" t="s">
        <v>155</v>
      </c>
      <c r="AU500" s="150" t="s">
        <v>82</v>
      </c>
      <c r="AV500" s="12" t="s">
        <v>82</v>
      </c>
      <c r="AW500" s="12" t="s">
        <v>33</v>
      </c>
      <c r="AX500" s="12" t="s">
        <v>80</v>
      </c>
      <c r="AY500" s="150" t="s">
        <v>144</v>
      </c>
    </row>
    <row r="501" spans="2:65" s="1" customFormat="1" ht="16.5" customHeight="1">
      <c r="B501" s="129"/>
      <c r="C501" s="176" t="s">
        <v>792</v>
      </c>
      <c r="D501" s="176" t="s">
        <v>206</v>
      </c>
      <c r="E501" s="177" t="s">
        <v>793</v>
      </c>
      <c r="F501" s="178" t="s">
        <v>794</v>
      </c>
      <c r="G501" s="179" t="s">
        <v>359</v>
      </c>
      <c r="H501" s="180">
        <v>3</v>
      </c>
      <c r="I501" s="181"/>
      <c r="J501" s="182">
        <f>ROUND(I501*H501,2)</f>
        <v>0</v>
      </c>
      <c r="K501" s="183"/>
      <c r="L501" s="184"/>
      <c r="M501" s="185" t="s">
        <v>3</v>
      </c>
      <c r="N501" s="186" t="s">
        <v>43</v>
      </c>
      <c r="P501" s="140">
        <f>O501*H501</f>
        <v>0</v>
      </c>
      <c r="Q501" s="140">
        <v>0.0205</v>
      </c>
      <c r="R501" s="140">
        <f>Q501*H501</f>
        <v>0.0615</v>
      </c>
      <c r="S501" s="140">
        <v>0</v>
      </c>
      <c r="T501" s="141">
        <f>S501*H501</f>
        <v>0</v>
      </c>
      <c r="AR501" s="142" t="s">
        <v>293</v>
      </c>
      <c r="AT501" s="142" t="s">
        <v>206</v>
      </c>
      <c r="AU501" s="142" t="s">
        <v>82</v>
      </c>
      <c r="AY501" s="18" t="s">
        <v>144</v>
      </c>
      <c r="BE501" s="143">
        <f>IF(N501="základní",J501,0)</f>
        <v>0</v>
      </c>
      <c r="BF501" s="143">
        <f>IF(N501="snížená",J501,0)</f>
        <v>0</v>
      </c>
      <c r="BG501" s="143">
        <f>IF(N501="zákl. přenesená",J501,0)</f>
        <v>0</v>
      </c>
      <c r="BH501" s="143">
        <f>IF(N501="sníž. přenesená",J501,0)</f>
        <v>0</v>
      </c>
      <c r="BI501" s="143">
        <f>IF(N501="nulová",J501,0)</f>
        <v>0</v>
      </c>
      <c r="BJ501" s="18" t="s">
        <v>80</v>
      </c>
      <c r="BK501" s="143">
        <f>ROUND(I501*H501,2)</f>
        <v>0</v>
      </c>
      <c r="BL501" s="18" t="s">
        <v>251</v>
      </c>
      <c r="BM501" s="142" t="s">
        <v>795</v>
      </c>
    </row>
    <row r="502" spans="2:65" s="1" customFormat="1" ht="16.5" customHeight="1">
      <c r="B502" s="129"/>
      <c r="C502" s="176" t="s">
        <v>796</v>
      </c>
      <c r="D502" s="176" t="s">
        <v>206</v>
      </c>
      <c r="E502" s="177" t="s">
        <v>797</v>
      </c>
      <c r="F502" s="178" t="s">
        <v>798</v>
      </c>
      <c r="G502" s="179" t="s">
        <v>359</v>
      </c>
      <c r="H502" s="180">
        <v>3</v>
      </c>
      <c r="I502" s="181"/>
      <c r="J502" s="182">
        <f>ROUND(I502*H502,2)</f>
        <v>0</v>
      </c>
      <c r="K502" s="183"/>
      <c r="L502" s="184"/>
      <c r="M502" s="185" t="s">
        <v>3</v>
      </c>
      <c r="N502" s="186" t="s">
        <v>43</v>
      </c>
      <c r="P502" s="140">
        <f>O502*H502</f>
        <v>0</v>
      </c>
      <c r="Q502" s="140">
        <v>0.045</v>
      </c>
      <c r="R502" s="140">
        <f>Q502*H502</f>
        <v>0.135</v>
      </c>
      <c r="S502" s="140">
        <v>0</v>
      </c>
      <c r="T502" s="141">
        <f>S502*H502</f>
        <v>0</v>
      </c>
      <c r="AR502" s="142" t="s">
        <v>293</v>
      </c>
      <c r="AT502" s="142" t="s">
        <v>206</v>
      </c>
      <c r="AU502" s="142" t="s">
        <v>82</v>
      </c>
      <c r="AY502" s="18" t="s">
        <v>144</v>
      </c>
      <c r="BE502" s="143">
        <f>IF(N502="základní",J502,0)</f>
        <v>0</v>
      </c>
      <c r="BF502" s="143">
        <f>IF(N502="snížená",J502,0)</f>
        <v>0</v>
      </c>
      <c r="BG502" s="143">
        <f>IF(N502="zákl. přenesená",J502,0)</f>
        <v>0</v>
      </c>
      <c r="BH502" s="143">
        <f>IF(N502="sníž. přenesená",J502,0)</f>
        <v>0</v>
      </c>
      <c r="BI502" s="143">
        <f>IF(N502="nulová",J502,0)</f>
        <v>0</v>
      </c>
      <c r="BJ502" s="18" t="s">
        <v>80</v>
      </c>
      <c r="BK502" s="143">
        <f>ROUND(I502*H502,2)</f>
        <v>0</v>
      </c>
      <c r="BL502" s="18" t="s">
        <v>251</v>
      </c>
      <c r="BM502" s="142" t="s">
        <v>799</v>
      </c>
    </row>
    <row r="503" spans="2:65" s="1" customFormat="1" ht="16.5" customHeight="1">
      <c r="B503" s="129"/>
      <c r="C503" s="176" t="s">
        <v>800</v>
      </c>
      <c r="D503" s="176" t="s">
        <v>206</v>
      </c>
      <c r="E503" s="177" t="s">
        <v>801</v>
      </c>
      <c r="F503" s="178" t="s">
        <v>802</v>
      </c>
      <c r="G503" s="179" t="s">
        <v>359</v>
      </c>
      <c r="H503" s="180">
        <v>3</v>
      </c>
      <c r="I503" s="181"/>
      <c r="J503" s="182">
        <f>ROUND(I503*H503,2)</f>
        <v>0</v>
      </c>
      <c r="K503" s="183"/>
      <c r="L503" s="184"/>
      <c r="M503" s="185" t="s">
        <v>3</v>
      </c>
      <c r="N503" s="186" t="s">
        <v>43</v>
      </c>
      <c r="P503" s="140">
        <f>O503*H503</f>
        <v>0</v>
      </c>
      <c r="Q503" s="140">
        <v>0.00015</v>
      </c>
      <c r="R503" s="140">
        <f>Q503*H503</f>
        <v>0.00045</v>
      </c>
      <c r="S503" s="140">
        <v>0</v>
      </c>
      <c r="T503" s="141">
        <f>S503*H503</f>
        <v>0</v>
      </c>
      <c r="AR503" s="142" t="s">
        <v>293</v>
      </c>
      <c r="AT503" s="142" t="s">
        <v>206</v>
      </c>
      <c r="AU503" s="142" t="s">
        <v>82</v>
      </c>
      <c r="AY503" s="18" t="s">
        <v>144</v>
      </c>
      <c r="BE503" s="143">
        <f>IF(N503="základní",J503,0)</f>
        <v>0</v>
      </c>
      <c r="BF503" s="143">
        <f>IF(N503="snížená",J503,0)</f>
        <v>0</v>
      </c>
      <c r="BG503" s="143">
        <f>IF(N503="zákl. přenesená",J503,0)</f>
        <v>0</v>
      </c>
      <c r="BH503" s="143">
        <f>IF(N503="sníž. přenesená",J503,0)</f>
        <v>0</v>
      </c>
      <c r="BI503" s="143">
        <f>IF(N503="nulová",J503,0)</f>
        <v>0</v>
      </c>
      <c r="BJ503" s="18" t="s">
        <v>80</v>
      </c>
      <c r="BK503" s="143">
        <f>ROUND(I503*H503,2)</f>
        <v>0</v>
      </c>
      <c r="BL503" s="18" t="s">
        <v>251</v>
      </c>
      <c r="BM503" s="142" t="s">
        <v>803</v>
      </c>
    </row>
    <row r="504" spans="2:65" s="1" customFormat="1" ht="16.5" customHeight="1">
      <c r="B504" s="129"/>
      <c r="C504" s="130" t="s">
        <v>804</v>
      </c>
      <c r="D504" s="130" t="s">
        <v>147</v>
      </c>
      <c r="E504" s="131" t="s">
        <v>805</v>
      </c>
      <c r="F504" s="132" t="s">
        <v>806</v>
      </c>
      <c r="G504" s="133" t="s">
        <v>359</v>
      </c>
      <c r="H504" s="134">
        <v>17</v>
      </c>
      <c r="I504" s="135"/>
      <c r="J504" s="136">
        <f>ROUND(I504*H504,2)</f>
        <v>0</v>
      </c>
      <c r="K504" s="137"/>
      <c r="L504" s="33"/>
      <c r="M504" s="138" t="s">
        <v>3</v>
      </c>
      <c r="N504" s="139" t="s">
        <v>43</v>
      </c>
      <c r="P504" s="140">
        <f>O504*H504</f>
        <v>0</v>
      </c>
      <c r="Q504" s="140">
        <v>0</v>
      </c>
      <c r="R504" s="140">
        <f>Q504*H504</f>
        <v>0</v>
      </c>
      <c r="S504" s="140">
        <v>0.024</v>
      </c>
      <c r="T504" s="141">
        <f>S504*H504</f>
        <v>0.40800000000000003</v>
      </c>
      <c r="AR504" s="142" t="s">
        <v>251</v>
      </c>
      <c r="AT504" s="142" t="s">
        <v>147</v>
      </c>
      <c r="AU504" s="142" t="s">
        <v>82</v>
      </c>
      <c r="AY504" s="18" t="s">
        <v>144</v>
      </c>
      <c r="BE504" s="143">
        <f>IF(N504="základní",J504,0)</f>
        <v>0</v>
      </c>
      <c r="BF504" s="143">
        <f>IF(N504="snížená",J504,0)</f>
        <v>0</v>
      </c>
      <c r="BG504" s="143">
        <f>IF(N504="zákl. přenesená",J504,0)</f>
        <v>0</v>
      </c>
      <c r="BH504" s="143">
        <f>IF(N504="sníž. přenesená",J504,0)</f>
        <v>0</v>
      </c>
      <c r="BI504" s="143">
        <f>IF(N504="nulová",J504,0)</f>
        <v>0</v>
      </c>
      <c r="BJ504" s="18" t="s">
        <v>80</v>
      </c>
      <c r="BK504" s="143">
        <f>ROUND(I504*H504,2)</f>
        <v>0</v>
      </c>
      <c r="BL504" s="18" t="s">
        <v>251</v>
      </c>
      <c r="BM504" s="142" t="s">
        <v>807</v>
      </c>
    </row>
    <row r="505" spans="2:47" s="1" customFormat="1" ht="11.25">
      <c r="B505" s="33"/>
      <c r="D505" s="144" t="s">
        <v>153</v>
      </c>
      <c r="F505" s="145" t="s">
        <v>808</v>
      </c>
      <c r="I505" s="146"/>
      <c r="L505" s="33"/>
      <c r="M505" s="147"/>
      <c r="T505" s="54"/>
      <c r="AT505" s="18" t="s">
        <v>153</v>
      </c>
      <c r="AU505" s="18" t="s">
        <v>82</v>
      </c>
    </row>
    <row r="506" spans="2:51" s="12" customFormat="1" ht="11.25">
      <c r="B506" s="148"/>
      <c r="D506" s="149" t="s">
        <v>155</v>
      </c>
      <c r="E506" s="150" t="s">
        <v>3</v>
      </c>
      <c r="F506" s="151" t="s">
        <v>809</v>
      </c>
      <c r="H506" s="152">
        <v>6</v>
      </c>
      <c r="I506" s="153"/>
      <c r="L506" s="148"/>
      <c r="M506" s="154"/>
      <c r="T506" s="155"/>
      <c r="AT506" s="150" t="s">
        <v>155</v>
      </c>
      <c r="AU506" s="150" t="s">
        <v>82</v>
      </c>
      <c r="AV506" s="12" t="s">
        <v>82</v>
      </c>
      <c r="AW506" s="12" t="s">
        <v>33</v>
      </c>
      <c r="AX506" s="12" t="s">
        <v>72</v>
      </c>
      <c r="AY506" s="150" t="s">
        <v>144</v>
      </c>
    </row>
    <row r="507" spans="2:51" s="12" customFormat="1" ht="11.25">
      <c r="B507" s="148"/>
      <c r="D507" s="149" t="s">
        <v>155</v>
      </c>
      <c r="E507" s="150" t="s">
        <v>3</v>
      </c>
      <c r="F507" s="151" t="s">
        <v>205</v>
      </c>
      <c r="H507" s="152">
        <v>8</v>
      </c>
      <c r="I507" s="153"/>
      <c r="L507" s="148"/>
      <c r="M507" s="154"/>
      <c r="T507" s="155"/>
      <c r="AT507" s="150" t="s">
        <v>155</v>
      </c>
      <c r="AU507" s="150" t="s">
        <v>82</v>
      </c>
      <c r="AV507" s="12" t="s">
        <v>82</v>
      </c>
      <c r="AW507" s="12" t="s">
        <v>33</v>
      </c>
      <c r="AX507" s="12" t="s">
        <v>72</v>
      </c>
      <c r="AY507" s="150" t="s">
        <v>144</v>
      </c>
    </row>
    <row r="508" spans="2:51" s="12" customFormat="1" ht="11.25">
      <c r="B508" s="148"/>
      <c r="D508" s="149" t="s">
        <v>155</v>
      </c>
      <c r="E508" s="150" t="s">
        <v>3</v>
      </c>
      <c r="F508" s="151" t="s">
        <v>145</v>
      </c>
      <c r="H508" s="152">
        <v>3</v>
      </c>
      <c r="I508" s="153"/>
      <c r="L508" s="148"/>
      <c r="M508" s="154"/>
      <c r="T508" s="155"/>
      <c r="AT508" s="150" t="s">
        <v>155</v>
      </c>
      <c r="AU508" s="150" t="s">
        <v>82</v>
      </c>
      <c r="AV508" s="12" t="s">
        <v>82</v>
      </c>
      <c r="AW508" s="12" t="s">
        <v>33</v>
      </c>
      <c r="AX508" s="12" t="s">
        <v>72</v>
      </c>
      <c r="AY508" s="150" t="s">
        <v>144</v>
      </c>
    </row>
    <row r="509" spans="2:51" s="15" customFormat="1" ht="11.25">
      <c r="B509" s="169"/>
      <c r="D509" s="149" t="s">
        <v>155</v>
      </c>
      <c r="E509" s="170" t="s">
        <v>3</v>
      </c>
      <c r="F509" s="171" t="s">
        <v>204</v>
      </c>
      <c r="H509" s="172">
        <v>17</v>
      </c>
      <c r="I509" s="173"/>
      <c r="L509" s="169"/>
      <c r="M509" s="174"/>
      <c r="T509" s="175"/>
      <c r="AT509" s="170" t="s">
        <v>155</v>
      </c>
      <c r="AU509" s="170" t="s">
        <v>82</v>
      </c>
      <c r="AV509" s="15" t="s">
        <v>151</v>
      </c>
      <c r="AW509" s="15" t="s">
        <v>33</v>
      </c>
      <c r="AX509" s="15" t="s">
        <v>80</v>
      </c>
      <c r="AY509" s="170" t="s">
        <v>144</v>
      </c>
    </row>
    <row r="510" spans="2:65" s="1" customFormat="1" ht="16.5" customHeight="1">
      <c r="B510" s="129"/>
      <c r="C510" s="130" t="s">
        <v>810</v>
      </c>
      <c r="D510" s="130" t="s">
        <v>147</v>
      </c>
      <c r="E510" s="131" t="s">
        <v>811</v>
      </c>
      <c r="F510" s="132" t="s">
        <v>812</v>
      </c>
      <c r="G510" s="133" t="s">
        <v>359</v>
      </c>
      <c r="H510" s="134">
        <v>5</v>
      </c>
      <c r="I510" s="135"/>
      <c r="J510" s="136">
        <f>ROUND(I510*H510,2)</f>
        <v>0</v>
      </c>
      <c r="K510" s="137"/>
      <c r="L510" s="33"/>
      <c r="M510" s="138" t="s">
        <v>3</v>
      </c>
      <c r="N510" s="139" t="s">
        <v>43</v>
      </c>
      <c r="P510" s="140">
        <f>O510*H510</f>
        <v>0</v>
      </c>
      <c r="Q510" s="140">
        <v>0</v>
      </c>
      <c r="R510" s="140">
        <f>Q510*H510</f>
        <v>0</v>
      </c>
      <c r="S510" s="140">
        <v>0</v>
      </c>
      <c r="T510" s="141">
        <f>S510*H510</f>
        <v>0</v>
      </c>
      <c r="AR510" s="142" t="s">
        <v>251</v>
      </c>
      <c r="AT510" s="142" t="s">
        <v>147</v>
      </c>
      <c r="AU510" s="142" t="s">
        <v>82</v>
      </c>
      <c r="AY510" s="18" t="s">
        <v>144</v>
      </c>
      <c r="BE510" s="143">
        <f>IF(N510="základní",J510,0)</f>
        <v>0</v>
      </c>
      <c r="BF510" s="143">
        <f>IF(N510="snížená",J510,0)</f>
        <v>0</v>
      </c>
      <c r="BG510" s="143">
        <f>IF(N510="zákl. přenesená",J510,0)</f>
        <v>0</v>
      </c>
      <c r="BH510" s="143">
        <f>IF(N510="sníž. přenesená",J510,0)</f>
        <v>0</v>
      </c>
      <c r="BI510" s="143">
        <f>IF(N510="nulová",J510,0)</f>
        <v>0</v>
      </c>
      <c r="BJ510" s="18" t="s">
        <v>80</v>
      </c>
      <c r="BK510" s="143">
        <f>ROUND(I510*H510,2)</f>
        <v>0</v>
      </c>
      <c r="BL510" s="18" t="s">
        <v>251</v>
      </c>
      <c r="BM510" s="142" t="s">
        <v>813</v>
      </c>
    </row>
    <row r="511" spans="2:47" s="1" customFormat="1" ht="19.5">
      <c r="B511" s="33"/>
      <c r="D511" s="149" t="s">
        <v>412</v>
      </c>
      <c r="F511" s="187" t="s">
        <v>814</v>
      </c>
      <c r="I511" s="146"/>
      <c r="L511" s="33"/>
      <c r="M511" s="147"/>
      <c r="T511" s="54"/>
      <c r="AT511" s="18" t="s">
        <v>412</v>
      </c>
      <c r="AU511" s="18" t="s">
        <v>82</v>
      </c>
    </row>
    <row r="512" spans="2:51" s="12" customFormat="1" ht="11.25">
      <c r="B512" s="148"/>
      <c r="D512" s="149" t="s">
        <v>155</v>
      </c>
      <c r="E512" s="150" t="s">
        <v>3</v>
      </c>
      <c r="F512" s="151" t="s">
        <v>183</v>
      </c>
      <c r="H512" s="152">
        <v>5</v>
      </c>
      <c r="I512" s="153"/>
      <c r="L512" s="148"/>
      <c r="M512" s="154"/>
      <c r="T512" s="155"/>
      <c r="AT512" s="150" t="s">
        <v>155</v>
      </c>
      <c r="AU512" s="150" t="s">
        <v>82</v>
      </c>
      <c r="AV512" s="12" t="s">
        <v>82</v>
      </c>
      <c r="AW512" s="12" t="s">
        <v>33</v>
      </c>
      <c r="AX512" s="12" t="s">
        <v>80</v>
      </c>
      <c r="AY512" s="150" t="s">
        <v>144</v>
      </c>
    </row>
    <row r="513" spans="2:65" s="1" customFormat="1" ht="16.5" customHeight="1">
      <c r="B513" s="129"/>
      <c r="C513" s="130" t="s">
        <v>815</v>
      </c>
      <c r="D513" s="130" t="s">
        <v>147</v>
      </c>
      <c r="E513" s="131" t="s">
        <v>816</v>
      </c>
      <c r="F513" s="132" t="s">
        <v>817</v>
      </c>
      <c r="G513" s="133" t="s">
        <v>359</v>
      </c>
      <c r="H513" s="134">
        <v>1</v>
      </c>
      <c r="I513" s="135"/>
      <c r="J513" s="136">
        <f>ROUND(I513*H513,2)</f>
        <v>0</v>
      </c>
      <c r="K513" s="137"/>
      <c r="L513" s="33"/>
      <c r="M513" s="138" t="s">
        <v>3</v>
      </c>
      <c r="N513" s="139" t="s">
        <v>43</v>
      </c>
      <c r="P513" s="140">
        <f>O513*H513</f>
        <v>0</v>
      </c>
      <c r="Q513" s="140">
        <v>0</v>
      </c>
      <c r="R513" s="140">
        <f>Q513*H513</f>
        <v>0</v>
      </c>
      <c r="S513" s="140">
        <v>0</v>
      </c>
      <c r="T513" s="141">
        <f>S513*H513</f>
        <v>0</v>
      </c>
      <c r="AR513" s="142" t="s">
        <v>251</v>
      </c>
      <c r="AT513" s="142" t="s">
        <v>147</v>
      </c>
      <c r="AU513" s="142" t="s">
        <v>82</v>
      </c>
      <c r="AY513" s="18" t="s">
        <v>144</v>
      </c>
      <c r="BE513" s="143">
        <f>IF(N513="základní",J513,0)</f>
        <v>0</v>
      </c>
      <c r="BF513" s="143">
        <f>IF(N513="snížená",J513,0)</f>
        <v>0</v>
      </c>
      <c r="BG513" s="143">
        <f>IF(N513="zákl. přenesená",J513,0)</f>
        <v>0</v>
      </c>
      <c r="BH513" s="143">
        <f>IF(N513="sníž. přenesená",J513,0)</f>
        <v>0</v>
      </c>
      <c r="BI513" s="143">
        <f>IF(N513="nulová",J513,0)</f>
        <v>0</v>
      </c>
      <c r="BJ513" s="18" t="s">
        <v>80</v>
      </c>
      <c r="BK513" s="143">
        <f>ROUND(I513*H513,2)</f>
        <v>0</v>
      </c>
      <c r="BL513" s="18" t="s">
        <v>251</v>
      </c>
      <c r="BM513" s="142" t="s">
        <v>818</v>
      </c>
    </row>
    <row r="514" spans="2:47" s="1" customFormat="1" ht="29.25">
      <c r="B514" s="33"/>
      <c r="D514" s="149" t="s">
        <v>412</v>
      </c>
      <c r="F514" s="187" t="s">
        <v>819</v>
      </c>
      <c r="I514" s="146"/>
      <c r="L514" s="33"/>
      <c r="M514" s="147"/>
      <c r="T514" s="54"/>
      <c r="AT514" s="18" t="s">
        <v>412</v>
      </c>
      <c r="AU514" s="18" t="s">
        <v>82</v>
      </c>
    </row>
    <row r="515" spans="2:65" s="1" customFormat="1" ht="16.5" customHeight="1">
      <c r="B515" s="129"/>
      <c r="C515" s="130" t="s">
        <v>820</v>
      </c>
      <c r="D515" s="130" t="s">
        <v>147</v>
      </c>
      <c r="E515" s="131" t="s">
        <v>821</v>
      </c>
      <c r="F515" s="132" t="s">
        <v>822</v>
      </c>
      <c r="G515" s="133" t="s">
        <v>359</v>
      </c>
      <c r="H515" s="134">
        <v>5</v>
      </c>
      <c r="I515" s="135"/>
      <c r="J515" s="136">
        <f>ROUND(I515*H515,2)</f>
        <v>0</v>
      </c>
      <c r="K515" s="137"/>
      <c r="L515" s="33"/>
      <c r="M515" s="138" t="s">
        <v>3</v>
      </c>
      <c r="N515" s="139" t="s">
        <v>43</v>
      </c>
      <c r="P515" s="140">
        <f>O515*H515</f>
        <v>0</v>
      </c>
      <c r="Q515" s="140">
        <v>0</v>
      </c>
      <c r="R515" s="140">
        <f>Q515*H515</f>
        <v>0</v>
      </c>
      <c r="S515" s="140">
        <v>0</v>
      </c>
      <c r="T515" s="141">
        <f>S515*H515</f>
        <v>0</v>
      </c>
      <c r="AR515" s="142" t="s">
        <v>251</v>
      </c>
      <c r="AT515" s="142" t="s">
        <v>147</v>
      </c>
      <c r="AU515" s="142" t="s">
        <v>82</v>
      </c>
      <c r="AY515" s="18" t="s">
        <v>144</v>
      </c>
      <c r="BE515" s="143">
        <f>IF(N515="základní",J515,0)</f>
        <v>0</v>
      </c>
      <c r="BF515" s="143">
        <f>IF(N515="snížená",J515,0)</f>
        <v>0</v>
      </c>
      <c r="BG515" s="143">
        <f>IF(N515="zákl. přenesená",J515,0)</f>
        <v>0</v>
      </c>
      <c r="BH515" s="143">
        <f>IF(N515="sníž. přenesená",J515,0)</f>
        <v>0</v>
      </c>
      <c r="BI515" s="143">
        <f>IF(N515="nulová",J515,0)</f>
        <v>0</v>
      </c>
      <c r="BJ515" s="18" t="s">
        <v>80</v>
      </c>
      <c r="BK515" s="143">
        <f>ROUND(I515*H515,2)</f>
        <v>0</v>
      </c>
      <c r="BL515" s="18" t="s">
        <v>251</v>
      </c>
      <c r="BM515" s="142" t="s">
        <v>823</v>
      </c>
    </row>
    <row r="516" spans="2:47" s="1" customFormat="1" ht="68.25">
      <c r="B516" s="33"/>
      <c r="D516" s="149" t="s">
        <v>412</v>
      </c>
      <c r="F516" s="187" t="s">
        <v>824</v>
      </c>
      <c r="I516" s="146"/>
      <c r="L516" s="33"/>
      <c r="M516" s="147"/>
      <c r="T516" s="54"/>
      <c r="AT516" s="18" t="s">
        <v>412</v>
      </c>
      <c r="AU516" s="18" t="s">
        <v>82</v>
      </c>
    </row>
    <row r="517" spans="2:65" s="1" customFormat="1" ht="16.5" customHeight="1">
      <c r="B517" s="129"/>
      <c r="C517" s="130" t="s">
        <v>825</v>
      </c>
      <c r="D517" s="130" t="s">
        <v>147</v>
      </c>
      <c r="E517" s="131" t="s">
        <v>826</v>
      </c>
      <c r="F517" s="132" t="s">
        <v>827</v>
      </c>
      <c r="G517" s="133" t="s">
        <v>359</v>
      </c>
      <c r="H517" s="134">
        <v>235</v>
      </c>
      <c r="I517" s="135"/>
      <c r="J517" s="136">
        <f>ROUND(I517*H517,2)</f>
        <v>0</v>
      </c>
      <c r="K517" s="137"/>
      <c r="L517" s="33"/>
      <c r="M517" s="138" t="s">
        <v>3</v>
      </c>
      <c r="N517" s="139" t="s">
        <v>43</v>
      </c>
      <c r="P517" s="140">
        <f>O517*H517</f>
        <v>0</v>
      </c>
      <c r="Q517" s="140">
        <v>0</v>
      </c>
      <c r="R517" s="140">
        <f>Q517*H517</f>
        <v>0</v>
      </c>
      <c r="S517" s="140">
        <v>0</v>
      </c>
      <c r="T517" s="141">
        <f>S517*H517</f>
        <v>0</v>
      </c>
      <c r="AR517" s="142" t="s">
        <v>251</v>
      </c>
      <c r="AT517" s="142" t="s">
        <v>147</v>
      </c>
      <c r="AU517" s="142" t="s">
        <v>82</v>
      </c>
      <c r="AY517" s="18" t="s">
        <v>144</v>
      </c>
      <c r="BE517" s="143">
        <f>IF(N517="základní",J517,0)</f>
        <v>0</v>
      </c>
      <c r="BF517" s="143">
        <f>IF(N517="snížená",J517,0)</f>
        <v>0</v>
      </c>
      <c r="BG517" s="143">
        <f>IF(N517="zákl. přenesená",J517,0)</f>
        <v>0</v>
      </c>
      <c r="BH517" s="143">
        <f>IF(N517="sníž. přenesená",J517,0)</f>
        <v>0</v>
      </c>
      <c r="BI517" s="143">
        <f>IF(N517="nulová",J517,0)</f>
        <v>0</v>
      </c>
      <c r="BJ517" s="18" t="s">
        <v>80</v>
      </c>
      <c r="BK517" s="143">
        <f>ROUND(I517*H517,2)</f>
        <v>0</v>
      </c>
      <c r="BL517" s="18" t="s">
        <v>251</v>
      </c>
      <c r="BM517" s="142" t="s">
        <v>828</v>
      </c>
    </row>
    <row r="518" spans="2:47" s="1" customFormat="1" ht="19.5">
      <c r="B518" s="33"/>
      <c r="D518" s="149" t="s">
        <v>412</v>
      </c>
      <c r="F518" s="187" t="s">
        <v>829</v>
      </c>
      <c r="I518" s="146"/>
      <c r="L518" s="33"/>
      <c r="M518" s="147"/>
      <c r="T518" s="54"/>
      <c r="AT518" s="18" t="s">
        <v>412</v>
      </c>
      <c r="AU518" s="18" t="s">
        <v>82</v>
      </c>
    </row>
    <row r="519" spans="2:51" s="12" customFormat="1" ht="11.25">
      <c r="B519" s="148"/>
      <c r="D519" s="149" t="s">
        <v>155</v>
      </c>
      <c r="E519" s="150" t="s">
        <v>3</v>
      </c>
      <c r="F519" s="151" t="s">
        <v>830</v>
      </c>
      <c r="H519" s="152">
        <v>123</v>
      </c>
      <c r="I519" s="153"/>
      <c r="L519" s="148"/>
      <c r="M519" s="154"/>
      <c r="T519" s="155"/>
      <c r="AT519" s="150" t="s">
        <v>155</v>
      </c>
      <c r="AU519" s="150" t="s">
        <v>82</v>
      </c>
      <c r="AV519" s="12" t="s">
        <v>82</v>
      </c>
      <c r="AW519" s="12" t="s">
        <v>33</v>
      </c>
      <c r="AX519" s="12" t="s">
        <v>72</v>
      </c>
      <c r="AY519" s="150" t="s">
        <v>144</v>
      </c>
    </row>
    <row r="520" spans="2:51" s="12" customFormat="1" ht="11.25">
      <c r="B520" s="148"/>
      <c r="D520" s="149" t="s">
        <v>155</v>
      </c>
      <c r="E520" s="150" t="s">
        <v>3</v>
      </c>
      <c r="F520" s="151" t="s">
        <v>831</v>
      </c>
      <c r="H520" s="152">
        <v>41</v>
      </c>
      <c r="I520" s="153"/>
      <c r="L520" s="148"/>
      <c r="M520" s="154"/>
      <c r="T520" s="155"/>
      <c r="AT520" s="150" t="s">
        <v>155</v>
      </c>
      <c r="AU520" s="150" t="s">
        <v>82</v>
      </c>
      <c r="AV520" s="12" t="s">
        <v>82</v>
      </c>
      <c r="AW520" s="12" t="s">
        <v>33</v>
      </c>
      <c r="AX520" s="12" t="s">
        <v>72</v>
      </c>
      <c r="AY520" s="150" t="s">
        <v>144</v>
      </c>
    </row>
    <row r="521" spans="2:51" s="12" customFormat="1" ht="11.25">
      <c r="B521" s="148"/>
      <c r="D521" s="149" t="s">
        <v>155</v>
      </c>
      <c r="E521" s="150" t="s">
        <v>3</v>
      </c>
      <c r="F521" s="151" t="s">
        <v>832</v>
      </c>
      <c r="H521" s="152">
        <v>71</v>
      </c>
      <c r="I521" s="153"/>
      <c r="L521" s="148"/>
      <c r="M521" s="154"/>
      <c r="T521" s="155"/>
      <c r="AT521" s="150" t="s">
        <v>155</v>
      </c>
      <c r="AU521" s="150" t="s">
        <v>82</v>
      </c>
      <c r="AV521" s="12" t="s">
        <v>82</v>
      </c>
      <c r="AW521" s="12" t="s">
        <v>33</v>
      </c>
      <c r="AX521" s="12" t="s">
        <v>72</v>
      </c>
      <c r="AY521" s="150" t="s">
        <v>144</v>
      </c>
    </row>
    <row r="522" spans="2:51" s="15" customFormat="1" ht="11.25">
      <c r="B522" s="169"/>
      <c r="D522" s="149" t="s">
        <v>155</v>
      </c>
      <c r="E522" s="170" t="s">
        <v>3</v>
      </c>
      <c r="F522" s="171" t="s">
        <v>204</v>
      </c>
      <c r="H522" s="172">
        <v>235</v>
      </c>
      <c r="I522" s="173"/>
      <c r="L522" s="169"/>
      <c r="M522" s="174"/>
      <c r="T522" s="175"/>
      <c r="AT522" s="170" t="s">
        <v>155</v>
      </c>
      <c r="AU522" s="170" t="s">
        <v>82</v>
      </c>
      <c r="AV522" s="15" t="s">
        <v>151</v>
      </c>
      <c r="AW522" s="15" t="s">
        <v>33</v>
      </c>
      <c r="AX522" s="15" t="s">
        <v>80</v>
      </c>
      <c r="AY522" s="170" t="s">
        <v>144</v>
      </c>
    </row>
    <row r="523" spans="2:65" s="1" customFormat="1" ht="16.5" customHeight="1">
      <c r="B523" s="129"/>
      <c r="C523" s="130" t="s">
        <v>833</v>
      </c>
      <c r="D523" s="130" t="s">
        <v>147</v>
      </c>
      <c r="E523" s="131" t="s">
        <v>834</v>
      </c>
      <c r="F523" s="132" t="s">
        <v>835</v>
      </c>
      <c r="G523" s="133" t="s">
        <v>359</v>
      </c>
      <c r="H523" s="134">
        <v>235</v>
      </c>
      <c r="I523" s="135"/>
      <c r="J523" s="136">
        <f>ROUND(I523*H523,2)</f>
        <v>0</v>
      </c>
      <c r="K523" s="137"/>
      <c r="L523" s="33"/>
      <c r="M523" s="138" t="s">
        <v>3</v>
      </c>
      <c r="N523" s="139" t="s">
        <v>43</v>
      </c>
      <c r="P523" s="140">
        <f>O523*H523</f>
        <v>0</v>
      </c>
      <c r="Q523" s="140">
        <v>0</v>
      </c>
      <c r="R523" s="140">
        <f>Q523*H523</f>
        <v>0</v>
      </c>
      <c r="S523" s="140">
        <v>0.0281</v>
      </c>
      <c r="T523" s="141">
        <f>S523*H523</f>
        <v>6.6035</v>
      </c>
      <c r="AR523" s="142" t="s">
        <v>251</v>
      </c>
      <c r="AT523" s="142" t="s">
        <v>147</v>
      </c>
      <c r="AU523" s="142" t="s">
        <v>82</v>
      </c>
      <c r="AY523" s="18" t="s">
        <v>144</v>
      </c>
      <c r="BE523" s="143">
        <f>IF(N523="základní",J523,0)</f>
        <v>0</v>
      </c>
      <c r="BF523" s="143">
        <f>IF(N523="snížená",J523,0)</f>
        <v>0</v>
      </c>
      <c r="BG523" s="143">
        <f>IF(N523="zákl. přenesená",J523,0)</f>
        <v>0</v>
      </c>
      <c r="BH523" s="143">
        <f>IF(N523="sníž. přenesená",J523,0)</f>
        <v>0</v>
      </c>
      <c r="BI523" s="143">
        <f>IF(N523="nulová",J523,0)</f>
        <v>0</v>
      </c>
      <c r="BJ523" s="18" t="s">
        <v>80</v>
      </c>
      <c r="BK523" s="143">
        <f>ROUND(I523*H523,2)</f>
        <v>0</v>
      </c>
      <c r="BL523" s="18" t="s">
        <v>251</v>
      </c>
      <c r="BM523" s="142" t="s">
        <v>836</v>
      </c>
    </row>
    <row r="524" spans="2:51" s="12" customFormat="1" ht="11.25">
      <c r="B524" s="148"/>
      <c r="D524" s="149" t="s">
        <v>155</v>
      </c>
      <c r="E524" s="150" t="s">
        <v>3</v>
      </c>
      <c r="F524" s="151" t="s">
        <v>830</v>
      </c>
      <c r="H524" s="152">
        <v>123</v>
      </c>
      <c r="I524" s="153"/>
      <c r="L524" s="148"/>
      <c r="M524" s="154"/>
      <c r="T524" s="155"/>
      <c r="AT524" s="150" t="s">
        <v>155</v>
      </c>
      <c r="AU524" s="150" t="s">
        <v>82</v>
      </c>
      <c r="AV524" s="12" t="s">
        <v>82</v>
      </c>
      <c r="AW524" s="12" t="s">
        <v>33</v>
      </c>
      <c r="AX524" s="12" t="s">
        <v>72</v>
      </c>
      <c r="AY524" s="150" t="s">
        <v>144</v>
      </c>
    </row>
    <row r="525" spans="2:51" s="12" customFormat="1" ht="11.25">
      <c r="B525" s="148"/>
      <c r="D525" s="149" t="s">
        <v>155</v>
      </c>
      <c r="E525" s="150" t="s">
        <v>3</v>
      </c>
      <c r="F525" s="151" t="s">
        <v>831</v>
      </c>
      <c r="H525" s="152">
        <v>41</v>
      </c>
      <c r="I525" s="153"/>
      <c r="L525" s="148"/>
      <c r="M525" s="154"/>
      <c r="T525" s="155"/>
      <c r="AT525" s="150" t="s">
        <v>155</v>
      </c>
      <c r="AU525" s="150" t="s">
        <v>82</v>
      </c>
      <c r="AV525" s="12" t="s">
        <v>82</v>
      </c>
      <c r="AW525" s="12" t="s">
        <v>33</v>
      </c>
      <c r="AX525" s="12" t="s">
        <v>72</v>
      </c>
      <c r="AY525" s="150" t="s">
        <v>144</v>
      </c>
    </row>
    <row r="526" spans="2:51" s="12" customFormat="1" ht="11.25">
      <c r="B526" s="148"/>
      <c r="D526" s="149" t="s">
        <v>155</v>
      </c>
      <c r="E526" s="150" t="s">
        <v>3</v>
      </c>
      <c r="F526" s="151" t="s">
        <v>832</v>
      </c>
      <c r="H526" s="152">
        <v>71</v>
      </c>
      <c r="I526" s="153"/>
      <c r="L526" s="148"/>
      <c r="M526" s="154"/>
      <c r="T526" s="155"/>
      <c r="AT526" s="150" t="s">
        <v>155</v>
      </c>
      <c r="AU526" s="150" t="s">
        <v>82</v>
      </c>
      <c r="AV526" s="12" t="s">
        <v>82</v>
      </c>
      <c r="AW526" s="12" t="s">
        <v>33</v>
      </c>
      <c r="AX526" s="12" t="s">
        <v>72</v>
      </c>
      <c r="AY526" s="150" t="s">
        <v>144</v>
      </c>
    </row>
    <row r="527" spans="2:51" s="15" customFormat="1" ht="11.25">
      <c r="B527" s="169"/>
      <c r="D527" s="149" t="s">
        <v>155</v>
      </c>
      <c r="E527" s="170" t="s">
        <v>3</v>
      </c>
      <c r="F527" s="171" t="s">
        <v>204</v>
      </c>
      <c r="H527" s="172">
        <v>235</v>
      </c>
      <c r="I527" s="173"/>
      <c r="L527" s="169"/>
      <c r="M527" s="174"/>
      <c r="T527" s="175"/>
      <c r="AT527" s="170" t="s">
        <v>155</v>
      </c>
      <c r="AU527" s="170" t="s">
        <v>82</v>
      </c>
      <c r="AV527" s="15" t="s">
        <v>151</v>
      </c>
      <c r="AW527" s="15" t="s">
        <v>33</v>
      </c>
      <c r="AX527" s="15" t="s">
        <v>80</v>
      </c>
      <c r="AY527" s="170" t="s">
        <v>144</v>
      </c>
    </row>
    <row r="528" spans="2:65" s="1" customFormat="1" ht="24.2" customHeight="1">
      <c r="B528" s="129"/>
      <c r="C528" s="130" t="s">
        <v>837</v>
      </c>
      <c r="D528" s="130" t="s">
        <v>147</v>
      </c>
      <c r="E528" s="131" t="s">
        <v>838</v>
      </c>
      <c r="F528" s="132" t="s">
        <v>839</v>
      </c>
      <c r="G528" s="133" t="s">
        <v>231</v>
      </c>
      <c r="H528" s="134">
        <v>0.197</v>
      </c>
      <c r="I528" s="135"/>
      <c r="J528" s="136">
        <f>ROUND(I528*H528,2)</f>
        <v>0</v>
      </c>
      <c r="K528" s="137"/>
      <c r="L528" s="33"/>
      <c r="M528" s="138" t="s">
        <v>3</v>
      </c>
      <c r="N528" s="139" t="s">
        <v>43</v>
      </c>
      <c r="P528" s="140">
        <f>O528*H528</f>
        <v>0</v>
      </c>
      <c r="Q528" s="140">
        <v>0</v>
      </c>
      <c r="R528" s="140">
        <f>Q528*H528</f>
        <v>0</v>
      </c>
      <c r="S528" s="140">
        <v>0</v>
      </c>
      <c r="T528" s="141">
        <f>S528*H528</f>
        <v>0</v>
      </c>
      <c r="AR528" s="142" t="s">
        <v>251</v>
      </c>
      <c r="AT528" s="142" t="s">
        <v>147</v>
      </c>
      <c r="AU528" s="142" t="s">
        <v>82</v>
      </c>
      <c r="AY528" s="18" t="s">
        <v>144</v>
      </c>
      <c r="BE528" s="143">
        <f>IF(N528="základní",J528,0)</f>
        <v>0</v>
      </c>
      <c r="BF528" s="143">
        <f>IF(N528="snížená",J528,0)</f>
        <v>0</v>
      </c>
      <c r="BG528" s="143">
        <f>IF(N528="zákl. přenesená",J528,0)</f>
        <v>0</v>
      </c>
      <c r="BH528" s="143">
        <f>IF(N528="sníž. přenesená",J528,0)</f>
        <v>0</v>
      </c>
      <c r="BI528" s="143">
        <f>IF(N528="nulová",J528,0)</f>
        <v>0</v>
      </c>
      <c r="BJ528" s="18" t="s">
        <v>80</v>
      </c>
      <c r="BK528" s="143">
        <f>ROUND(I528*H528,2)</f>
        <v>0</v>
      </c>
      <c r="BL528" s="18" t="s">
        <v>251</v>
      </c>
      <c r="BM528" s="142" t="s">
        <v>840</v>
      </c>
    </row>
    <row r="529" spans="2:47" s="1" customFormat="1" ht="11.25">
      <c r="B529" s="33"/>
      <c r="D529" s="144" t="s">
        <v>153</v>
      </c>
      <c r="F529" s="145" t="s">
        <v>841</v>
      </c>
      <c r="I529" s="146"/>
      <c r="L529" s="33"/>
      <c r="M529" s="147"/>
      <c r="T529" s="54"/>
      <c r="AT529" s="18" t="s">
        <v>153</v>
      </c>
      <c r="AU529" s="18" t="s">
        <v>82</v>
      </c>
    </row>
    <row r="530" spans="2:63" s="11" customFormat="1" ht="22.9" customHeight="1">
      <c r="B530" s="117"/>
      <c r="D530" s="118" t="s">
        <v>71</v>
      </c>
      <c r="E530" s="127" t="s">
        <v>842</v>
      </c>
      <c r="F530" s="127" t="s">
        <v>843</v>
      </c>
      <c r="I530" s="120"/>
      <c r="J530" s="128">
        <f>BK530</f>
        <v>0</v>
      </c>
      <c r="L530" s="117"/>
      <c r="M530" s="122"/>
      <c r="P530" s="123">
        <f>SUM(P531:P558)</f>
        <v>0</v>
      </c>
      <c r="R530" s="123">
        <f>SUM(R531:R558)</f>
        <v>0.5065900000000001</v>
      </c>
      <c r="T530" s="124">
        <f>SUM(T531:T558)</f>
        <v>0.1006</v>
      </c>
      <c r="AR530" s="118" t="s">
        <v>82</v>
      </c>
      <c r="AT530" s="125" t="s">
        <v>71</v>
      </c>
      <c r="AU530" s="125" t="s">
        <v>80</v>
      </c>
      <c r="AY530" s="118" t="s">
        <v>144</v>
      </c>
      <c r="BK530" s="126">
        <f>SUM(BK531:BK558)</f>
        <v>0</v>
      </c>
    </row>
    <row r="531" spans="2:65" s="1" customFormat="1" ht="16.5" customHeight="1">
      <c r="B531" s="129"/>
      <c r="C531" s="130" t="s">
        <v>844</v>
      </c>
      <c r="D531" s="130" t="s">
        <v>147</v>
      </c>
      <c r="E531" s="131" t="s">
        <v>845</v>
      </c>
      <c r="F531" s="132" t="s">
        <v>846</v>
      </c>
      <c r="G531" s="133" t="s">
        <v>359</v>
      </c>
      <c r="H531" s="134">
        <v>7</v>
      </c>
      <c r="I531" s="135"/>
      <c r="J531" s="136">
        <f>ROUND(I531*H531,2)</f>
        <v>0</v>
      </c>
      <c r="K531" s="137"/>
      <c r="L531" s="33"/>
      <c r="M531" s="138" t="s">
        <v>3</v>
      </c>
      <c r="N531" s="139" t="s">
        <v>43</v>
      </c>
      <c r="P531" s="140">
        <f>O531*H531</f>
        <v>0</v>
      </c>
      <c r="Q531" s="140">
        <v>0</v>
      </c>
      <c r="R531" s="140">
        <f>Q531*H531</f>
        <v>0</v>
      </c>
      <c r="S531" s="140">
        <v>0</v>
      </c>
      <c r="T531" s="141">
        <f>S531*H531</f>
        <v>0</v>
      </c>
      <c r="AR531" s="142" t="s">
        <v>251</v>
      </c>
      <c r="AT531" s="142" t="s">
        <v>147</v>
      </c>
      <c r="AU531" s="142" t="s">
        <v>82</v>
      </c>
      <c r="AY531" s="18" t="s">
        <v>144</v>
      </c>
      <c r="BE531" s="143">
        <f>IF(N531="základní",J531,0)</f>
        <v>0</v>
      </c>
      <c r="BF531" s="143">
        <f>IF(N531="snížená",J531,0)</f>
        <v>0</v>
      </c>
      <c r="BG531" s="143">
        <f>IF(N531="zákl. přenesená",J531,0)</f>
        <v>0</v>
      </c>
      <c r="BH531" s="143">
        <f>IF(N531="sníž. přenesená",J531,0)</f>
        <v>0</v>
      </c>
      <c r="BI531" s="143">
        <f>IF(N531="nulová",J531,0)</f>
        <v>0</v>
      </c>
      <c r="BJ531" s="18" t="s">
        <v>80</v>
      </c>
      <c r="BK531" s="143">
        <f>ROUND(I531*H531,2)</f>
        <v>0</v>
      </c>
      <c r="BL531" s="18" t="s">
        <v>251</v>
      </c>
      <c r="BM531" s="142" t="s">
        <v>847</v>
      </c>
    </row>
    <row r="532" spans="2:47" s="1" customFormat="1" ht="11.25">
      <c r="B532" s="33"/>
      <c r="D532" s="144" t="s">
        <v>153</v>
      </c>
      <c r="F532" s="145" t="s">
        <v>848</v>
      </c>
      <c r="I532" s="146"/>
      <c r="L532" s="33"/>
      <c r="M532" s="147"/>
      <c r="T532" s="54"/>
      <c r="AT532" s="18" t="s">
        <v>153</v>
      </c>
      <c r="AU532" s="18" t="s">
        <v>82</v>
      </c>
    </row>
    <row r="533" spans="2:51" s="12" customFormat="1" ht="11.25">
      <c r="B533" s="148"/>
      <c r="D533" s="149" t="s">
        <v>155</v>
      </c>
      <c r="E533" s="150" t="s">
        <v>3</v>
      </c>
      <c r="F533" s="151" t="s">
        <v>849</v>
      </c>
      <c r="H533" s="152">
        <v>7</v>
      </c>
      <c r="I533" s="153"/>
      <c r="L533" s="148"/>
      <c r="M533" s="154"/>
      <c r="T533" s="155"/>
      <c r="AT533" s="150" t="s">
        <v>155</v>
      </c>
      <c r="AU533" s="150" t="s">
        <v>82</v>
      </c>
      <c r="AV533" s="12" t="s">
        <v>82</v>
      </c>
      <c r="AW533" s="12" t="s">
        <v>33</v>
      </c>
      <c r="AX533" s="12" t="s">
        <v>80</v>
      </c>
      <c r="AY533" s="150" t="s">
        <v>144</v>
      </c>
    </row>
    <row r="534" spans="2:65" s="1" customFormat="1" ht="16.5" customHeight="1">
      <c r="B534" s="129"/>
      <c r="C534" s="176" t="s">
        <v>850</v>
      </c>
      <c r="D534" s="176" t="s">
        <v>206</v>
      </c>
      <c r="E534" s="177" t="s">
        <v>851</v>
      </c>
      <c r="F534" s="178" t="s">
        <v>852</v>
      </c>
      <c r="G534" s="179" t="s">
        <v>359</v>
      </c>
      <c r="H534" s="180">
        <v>2</v>
      </c>
      <c r="I534" s="181"/>
      <c r="J534" s="182">
        <f>ROUND(I534*H534,2)</f>
        <v>0</v>
      </c>
      <c r="K534" s="183"/>
      <c r="L534" s="184"/>
      <c r="M534" s="185" t="s">
        <v>3</v>
      </c>
      <c r="N534" s="186" t="s">
        <v>43</v>
      </c>
      <c r="P534" s="140">
        <f>O534*H534</f>
        <v>0</v>
      </c>
      <c r="Q534" s="140">
        <v>0.07237</v>
      </c>
      <c r="R534" s="140">
        <f>Q534*H534</f>
        <v>0.14474</v>
      </c>
      <c r="S534" s="140">
        <v>0</v>
      </c>
      <c r="T534" s="141">
        <f>S534*H534</f>
        <v>0</v>
      </c>
      <c r="AR534" s="142" t="s">
        <v>293</v>
      </c>
      <c r="AT534" s="142" t="s">
        <v>206</v>
      </c>
      <c r="AU534" s="142" t="s">
        <v>82</v>
      </c>
      <c r="AY534" s="18" t="s">
        <v>144</v>
      </c>
      <c r="BE534" s="143">
        <f>IF(N534="základní",J534,0)</f>
        <v>0</v>
      </c>
      <c r="BF534" s="143">
        <f>IF(N534="snížená",J534,0)</f>
        <v>0</v>
      </c>
      <c r="BG534" s="143">
        <f>IF(N534="zákl. přenesená",J534,0)</f>
        <v>0</v>
      </c>
      <c r="BH534" s="143">
        <f>IF(N534="sníž. přenesená",J534,0)</f>
        <v>0</v>
      </c>
      <c r="BI534" s="143">
        <f>IF(N534="nulová",J534,0)</f>
        <v>0</v>
      </c>
      <c r="BJ534" s="18" t="s">
        <v>80</v>
      </c>
      <c r="BK534" s="143">
        <f>ROUND(I534*H534,2)</f>
        <v>0</v>
      </c>
      <c r="BL534" s="18" t="s">
        <v>251</v>
      </c>
      <c r="BM534" s="142" t="s">
        <v>853</v>
      </c>
    </row>
    <row r="535" spans="2:47" s="1" customFormat="1" ht="19.5">
      <c r="B535" s="33"/>
      <c r="D535" s="149" t="s">
        <v>412</v>
      </c>
      <c r="F535" s="187" t="s">
        <v>814</v>
      </c>
      <c r="I535" s="146"/>
      <c r="L535" s="33"/>
      <c r="M535" s="147"/>
      <c r="T535" s="54"/>
      <c r="AT535" s="18" t="s">
        <v>412</v>
      </c>
      <c r="AU535" s="18" t="s">
        <v>82</v>
      </c>
    </row>
    <row r="536" spans="2:51" s="12" customFormat="1" ht="11.25">
      <c r="B536" s="148"/>
      <c r="D536" s="149" t="s">
        <v>155</v>
      </c>
      <c r="E536" s="150" t="s">
        <v>3</v>
      </c>
      <c r="F536" s="151" t="s">
        <v>82</v>
      </c>
      <c r="H536" s="152">
        <v>2</v>
      </c>
      <c r="I536" s="153"/>
      <c r="L536" s="148"/>
      <c r="M536" s="154"/>
      <c r="T536" s="155"/>
      <c r="AT536" s="150" t="s">
        <v>155</v>
      </c>
      <c r="AU536" s="150" t="s">
        <v>82</v>
      </c>
      <c r="AV536" s="12" t="s">
        <v>82</v>
      </c>
      <c r="AW536" s="12" t="s">
        <v>33</v>
      </c>
      <c r="AX536" s="12" t="s">
        <v>80</v>
      </c>
      <c r="AY536" s="150" t="s">
        <v>144</v>
      </c>
    </row>
    <row r="537" spans="2:65" s="1" customFormat="1" ht="16.5" customHeight="1">
      <c r="B537" s="129"/>
      <c r="C537" s="176" t="s">
        <v>854</v>
      </c>
      <c r="D537" s="176" t="s">
        <v>206</v>
      </c>
      <c r="E537" s="177" t="s">
        <v>855</v>
      </c>
      <c r="F537" s="178" t="s">
        <v>856</v>
      </c>
      <c r="G537" s="179" t="s">
        <v>359</v>
      </c>
      <c r="H537" s="180">
        <v>2</v>
      </c>
      <c r="I537" s="181"/>
      <c r="J537" s="182">
        <f>ROUND(I537*H537,2)</f>
        <v>0</v>
      </c>
      <c r="K537" s="183"/>
      <c r="L537" s="184"/>
      <c r="M537" s="185" t="s">
        <v>3</v>
      </c>
      <c r="N537" s="186" t="s">
        <v>43</v>
      </c>
      <c r="P537" s="140">
        <f>O537*H537</f>
        <v>0</v>
      </c>
      <c r="Q537" s="140">
        <v>0.07237</v>
      </c>
      <c r="R537" s="140">
        <f>Q537*H537</f>
        <v>0.14474</v>
      </c>
      <c r="S537" s="140">
        <v>0</v>
      </c>
      <c r="T537" s="141">
        <f>S537*H537</f>
        <v>0</v>
      </c>
      <c r="AR537" s="142" t="s">
        <v>293</v>
      </c>
      <c r="AT537" s="142" t="s">
        <v>206</v>
      </c>
      <c r="AU537" s="142" t="s">
        <v>82</v>
      </c>
      <c r="AY537" s="18" t="s">
        <v>144</v>
      </c>
      <c r="BE537" s="143">
        <f>IF(N537="základní",J537,0)</f>
        <v>0</v>
      </c>
      <c r="BF537" s="143">
        <f>IF(N537="snížená",J537,0)</f>
        <v>0</v>
      </c>
      <c r="BG537" s="143">
        <f>IF(N537="zákl. přenesená",J537,0)</f>
        <v>0</v>
      </c>
      <c r="BH537" s="143">
        <f>IF(N537="sníž. přenesená",J537,0)</f>
        <v>0</v>
      </c>
      <c r="BI537" s="143">
        <f>IF(N537="nulová",J537,0)</f>
        <v>0</v>
      </c>
      <c r="BJ537" s="18" t="s">
        <v>80</v>
      </c>
      <c r="BK537" s="143">
        <f>ROUND(I537*H537,2)</f>
        <v>0</v>
      </c>
      <c r="BL537" s="18" t="s">
        <v>251</v>
      </c>
      <c r="BM537" s="142" t="s">
        <v>857</v>
      </c>
    </row>
    <row r="538" spans="2:47" s="1" customFormat="1" ht="19.5">
      <c r="B538" s="33"/>
      <c r="D538" s="149" t="s">
        <v>412</v>
      </c>
      <c r="F538" s="187" t="s">
        <v>814</v>
      </c>
      <c r="I538" s="146"/>
      <c r="L538" s="33"/>
      <c r="M538" s="147"/>
      <c r="T538" s="54"/>
      <c r="AT538" s="18" t="s">
        <v>412</v>
      </c>
      <c r="AU538" s="18" t="s">
        <v>82</v>
      </c>
    </row>
    <row r="539" spans="2:51" s="12" customFormat="1" ht="11.25">
      <c r="B539" s="148"/>
      <c r="D539" s="149" t="s">
        <v>155</v>
      </c>
      <c r="E539" s="150" t="s">
        <v>3</v>
      </c>
      <c r="F539" s="151" t="s">
        <v>82</v>
      </c>
      <c r="H539" s="152">
        <v>2</v>
      </c>
      <c r="I539" s="153"/>
      <c r="L539" s="148"/>
      <c r="M539" s="154"/>
      <c r="T539" s="155"/>
      <c r="AT539" s="150" t="s">
        <v>155</v>
      </c>
      <c r="AU539" s="150" t="s">
        <v>82</v>
      </c>
      <c r="AV539" s="12" t="s">
        <v>82</v>
      </c>
      <c r="AW539" s="12" t="s">
        <v>33</v>
      </c>
      <c r="AX539" s="12" t="s">
        <v>80</v>
      </c>
      <c r="AY539" s="150" t="s">
        <v>144</v>
      </c>
    </row>
    <row r="540" spans="2:65" s="1" customFormat="1" ht="16.5" customHeight="1">
      <c r="B540" s="129"/>
      <c r="C540" s="176" t="s">
        <v>858</v>
      </c>
      <c r="D540" s="176" t="s">
        <v>206</v>
      </c>
      <c r="E540" s="177" t="s">
        <v>859</v>
      </c>
      <c r="F540" s="178" t="s">
        <v>860</v>
      </c>
      <c r="G540" s="179" t="s">
        <v>359</v>
      </c>
      <c r="H540" s="180">
        <v>2</v>
      </c>
      <c r="I540" s="181"/>
      <c r="J540" s="182">
        <f>ROUND(I540*H540,2)</f>
        <v>0</v>
      </c>
      <c r="K540" s="183"/>
      <c r="L540" s="184"/>
      <c r="M540" s="185" t="s">
        <v>3</v>
      </c>
      <c r="N540" s="186" t="s">
        <v>43</v>
      </c>
      <c r="P540" s="140">
        <f>O540*H540</f>
        <v>0</v>
      </c>
      <c r="Q540" s="140">
        <v>0.07237</v>
      </c>
      <c r="R540" s="140">
        <f>Q540*H540</f>
        <v>0.14474</v>
      </c>
      <c r="S540" s="140">
        <v>0</v>
      </c>
      <c r="T540" s="141">
        <f>S540*H540</f>
        <v>0</v>
      </c>
      <c r="AR540" s="142" t="s">
        <v>293</v>
      </c>
      <c r="AT540" s="142" t="s">
        <v>206</v>
      </c>
      <c r="AU540" s="142" t="s">
        <v>82</v>
      </c>
      <c r="AY540" s="18" t="s">
        <v>144</v>
      </c>
      <c r="BE540" s="143">
        <f>IF(N540="základní",J540,0)</f>
        <v>0</v>
      </c>
      <c r="BF540" s="143">
        <f>IF(N540="snížená",J540,0)</f>
        <v>0</v>
      </c>
      <c r="BG540" s="143">
        <f>IF(N540="zákl. přenesená",J540,0)</f>
        <v>0</v>
      </c>
      <c r="BH540" s="143">
        <f>IF(N540="sníž. přenesená",J540,0)</f>
        <v>0</v>
      </c>
      <c r="BI540" s="143">
        <f>IF(N540="nulová",J540,0)</f>
        <v>0</v>
      </c>
      <c r="BJ540" s="18" t="s">
        <v>80</v>
      </c>
      <c r="BK540" s="143">
        <f>ROUND(I540*H540,2)</f>
        <v>0</v>
      </c>
      <c r="BL540" s="18" t="s">
        <v>251</v>
      </c>
      <c r="BM540" s="142" t="s">
        <v>861</v>
      </c>
    </row>
    <row r="541" spans="2:47" s="1" customFormat="1" ht="19.5">
      <c r="B541" s="33"/>
      <c r="D541" s="149" t="s">
        <v>412</v>
      </c>
      <c r="F541" s="187" t="s">
        <v>814</v>
      </c>
      <c r="I541" s="146"/>
      <c r="L541" s="33"/>
      <c r="M541" s="147"/>
      <c r="T541" s="54"/>
      <c r="AT541" s="18" t="s">
        <v>412</v>
      </c>
      <c r="AU541" s="18" t="s">
        <v>82</v>
      </c>
    </row>
    <row r="542" spans="2:51" s="12" customFormat="1" ht="11.25">
      <c r="B542" s="148"/>
      <c r="D542" s="149" t="s">
        <v>155</v>
      </c>
      <c r="E542" s="150" t="s">
        <v>3</v>
      </c>
      <c r="F542" s="151" t="s">
        <v>82</v>
      </c>
      <c r="H542" s="152">
        <v>2</v>
      </c>
      <c r="I542" s="153"/>
      <c r="L542" s="148"/>
      <c r="M542" s="154"/>
      <c r="T542" s="155"/>
      <c r="AT542" s="150" t="s">
        <v>155</v>
      </c>
      <c r="AU542" s="150" t="s">
        <v>82</v>
      </c>
      <c r="AV542" s="12" t="s">
        <v>82</v>
      </c>
      <c r="AW542" s="12" t="s">
        <v>33</v>
      </c>
      <c r="AX542" s="12" t="s">
        <v>80</v>
      </c>
      <c r="AY542" s="150" t="s">
        <v>144</v>
      </c>
    </row>
    <row r="543" spans="2:65" s="1" customFormat="1" ht="16.5" customHeight="1">
      <c r="B543" s="129"/>
      <c r="C543" s="176" t="s">
        <v>862</v>
      </c>
      <c r="D543" s="176" t="s">
        <v>206</v>
      </c>
      <c r="E543" s="177" t="s">
        <v>863</v>
      </c>
      <c r="F543" s="178" t="s">
        <v>864</v>
      </c>
      <c r="G543" s="179" t="s">
        <v>359</v>
      </c>
      <c r="H543" s="180">
        <v>1</v>
      </c>
      <c r="I543" s="181"/>
      <c r="J543" s="182">
        <f>ROUND(I543*H543,2)</f>
        <v>0</v>
      </c>
      <c r="K543" s="183"/>
      <c r="L543" s="184"/>
      <c r="M543" s="185" t="s">
        <v>3</v>
      </c>
      <c r="N543" s="186" t="s">
        <v>43</v>
      </c>
      <c r="P543" s="140">
        <f>O543*H543</f>
        <v>0</v>
      </c>
      <c r="Q543" s="140">
        <v>0.07237</v>
      </c>
      <c r="R543" s="140">
        <f>Q543*H543</f>
        <v>0.07237</v>
      </c>
      <c r="S543" s="140">
        <v>0</v>
      </c>
      <c r="T543" s="141">
        <f>S543*H543</f>
        <v>0</v>
      </c>
      <c r="AR543" s="142" t="s">
        <v>293</v>
      </c>
      <c r="AT543" s="142" t="s">
        <v>206</v>
      </c>
      <c r="AU543" s="142" t="s">
        <v>82</v>
      </c>
      <c r="AY543" s="18" t="s">
        <v>144</v>
      </c>
      <c r="BE543" s="143">
        <f>IF(N543="základní",J543,0)</f>
        <v>0</v>
      </c>
      <c r="BF543" s="143">
        <f>IF(N543="snížená",J543,0)</f>
        <v>0</v>
      </c>
      <c r="BG543" s="143">
        <f>IF(N543="zákl. přenesená",J543,0)</f>
        <v>0</v>
      </c>
      <c r="BH543" s="143">
        <f>IF(N543="sníž. přenesená",J543,0)</f>
        <v>0</v>
      </c>
      <c r="BI543" s="143">
        <f>IF(N543="nulová",J543,0)</f>
        <v>0</v>
      </c>
      <c r="BJ543" s="18" t="s">
        <v>80</v>
      </c>
      <c r="BK543" s="143">
        <f>ROUND(I543*H543,2)</f>
        <v>0</v>
      </c>
      <c r="BL543" s="18" t="s">
        <v>251</v>
      </c>
      <c r="BM543" s="142" t="s">
        <v>865</v>
      </c>
    </row>
    <row r="544" spans="2:47" s="1" customFormat="1" ht="19.5">
      <c r="B544" s="33"/>
      <c r="D544" s="149" t="s">
        <v>412</v>
      </c>
      <c r="F544" s="187" t="s">
        <v>814</v>
      </c>
      <c r="I544" s="146"/>
      <c r="L544" s="33"/>
      <c r="M544" s="147"/>
      <c r="T544" s="54"/>
      <c r="AT544" s="18" t="s">
        <v>412</v>
      </c>
      <c r="AU544" s="18" t="s">
        <v>82</v>
      </c>
    </row>
    <row r="545" spans="2:51" s="12" customFormat="1" ht="11.25">
      <c r="B545" s="148"/>
      <c r="D545" s="149" t="s">
        <v>155</v>
      </c>
      <c r="E545" s="150" t="s">
        <v>3</v>
      </c>
      <c r="F545" s="151" t="s">
        <v>80</v>
      </c>
      <c r="H545" s="152">
        <v>1</v>
      </c>
      <c r="I545" s="153"/>
      <c r="L545" s="148"/>
      <c r="M545" s="154"/>
      <c r="T545" s="155"/>
      <c r="AT545" s="150" t="s">
        <v>155</v>
      </c>
      <c r="AU545" s="150" t="s">
        <v>82</v>
      </c>
      <c r="AV545" s="12" t="s">
        <v>82</v>
      </c>
      <c r="AW545" s="12" t="s">
        <v>33</v>
      </c>
      <c r="AX545" s="12" t="s">
        <v>80</v>
      </c>
      <c r="AY545" s="150" t="s">
        <v>144</v>
      </c>
    </row>
    <row r="546" spans="2:65" s="1" customFormat="1" ht="16.5" customHeight="1">
      <c r="B546" s="129"/>
      <c r="C546" s="130" t="s">
        <v>866</v>
      </c>
      <c r="D546" s="130" t="s">
        <v>147</v>
      </c>
      <c r="E546" s="131" t="s">
        <v>867</v>
      </c>
      <c r="F546" s="132" t="s">
        <v>868</v>
      </c>
      <c r="G546" s="133" t="s">
        <v>359</v>
      </c>
      <c r="H546" s="134">
        <v>7</v>
      </c>
      <c r="I546" s="135"/>
      <c r="J546" s="136">
        <f>ROUND(I546*H546,2)</f>
        <v>0</v>
      </c>
      <c r="K546" s="137"/>
      <c r="L546" s="33"/>
      <c r="M546" s="138" t="s">
        <v>3</v>
      </c>
      <c r="N546" s="139" t="s">
        <v>43</v>
      </c>
      <c r="P546" s="140">
        <f>O546*H546</f>
        <v>0</v>
      </c>
      <c r="Q546" s="140">
        <v>0</v>
      </c>
      <c r="R546" s="140">
        <f>Q546*H546</f>
        <v>0</v>
      </c>
      <c r="S546" s="140">
        <v>0.013</v>
      </c>
      <c r="T546" s="141">
        <f>S546*H546</f>
        <v>0.091</v>
      </c>
      <c r="AR546" s="142" t="s">
        <v>251</v>
      </c>
      <c r="AT546" s="142" t="s">
        <v>147</v>
      </c>
      <c r="AU546" s="142" t="s">
        <v>82</v>
      </c>
      <c r="AY546" s="18" t="s">
        <v>144</v>
      </c>
      <c r="BE546" s="143">
        <f>IF(N546="základní",J546,0)</f>
        <v>0</v>
      </c>
      <c r="BF546" s="143">
        <f>IF(N546="snížená",J546,0)</f>
        <v>0</v>
      </c>
      <c r="BG546" s="143">
        <f>IF(N546="zákl. přenesená",J546,0)</f>
        <v>0</v>
      </c>
      <c r="BH546" s="143">
        <f>IF(N546="sníž. přenesená",J546,0)</f>
        <v>0</v>
      </c>
      <c r="BI546" s="143">
        <f>IF(N546="nulová",J546,0)</f>
        <v>0</v>
      </c>
      <c r="BJ546" s="18" t="s">
        <v>80</v>
      </c>
      <c r="BK546" s="143">
        <f>ROUND(I546*H546,2)</f>
        <v>0</v>
      </c>
      <c r="BL546" s="18" t="s">
        <v>251</v>
      </c>
      <c r="BM546" s="142" t="s">
        <v>869</v>
      </c>
    </row>
    <row r="547" spans="2:47" s="1" customFormat="1" ht="11.25">
      <c r="B547" s="33"/>
      <c r="D547" s="144" t="s">
        <v>153</v>
      </c>
      <c r="F547" s="145" t="s">
        <v>870</v>
      </c>
      <c r="I547" s="146"/>
      <c r="L547" s="33"/>
      <c r="M547" s="147"/>
      <c r="T547" s="54"/>
      <c r="AT547" s="18" t="s">
        <v>153</v>
      </c>
      <c r="AU547" s="18" t="s">
        <v>82</v>
      </c>
    </row>
    <row r="548" spans="2:51" s="12" customFormat="1" ht="11.25">
      <c r="B548" s="148"/>
      <c r="D548" s="149" t="s">
        <v>155</v>
      </c>
      <c r="E548" s="150" t="s">
        <v>3</v>
      </c>
      <c r="F548" s="151" t="s">
        <v>196</v>
      </c>
      <c r="H548" s="152">
        <v>7</v>
      </c>
      <c r="I548" s="153"/>
      <c r="L548" s="148"/>
      <c r="M548" s="154"/>
      <c r="T548" s="155"/>
      <c r="AT548" s="150" t="s">
        <v>155</v>
      </c>
      <c r="AU548" s="150" t="s">
        <v>82</v>
      </c>
      <c r="AV548" s="12" t="s">
        <v>82</v>
      </c>
      <c r="AW548" s="12" t="s">
        <v>33</v>
      </c>
      <c r="AX548" s="12" t="s">
        <v>80</v>
      </c>
      <c r="AY548" s="150" t="s">
        <v>144</v>
      </c>
    </row>
    <row r="549" spans="2:65" s="1" customFormat="1" ht="16.5" customHeight="1">
      <c r="B549" s="129"/>
      <c r="C549" s="130" t="s">
        <v>871</v>
      </c>
      <c r="D549" s="130" t="s">
        <v>147</v>
      </c>
      <c r="E549" s="131" t="s">
        <v>872</v>
      </c>
      <c r="F549" s="132" t="s">
        <v>873</v>
      </c>
      <c r="G549" s="133" t="s">
        <v>359</v>
      </c>
      <c r="H549" s="134">
        <v>7</v>
      </c>
      <c r="I549" s="135"/>
      <c r="J549" s="136">
        <f>ROUND(I549*H549,2)</f>
        <v>0</v>
      </c>
      <c r="K549" s="137"/>
      <c r="L549" s="33"/>
      <c r="M549" s="138" t="s">
        <v>3</v>
      </c>
      <c r="N549" s="139" t="s">
        <v>43</v>
      </c>
      <c r="P549" s="140">
        <f>O549*H549</f>
        <v>0</v>
      </c>
      <c r="Q549" s="140">
        <v>0</v>
      </c>
      <c r="R549" s="140">
        <f>Q549*H549</f>
        <v>0</v>
      </c>
      <c r="S549" s="140">
        <v>0</v>
      </c>
      <c r="T549" s="141">
        <f>S549*H549</f>
        <v>0</v>
      </c>
      <c r="AR549" s="142" t="s">
        <v>251</v>
      </c>
      <c r="AT549" s="142" t="s">
        <v>147</v>
      </c>
      <c r="AU549" s="142" t="s">
        <v>82</v>
      </c>
      <c r="AY549" s="18" t="s">
        <v>144</v>
      </c>
      <c r="BE549" s="143">
        <f>IF(N549="základní",J549,0)</f>
        <v>0</v>
      </c>
      <c r="BF549" s="143">
        <f>IF(N549="snížená",J549,0)</f>
        <v>0</v>
      </c>
      <c r="BG549" s="143">
        <f>IF(N549="zákl. přenesená",J549,0)</f>
        <v>0</v>
      </c>
      <c r="BH549" s="143">
        <f>IF(N549="sníž. přenesená",J549,0)</f>
        <v>0</v>
      </c>
      <c r="BI549" s="143">
        <f>IF(N549="nulová",J549,0)</f>
        <v>0</v>
      </c>
      <c r="BJ549" s="18" t="s">
        <v>80</v>
      </c>
      <c r="BK549" s="143">
        <f>ROUND(I549*H549,2)</f>
        <v>0</v>
      </c>
      <c r="BL549" s="18" t="s">
        <v>251</v>
      </c>
      <c r="BM549" s="142" t="s">
        <v>874</v>
      </c>
    </row>
    <row r="550" spans="2:47" s="1" customFormat="1" ht="11.25">
      <c r="B550" s="33"/>
      <c r="D550" s="144" t="s">
        <v>153</v>
      </c>
      <c r="F550" s="145" t="s">
        <v>875</v>
      </c>
      <c r="I550" s="146"/>
      <c r="L550" s="33"/>
      <c r="M550" s="147"/>
      <c r="T550" s="54"/>
      <c r="AT550" s="18" t="s">
        <v>153</v>
      </c>
      <c r="AU550" s="18" t="s">
        <v>82</v>
      </c>
    </row>
    <row r="551" spans="2:51" s="12" customFormat="1" ht="11.25">
      <c r="B551" s="148"/>
      <c r="D551" s="149" t="s">
        <v>155</v>
      </c>
      <c r="E551" s="150" t="s">
        <v>3</v>
      </c>
      <c r="F551" s="151" t="s">
        <v>196</v>
      </c>
      <c r="H551" s="152">
        <v>7</v>
      </c>
      <c r="I551" s="153"/>
      <c r="L551" s="148"/>
      <c r="M551" s="154"/>
      <c r="T551" s="155"/>
      <c r="AT551" s="150" t="s">
        <v>155</v>
      </c>
      <c r="AU551" s="150" t="s">
        <v>82</v>
      </c>
      <c r="AV551" s="12" t="s">
        <v>82</v>
      </c>
      <c r="AW551" s="12" t="s">
        <v>33</v>
      </c>
      <c r="AX551" s="12" t="s">
        <v>80</v>
      </c>
      <c r="AY551" s="150" t="s">
        <v>144</v>
      </c>
    </row>
    <row r="552" spans="2:65" s="1" customFormat="1" ht="16.5" customHeight="1">
      <c r="B552" s="129"/>
      <c r="C552" s="130" t="s">
        <v>876</v>
      </c>
      <c r="D552" s="130" t="s">
        <v>147</v>
      </c>
      <c r="E552" s="131" t="s">
        <v>877</v>
      </c>
      <c r="F552" s="132" t="s">
        <v>878</v>
      </c>
      <c r="G552" s="133" t="s">
        <v>199</v>
      </c>
      <c r="H552" s="134">
        <v>96</v>
      </c>
      <c r="I552" s="135"/>
      <c r="J552" s="136">
        <f>ROUND(I552*H552,2)</f>
        <v>0</v>
      </c>
      <c r="K552" s="137"/>
      <c r="L552" s="33"/>
      <c r="M552" s="138" t="s">
        <v>3</v>
      </c>
      <c r="N552" s="139" t="s">
        <v>43</v>
      </c>
      <c r="P552" s="140">
        <f>O552*H552</f>
        <v>0</v>
      </c>
      <c r="Q552" s="140">
        <v>0</v>
      </c>
      <c r="R552" s="140">
        <f>Q552*H552</f>
        <v>0</v>
      </c>
      <c r="S552" s="140">
        <v>0.0001</v>
      </c>
      <c r="T552" s="141">
        <f>S552*H552</f>
        <v>0.009600000000000001</v>
      </c>
      <c r="AR552" s="142" t="s">
        <v>251</v>
      </c>
      <c r="AT552" s="142" t="s">
        <v>147</v>
      </c>
      <c r="AU552" s="142" t="s">
        <v>82</v>
      </c>
      <c r="AY552" s="18" t="s">
        <v>144</v>
      </c>
      <c r="BE552" s="143">
        <f>IF(N552="základní",J552,0)</f>
        <v>0</v>
      </c>
      <c r="BF552" s="143">
        <f>IF(N552="snížená",J552,0)</f>
        <v>0</v>
      </c>
      <c r="BG552" s="143">
        <f>IF(N552="zákl. přenesená",J552,0)</f>
        <v>0</v>
      </c>
      <c r="BH552" s="143">
        <f>IF(N552="sníž. přenesená",J552,0)</f>
        <v>0</v>
      </c>
      <c r="BI552" s="143">
        <f>IF(N552="nulová",J552,0)</f>
        <v>0</v>
      </c>
      <c r="BJ552" s="18" t="s">
        <v>80</v>
      </c>
      <c r="BK552" s="143">
        <f>ROUND(I552*H552,2)</f>
        <v>0</v>
      </c>
      <c r="BL552" s="18" t="s">
        <v>251</v>
      </c>
      <c r="BM552" s="142" t="s">
        <v>879</v>
      </c>
    </row>
    <row r="553" spans="2:47" s="1" customFormat="1" ht="11.25">
      <c r="B553" s="33"/>
      <c r="D553" s="144" t="s">
        <v>153</v>
      </c>
      <c r="F553" s="145" t="s">
        <v>880</v>
      </c>
      <c r="I553" s="146"/>
      <c r="L553" s="33"/>
      <c r="M553" s="147"/>
      <c r="T553" s="54"/>
      <c r="AT553" s="18" t="s">
        <v>153</v>
      </c>
      <c r="AU553" s="18" t="s">
        <v>82</v>
      </c>
    </row>
    <row r="554" spans="2:51" s="12" customFormat="1" ht="11.25">
      <c r="B554" s="148"/>
      <c r="D554" s="149" t="s">
        <v>155</v>
      </c>
      <c r="E554" s="150" t="s">
        <v>3</v>
      </c>
      <c r="F554" s="151" t="s">
        <v>202</v>
      </c>
      <c r="H554" s="152">
        <v>56</v>
      </c>
      <c r="I554" s="153"/>
      <c r="L554" s="148"/>
      <c r="M554" s="154"/>
      <c r="T554" s="155"/>
      <c r="AT554" s="150" t="s">
        <v>155</v>
      </c>
      <c r="AU554" s="150" t="s">
        <v>82</v>
      </c>
      <c r="AV554" s="12" t="s">
        <v>82</v>
      </c>
      <c r="AW554" s="12" t="s">
        <v>33</v>
      </c>
      <c r="AX554" s="12" t="s">
        <v>72</v>
      </c>
      <c r="AY554" s="150" t="s">
        <v>144</v>
      </c>
    </row>
    <row r="555" spans="2:51" s="12" customFormat="1" ht="11.25">
      <c r="B555" s="148"/>
      <c r="D555" s="149" t="s">
        <v>155</v>
      </c>
      <c r="E555" s="150" t="s">
        <v>3</v>
      </c>
      <c r="F555" s="151" t="s">
        <v>203</v>
      </c>
      <c r="H555" s="152">
        <v>40</v>
      </c>
      <c r="I555" s="153"/>
      <c r="L555" s="148"/>
      <c r="M555" s="154"/>
      <c r="T555" s="155"/>
      <c r="AT555" s="150" t="s">
        <v>155</v>
      </c>
      <c r="AU555" s="150" t="s">
        <v>82</v>
      </c>
      <c r="AV555" s="12" t="s">
        <v>82</v>
      </c>
      <c r="AW555" s="12" t="s">
        <v>33</v>
      </c>
      <c r="AX555" s="12" t="s">
        <v>72</v>
      </c>
      <c r="AY555" s="150" t="s">
        <v>144</v>
      </c>
    </row>
    <row r="556" spans="2:51" s="15" customFormat="1" ht="11.25">
      <c r="B556" s="169"/>
      <c r="D556" s="149" t="s">
        <v>155</v>
      </c>
      <c r="E556" s="170" t="s">
        <v>3</v>
      </c>
      <c r="F556" s="171" t="s">
        <v>204</v>
      </c>
      <c r="H556" s="172">
        <v>96</v>
      </c>
      <c r="I556" s="173"/>
      <c r="L556" s="169"/>
      <c r="M556" s="174"/>
      <c r="T556" s="175"/>
      <c r="AT556" s="170" t="s">
        <v>155</v>
      </c>
      <c r="AU556" s="170" t="s">
        <v>82</v>
      </c>
      <c r="AV556" s="15" t="s">
        <v>151</v>
      </c>
      <c r="AW556" s="15" t="s">
        <v>33</v>
      </c>
      <c r="AX556" s="15" t="s">
        <v>80</v>
      </c>
      <c r="AY556" s="170" t="s">
        <v>144</v>
      </c>
    </row>
    <row r="557" spans="2:65" s="1" customFormat="1" ht="24.2" customHeight="1">
      <c r="B557" s="129"/>
      <c r="C557" s="130" t="s">
        <v>881</v>
      </c>
      <c r="D557" s="130" t="s">
        <v>147</v>
      </c>
      <c r="E557" s="131" t="s">
        <v>882</v>
      </c>
      <c r="F557" s="132" t="s">
        <v>883</v>
      </c>
      <c r="G557" s="133" t="s">
        <v>231</v>
      </c>
      <c r="H557" s="134">
        <v>0.507</v>
      </c>
      <c r="I557" s="135"/>
      <c r="J557" s="136">
        <f>ROUND(I557*H557,2)</f>
        <v>0</v>
      </c>
      <c r="K557" s="137"/>
      <c r="L557" s="33"/>
      <c r="M557" s="138" t="s">
        <v>3</v>
      </c>
      <c r="N557" s="139" t="s">
        <v>43</v>
      </c>
      <c r="P557" s="140">
        <f>O557*H557</f>
        <v>0</v>
      </c>
      <c r="Q557" s="140">
        <v>0</v>
      </c>
      <c r="R557" s="140">
        <f>Q557*H557</f>
        <v>0</v>
      </c>
      <c r="S557" s="140">
        <v>0</v>
      </c>
      <c r="T557" s="141">
        <f>S557*H557</f>
        <v>0</v>
      </c>
      <c r="AR557" s="142" t="s">
        <v>251</v>
      </c>
      <c r="AT557" s="142" t="s">
        <v>147</v>
      </c>
      <c r="AU557" s="142" t="s">
        <v>82</v>
      </c>
      <c r="AY557" s="18" t="s">
        <v>144</v>
      </c>
      <c r="BE557" s="143">
        <f>IF(N557="základní",J557,0)</f>
        <v>0</v>
      </c>
      <c r="BF557" s="143">
        <f>IF(N557="snížená",J557,0)</f>
        <v>0</v>
      </c>
      <c r="BG557" s="143">
        <f>IF(N557="zákl. přenesená",J557,0)</f>
        <v>0</v>
      </c>
      <c r="BH557" s="143">
        <f>IF(N557="sníž. přenesená",J557,0)</f>
        <v>0</v>
      </c>
      <c r="BI557" s="143">
        <f>IF(N557="nulová",J557,0)</f>
        <v>0</v>
      </c>
      <c r="BJ557" s="18" t="s">
        <v>80</v>
      </c>
      <c r="BK557" s="143">
        <f>ROUND(I557*H557,2)</f>
        <v>0</v>
      </c>
      <c r="BL557" s="18" t="s">
        <v>251</v>
      </c>
      <c r="BM557" s="142" t="s">
        <v>884</v>
      </c>
    </row>
    <row r="558" spans="2:47" s="1" customFormat="1" ht="11.25">
      <c r="B558" s="33"/>
      <c r="D558" s="144" t="s">
        <v>153</v>
      </c>
      <c r="F558" s="145" t="s">
        <v>885</v>
      </c>
      <c r="I558" s="146"/>
      <c r="L558" s="33"/>
      <c r="M558" s="147"/>
      <c r="T558" s="54"/>
      <c r="AT558" s="18" t="s">
        <v>153</v>
      </c>
      <c r="AU558" s="18" t="s">
        <v>82</v>
      </c>
    </row>
    <row r="559" spans="2:63" s="11" customFormat="1" ht="22.9" customHeight="1">
      <c r="B559" s="117"/>
      <c r="D559" s="118" t="s">
        <v>71</v>
      </c>
      <c r="E559" s="127" t="s">
        <v>886</v>
      </c>
      <c r="F559" s="127" t="s">
        <v>887</v>
      </c>
      <c r="I559" s="120"/>
      <c r="J559" s="128">
        <f>BK559</f>
        <v>0</v>
      </c>
      <c r="L559" s="117"/>
      <c r="M559" s="122"/>
      <c r="P559" s="123">
        <f>SUM(P560:P618)</f>
        <v>0</v>
      </c>
      <c r="R559" s="123">
        <f>SUM(R560:R618)</f>
        <v>8.77949849</v>
      </c>
      <c r="T559" s="124">
        <f>SUM(T560:T618)</f>
        <v>9.21444025</v>
      </c>
      <c r="AR559" s="118" t="s">
        <v>82</v>
      </c>
      <c r="AT559" s="125" t="s">
        <v>71</v>
      </c>
      <c r="AU559" s="125" t="s">
        <v>80</v>
      </c>
      <c r="AY559" s="118" t="s">
        <v>144</v>
      </c>
      <c r="BK559" s="126">
        <f>SUM(BK560:BK618)</f>
        <v>0</v>
      </c>
    </row>
    <row r="560" spans="2:65" s="1" customFormat="1" ht="16.5" customHeight="1">
      <c r="B560" s="129"/>
      <c r="C560" s="130" t="s">
        <v>888</v>
      </c>
      <c r="D560" s="130" t="s">
        <v>147</v>
      </c>
      <c r="E560" s="131" t="s">
        <v>889</v>
      </c>
      <c r="F560" s="132" t="s">
        <v>890</v>
      </c>
      <c r="G560" s="133" t="s">
        <v>150</v>
      </c>
      <c r="H560" s="134">
        <v>254.53</v>
      </c>
      <c r="I560" s="135"/>
      <c r="J560" s="136">
        <f>ROUND(I560*H560,2)</f>
        <v>0</v>
      </c>
      <c r="K560" s="137"/>
      <c r="L560" s="33"/>
      <c r="M560" s="138" t="s">
        <v>3</v>
      </c>
      <c r="N560" s="139" t="s">
        <v>43</v>
      </c>
      <c r="P560" s="140">
        <f>O560*H560</f>
        <v>0</v>
      </c>
      <c r="Q560" s="140">
        <v>0</v>
      </c>
      <c r="R560" s="140">
        <f>Q560*H560</f>
        <v>0</v>
      </c>
      <c r="S560" s="140">
        <v>0</v>
      </c>
      <c r="T560" s="141">
        <f>S560*H560</f>
        <v>0</v>
      </c>
      <c r="AR560" s="142" t="s">
        <v>251</v>
      </c>
      <c r="AT560" s="142" t="s">
        <v>147</v>
      </c>
      <c r="AU560" s="142" t="s">
        <v>82</v>
      </c>
      <c r="AY560" s="18" t="s">
        <v>144</v>
      </c>
      <c r="BE560" s="143">
        <f>IF(N560="základní",J560,0)</f>
        <v>0</v>
      </c>
      <c r="BF560" s="143">
        <f>IF(N560="snížená",J560,0)</f>
        <v>0</v>
      </c>
      <c r="BG560" s="143">
        <f>IF(N560="zákl. přenesená",J560,0)</f>
        <v>0</v>
      </c>
      <c r="BH560" s="143">
        <f>IF(N560="sníž. přenesená",J560,0)</f>
        <v>0</v>
      </c>
      <c r="BI560" s="143">
        <f>IF(N560="nulová",J560,0)</f>
        <v>0</v>
      </c>
      <c r="BJ560" s="18" t="s">
        <v>80</v>
      </c>
      <c r="BK560" s="143">
        <f>ROUND(I560*H560,2)</f>
        <v>0</v>
      </c>
      <c r="BL560" s="18" t="s">
        <v>251</v>
      </c>
      <c r="BM560" s="142" t="s">
        <v>891</v>
      </c>
    </row>
    <row r="561" spans="2:47" s="1" customFormat="1" ht="11.25">
      <c r="B561" s="33"/>
      <c r="D561" s="144" t="s">
        <v>153</v>
      </c>
      <c r="F561" s="145" t="s">
        <v>892</v>
      </c>
      <c r="I561" s="146"/>
      <c r="L561" s="33"/>
      <c r="M561" s="147"/>
      <c r="T561" s="54"/>
      <c r="AT561" s="18" t="s">
        <v>153</v>
      </c>
      <c r="AU561" s="18" t="s">
        <v>82</v>
      </c>
    </row>
    <row r="562" spans="2:51" s="12" customFormat="1" ht="11.25">
      <c r="B562" s="148"/>
      <c r="D562" s="149" t="s">
        <v>155</v>
      </c>
      <c r="E562" s="150" t="s">
        <v>3</v>
      </c>
      <c r="F562" s="151" t="s">
        <v>188</v>
      </c>
      <c r="H562" s="152">
        <v>254.53</v>
      </c>
      <c r="I562" s="153"/>
      <c r="L562" s="148"/>
      <c r="M562" s="154"/>
      <c r="T562" s="155"/>
      <c r="AT562" s="150" t="s">
        <v>155</v>
      </c>
      <c r="AU562" s="150" t="s">
        <v>82</v>
      </c>
      <c r="AV562" s="12" t="s">
        <v>82</v>
      </c>
      <c r="AW562" s="12" t="s">
        <v>33</v>
      </c>
      <c r="AX562" s="12" t="s">
        <v>80</v>
      </c>
      <c r="AY562" s="150" t="s">
        <v>144</v>
      </c>
    </row>
    <row r="563" spans="2:65" s="1" customFormat="1" ht="16.5" customHeight="1">
      <c r="B563" s="129"/>
      <c r="C563" s="130" t="s">
        <v>893</v>
      </c>
      <c r="D563" s="130" t="s">
        <v>147</v>
      </c>
      <c r="E563" s="131" t="s">
        <v>894</v>
      </c>
      <c r="F563" s="132" t="s">
        <v>895</v>
      </c>
      <c r="G563" s="133" t="s">
        <v>150</v>
      </c>
      <c r="H563" s="134">
        <v>254.53</v>
      </c>
      <c r="I563" s="135"/>
      <c r="J563" s="136">
        <f>ROUND(I563*H563,2)</f>
        <v>0</v>
      </c>
      <c r="K563" s="137"/>
      <c r="L563" s="33"/>
      <c r="M563" s="138" t="s">
        <v>3</v>
      </c>
      <c r="N563" s="139" t="s">
        <v>43</v>
      </c>
      <c r="P563" s="140">
        <f>O563*H563</f>
        <v>0</v>
      </c>
      <c r="Q563" s="140">
        <v>0.0003</v>
      </c>
      <c r="R563" s="140">
        <f>Q563*H563</f>
        <v>0.076359</v>
      </c>
      <c r="S563" s="140">
        <v>0</v>
      </c>
      <c r="T563" s="141">
        <f>S563*H563</f>
        <v>0</v>
      </c>
      <c r="AR563" s="142" t="s">
        <v>251</v>
      </c>
      <c r="AT563" s="142" t="s">
        <v>147</v>
      </c>
      <c r="AU563" s="142" t="s">
        <v>82</v>
      </c>
      <c r="AY563" s="18" t="s">
        <v>144</v>
      </c>
      <c r="BE563" s="143">
        <f>IF(N563="základní",J563,0)</f>
        <v>0</v>
      </c>
      <c r="BF563" s="143">
        <f>IF(N563="snížená",J563,0)</f>
        <v>0</v>
      </c>
      <c r="BG563" s="143">
        <f>IF(N563="zákl. přenesená",J563,0)</f>
        <v>0</v>
      </c>
      <c r="BH563" s="143">
        <f>IF(N563="sníž. přenesená",J563,0)</f>
        <v>0</v>
      </c>
      <c r="BI563" s="143">
        <f>IF(N563="nulová",J563,0)</f>
        <v>0</v>
      </c>
      <c r="BJ563" s="18" t="s">
        <v>80</v>
      </c>
      <c r="BK563" s="143">
        <f>ROUND(I563*H563,2)</f>
        <v>0</v>
      </c>
      <c r="BL563" s="18" t="s">
        <v>251</v>
      </c>
      <c r="BM563" s="142" t="s">
        <v>896</v>
      </c>
    </row>
    <row r="564" spans="2:47" s="1" customFormat="1" ht="11.25">
      <c r="B564" s="33"/>
      <c r="D564" s="144" t="s">
        <v>153</v>
      </c>
      <c r="F564" s="145" t="s">
        <v>897</v>
      </c>
      <c r="I564" s="146"/>
      <c r="L564" s="33"/>
      <c r="M564" s="147"/>
      <c r="T564" s="54"/>
      <c r="AT564" s="18" t="s">
        <v>153</v>
      </c>
      <c r="AU564" s="18" t="s">
        <v>82</v>
      </c>
    </row>
    <row r="565" spans="2:51" s="12" customFormat="1" ht="11.25">
      <c r="B565" s="148"/>
      <c r="D565" s="149" t="s">
        <v>155</v>
      </c>
      <c r="E565" s="150" t="s">
        <v>3</v>
      </c>
      <c r="F565" s="151" t="s">
        <v>188</v>
      </c>
      <c r="H565" s="152">
        <v>254.53</v>
      </c>
      <c r="I565" s="153"/>
      <c r="L565" s="148"/>
      <c r="M565" s="154"/>
      <c r="T565" s="155"/>
      <c r="AT565" s="150" t="s">
        <v>155</v>
      </c>
      <c r="AU565" s="150" t="s">
        <v>82</v>
      </c>
      <c r="AV565" s="12" t="s">
        <v>82</v>
      </c>
      <c r="AW565" s="12" t="s">
        <v>33</v>
      </c>
      <c r="AX565" s="12" t="s">
        <v>80</v>
      </c>
      <c r="AY565" s="150" t="s">
        <v>144</v>
      </c>
    </row>
    <row r="566" spans="2:65" s="1" customFormat="1" ht="21.75" customHeight="1">
      <c r="B566" s="129"/>
      <c r="C566" s="130" t="s">
        <v>898</v>
      </c>
      <c r="D566" s="130" t="s">
        <v>147</v>
      </c>
      <c r="E566" s="131" t="s">
        <v>899</v>
      </c>
      <c r="F566" s="132" t="s">
        <v>900</v>
      </c>
      <c r="G566" s="133" t="s">
        <v>150</v>
      </c>
      <c r="H566" s="134">
        <v>254.53</v>
      </c>
      <c r="I566" s="135"/>
      <c r="J566" s="136">
        <f>ROUND(I566*H566,2)</f>
        <v>0</v>
      </c>
      <c r="K566" s="137"/>
      <c r="L566" s="33"/>
      <c r="M566" s="138" t="s">
        <v>3</v>
      </c>
      <c r="N566" s="139" t="s">
        <v>43</v>
      </c>
      <c r="P566" s="140">
        <f>O566*H566</f>
        <v>0</v>
      </c>
      <c r="Q566" s="140">
        <v>0.00455</v>
      </c>
      <c r="R566" s="140">
        <f>Q566*H566</f>
        <v>1.1581115</v>
      </c>
      <c r="S566" s="140">
        <v>0</v>
      </c>
      <c r="T566" s="141">
        <f>S566*H566</f>
        <v>0</v>
      </c>
      <c r="AR566" s="142" t="s">
        <v>251</v>
      </c>
      <c r="AT566" s="142" t="s">
        <v>147</v>
      </c>
      <c r="AU566" s="142" t="s">
        <v>82</v>
      </c>
      <c r="AY566" s="18" t="s">
        <v>144</v>
      </c>
      <c r="BE566" s="143">
        <f>IF(N566="základní",J566,0)</f>
        <v>0</v>
      </c>
      <c r="BF566" s="143">
        <f>IF(N566="snížená",J566,0)</f>
        <v>0</v>
      </c>
      <c r="BG566" s="143">
        <f>IF(N566="zákl. přenesená",J566,0)</f>
        <v>0</v>
      </c>
      <c r="BH566" s="143">
        <f>IF(N566="sníž. přenesená",J566,0)</f>
        <v>0</v>
      </c>
      <c r="BI566" s="143">
        <f>IF(N566="nulová",J566,0)</f>
        <v>0</v>
      </c>
      <c r="BJ566" s="18" t="s">
        <v>80</v>
      </c>
      <c r="BK566" s="143">
        <f>ROUND(I566*H566,2)</f>
        <v>0</v>
      </c>
      <c r="BL566" s="18" t="s">
        <v>251</v>
      </c>
      <c r="BM566" s="142" t="s">
        <v>901</v>
      </c>
    </row>
    <row r="567" spans="2:47" s="1" customFormat="1" ht="11.25">
      <c r="B567" s="33"/>
      <c r="D567" s="144" t="s">
        <v>153</v>
      </c>
      <c r="F567" s="145" t="s">
        <v>902</v>
      </c>
      <c r="I567" s="146"/>
      <c r="L567" s="33"/>
      <c r="M567" s="147"/>
      <c r="T567" s="54"/>
      <c r="AT567" s="18" t="s">
        <v>153</v>
      </c>
      <c r="AU567" s="18" t="s">
        <v>82</v>
      </c>
    </row>
    <row r="568" spans="2:51" s="12" customFormat="1" ht="11.25">
      <c r="B568" s="148"/>
      <c r="D568" s="149" t="s">
        <v>155</v>
      </c>
      <c r="E568" s="150" t="s">
        <v>3</v>
      </c>
      <c r="F568" s="151" t="s">
        <v>188</v>
      </c>
      <c r="H568" s="152">
        <v>254.53</v>
      </c>
      <c r="I568" s="153"/>
      <c r="L568" s="148"/>
      <c r="M568" s="154"/>
      <c r="T568" s="155"/>
      <c r="AT568" s="150" t="s">
        <v>155</v>
      </c>
      <c r="AU568" s="150" t="s">
        <v>82</v>
      </c>
      <c r="AV568" s="12" t="s">
        <v>82</v>
      </c>
      <c r="AW568" s="12" t="s">
        <v>33</v>
      </c>
      <c r="AX568" s="12" t="s">
        <v>80</v>
      </c>
      <c r="AY568" s="150" t="s">
        <v>144</v>
      </c>
    </row>
    <row r="569" spans="2:65" s="1" customFormat="1" ht="16.5" customHeight="1">
      <c r="B569" s="129"/>
      <c r="C569" s="130" t="s">
        <v>903</v>
      </c>
      <c r="D569" s="130" t="s">
        <v>147</v>
      </c>
      <c r="E569" s="131" t="s">
        <v>904</v>
      </c>
      <c r="F569" s="132" t="s">
        <v>905</v>
      </c>
      <c r="G569" s="133" t="s">
        <v>199</v>
      </c>
      <c r="H569" s="134">
        <v>70.625</v>
      </c>
      <c r="I569" s="135"/>
      <c r="J569" s="136">
        <f>ROUND(I569*H569,2)</f>
        <v>0</v>
      </c>
      <c r="K569" s="137"/>
      <c r="L569" s="33"/>
      <c r="M569" s="138" t="s">
        <v>3</v>
      </c>
      <c r="N569" s="139" t="s">
        <v>43</v>
      </c>
      <c r="P569" s="140">
        <f>O569*H569</f>
        <v>0</v>
      </c>
      <c r="Q569" s="140">
        <v>0</v>
      </c>
      <c r="R569" s="140">
        <f>Q569*H569</f>
        <v>0</v>
      </c>
      <c r="S569" s="140">
        <v>0.00325</v>
      </c>
      <c r="T569" s="141">
        <f>S569*H569</f>
        <v>0.22953125</v>
      </c>
      <c r="AR569" s="142" t="s">
        <v>251</v>
      </c>
      <c r="AT569" s="142" t="s">
        <v>147</v>
      </c>
      <c r="AU569" s="142" t="s">
        <v>82</v>
      </c>
      <c r="AY569" s="18" t="s">
        <v>144</v>
      </c>
      <c r="BE569" s="143">
        <f>IF(N569="základní",J569,0)</f>
        <v>0</v>
      </c>
      <c r="BF569" s="143">
        <f>IF(N569="snížená",J569,0)</f>
        <v>0</v>
      </c>
      <c r="BG569" s="143">
        <f>IF(N569="zákl. přenesená",J569,0)</f>
        <v>0</v>
      </c>
      <c r="BH569" s="143">
        <f>IF(N569="sníž. přenesená",J569,0)</f>
        <v>0</v>
      </c>
      <c r="BI569" s="143">
        <f>IF(N569="nulová",J569,0)</f>
        <v>0</v>
      </c>
      <c r="BJ569" s="18" t="s">
        <v>80</v>
      </c>
      <c r="BK569" s="143">
        <f>ROUND(I569*H569,2)</f>
        <v>0</v>
      </c>
      <c r="BL569" s="18" t="s">
        <v>251</v>
      </c>
      <c r="BM569" s="142" t="s">
        <v>906</v>
      </c>
    </row>
    <row r="570" spans="2:47" s="1" customFormat="1" ht="11.25">
      <c r="B570" s="33"/>
      <c r="D570" s="144" t="s">
        <v>153</v>
      </c>
      <c r="F570" s="145" t="s">
        <v>907</v>
      </c>
      <c r="I570" s="146"/>
      <c r="L570" s="33"/>
      <c r="M570" s="147"/>
      <c r="T570" s="54"/>
      <c r="AT570" s="18" t="s">
        <v>153</v>
      </c>
      <c r="AU570" s="18" t="s">
        <v>82</v>
      </c>
    </row>
    <row r="571" spans="2:51" s="12" customFormat="1" ht="11.25">
      <c r="B571" s="148"/>
      <c r="D571" s="149" t="s">
        <v>155</v>
      </c>
      <c r="E571" s="150" t="s">
        <v>3</v>
      </c>
      <c r="F571" s="151" t="s">
        <v>908</v>
      </c>
      <c r="H571" s="152">
        <v>12.95</v>
      </c>
      <c r="I571" s="153"/>
      <c r="L571" s="148"/>
      <c r="M571" s="154"/>
      <c r="T571" s="155"/>
      <c r="AT571" s="150" t="s">
        <v>155</v>
      </c>
      <c r="AU571" s="150" t="s">
        <v>82</v>
      </c>
      <c r="AV571" s="12" t="s">
        <v>82</v>
      </c>
      <c r="AW571" s="12" t="s">
        <v>33</v>
      </c>
      <c r="AX571" s="12" t="s">
        <v>72</v>
      </c>
      <c r="AY571" s="150" t="s">
        <v>144</v>
      </c>
    </row>
    <row r="572" spans="2:51" s="12" customFormat="1" ht="11.25">
      <c r="B572" s="148"/>
      <c r="D572" s="149" t="s">
        <v>155</v>
      </c>
      <c r="E572" s="150" t="s">
        <v>3</v>
      </c>
      <c r="F572" s="151" t="s">
        <v>909</v>
      </c>
      <c r="H572" s="152">
        <v>17.6</v>
      </c>
      <c r="I572" s="153"/>
      <c r="L572" s="148"/>
      <c r="M572" s="154"/>
      <c r="T572" s="155"/>
      <c r="AT572" s="150" t="s">
        <v>155</v>
      </c>
      <c r="AU572" s="150" t="s">
        <v>82</v>
      </c>
      <c r="AV572" s="12" t="s">
        <v>82</v>
      </c>
      <c r="AW572" s="12" t="s">
        <v>33</v>
      </c>
      <c r="AX572" s="12" t="s">
        <v>72</v>
      </c>
      <c r="AY572" s="150" t="s">
        <v>144</v>
      </c>
    </row>
    <row r="573" spans="2:51" s="12" customFormat="1" ht="11.25">
      <c r="B573" s="148"/>
      <c r="D573" s="149" t="s">
        <v>155</v>
      </c>
      <c r="E573" s="150" t="s">
        <v>3</v>
      </c>
      <c r="F573" s="151" t="s">
        <v>910</v>
      </c>
      <c r="H573" s="152">
        <v>7.05</v>
      </c>
      <c r="I573" s="153"/>
      <c r="L573" s="148"/>
      <c r="M573" s="154"/>
      <c r="T573" s="155"/>
      <c r="AT573" s="150" t="s">
        <v>155</v>
      </c>
      <c r="AU573" s="150" t="s">
        <v>82</v>
      </c>
      <c r="AV573" s="12" t="s">
        <v>82</v>
      </c>
      <c r="AW573" s="12" t="s">
        <v>33</v>
      </c>
      <c r="AX573" s="12" t="s">
        <v>72</v>
      </c>
      <c r="AY573" s="150" t="s">
        <v>144</v>
      </c>
    </row>
    <row r="574" spans="2:51" s="12" customFormat="1" ht="11.25">
      <c r="B574" s="148"/>
      <c r="D574" s="149" t="s">
        <v>155</v>
      </c>
      <c r="E574" s="150" t="s">
        <v>3</v>
      </c>
      <c r="F574" s="151" t="s">
        <v>911</v>
      </c>
      <c r="H574" s="152">
        <v>3.2</v>
      </c>
      <c r="I574" s="153"/>
      <c r="L574" s="148"/>
      <c r="M574" s="154"/>
      <c r="T574" s="155"/>
      <c r="AT574" s="150" t="s">
        <v>155</v>
      </c>
      <c r="AU574" s="150" t="s">
        <v>82</v>
      </c>
      <c r="AV574" s="12" t="s">
        <v>82</v>
      </c>
      <c r="AW574" s="12" t="s">
        <v>33</v>
      </c>
      <c r="AX574" s="12" t="s">
        <v>72</v>
      </c>
      <c r="AY574" s="150" t="s">
        <v>144</v>
      </c>
    </row>
    <row r="575" spans="2:51" s="12" customFormat="1" ht="11.25">
      <c r="B575" s="148"/>
      <c r="D575" s="149" t="s">
        <v>155</v>
      </c>
      <c r="E575" s="150" t="s">
        <v>3</v>
      </c>
      <c r="F575" s="151" t="s">
        <v>912</v>
      </c>
      <c r="H575" s="152">
        <v>20.225</v>
      </c>
      <c r="I575" s="153"/>
      <c r="L575" s="148"/>
      <c r="M575" s="154"/>
      <c r="T575" s="155"/>
      <c r="AT575" s="150" t="s">
        <v>155</v>
      </c>
      <c r="AU575" s="150" t="s">
        <v>82</v>
      </c>
      <c r="AV575" s="12" t="s">
        <v>82</v>
      </c>
      <c r="AW575" s="12" t="s">
        <v>33</v>
      </c>
      <c r="AX575" s="12" t="s">
        <v>72</v>
      </c>
      <c r="AY575" s="150" t="s">
        <v>144</v>
      </c>
    </row>
    <row r="576" spans="2:51" s="12" customFormat="1" ht="11.25">
      <c r="B576" s="148"/>
      <c r="D576" s="149" t="s">
        <v>155</v>
      </c>
      <c r="E576" s="150" t="s">
        <v>3</v>
      </c>
      <c r="F576" s="151" t="s">
        <v>913</v>
      </c>
      <c r="H576" s="152">
        <v>9.6</v>
      </c>
      <c r="I576" s="153"/>
      <c r="L576" s="148"/>
      <c r="M576" s="154"/>
      <c r="T576" s="155"/>
      <c r="AT576" s="150" t="s">
        <v>155</v>
      </c>
      <c r="AU576" s="150" t="s">
        <v>82</v>
      </c>
      <c r="AV576" s="12" t="s">
        <v>82</v>
      </c>
      <c r="AW576" s="12" t="s">
        <v>33</v>
      </c>
      <c r="AX576" s="12" t="s">
        <v>72</v>
      </c>
      <c r="AY576" s="150" t="s">
        <v>144</v>
      </c>
    </row>
    <row r="577" spans="2:51" s="15" customFormat="1" ht="11.25">
      <c r="B577" s="169"/>
      <c r="D577" s="149" t="s">
        <v>155</v>
      </c>
      <c r="E577" s="170" t="s">
        <v>3</v>
      </c>
      <c r="F577" s="171" t="s">
        <v>204</v>
      </c>
      <c r="H577" s="172">
        <v>70.625</v>
      </c>
      <c r="I577" s="173"/>
      <c r="L577" s="169"/>
      <c r="M577" s="174"/>
      <c r="T577" s="175"/>
      <c r="AT577" s="170" t="s">
        <v>155</v>
      </c>
      <c r="AU577" s="170" t="s">
        <v>82</v>
      </c>
      <c r="AV577" s="15" t="s">
        <v>151</v>
      </c>
      <c r="AW577" s="15" t="s">
        <v>33</v>
      </c>
      <c r="AX577" s="15" t="s">
        <v>80</v>
      </c>
      <c r="AY577" s="170" t="s">
        <v>144</v>
      </c>
    </row>
    <row r="578" spans="2:65" s="1" customFormat="1" ht="21.75" customHeight="1">
      <c r="B578" s="129"/>
      <c r="C578" s="130" t="s">
        <v>914</v>
      </c>
      <c r="D578" s="130" t="s">
        <v>147</v>
      </c>
      <c r="E578" s="131" t="s">
        <v>915</v>
      </c>
      <c r="F578" s="132" t="s">
        <v>916</v>
      </c>
      <c r="G578" s="133" t="s">
        <v>199</v>
      </c>
      <c r="H578" s="134">
        <v>70.625</v>
      </c>
      <c r="I578" s="135"/>
      <c r="J578" s="136">
        <f>ROUND(I578*H578,2)</f>
        <v>0</v>
      </c>
      <c r="K578" s="137"/>
      <c r="L578" s="33"/>
      <c r="M578" s="138" t="s">
        <v>3</v>
      </c>
      <c r="N578" s="139" t="s">
        <v>43</v>
      </c>
      <c r="P578" s="140">
        <f>O578*H578</f>
        <v>0</v>
      </c>
      <c r="Q578" s="140">
        <v>0.00029</v>
      </c>
      <c r="R578" s="140">
        <f>Q578*H578</f>
        <v>0.02048125</v>
      </c>
      <c r="S578" s="140">
        <v>0</v>
      </c>
      <c r="T578" s="141">
        <f>S578*H578</f>
        <v>0</v>
      </c>
      <c r="AR578" s="142" t="s">
        <v>251</v>
      </c>
      <c r="AT578" s="142" t="s">
        <v>147</v>
      </c>
      <c r="AU578" s="142" t="s">
        <v>82</v>
      </c>
      <c r="AY578" s="18" t="s">
        <v>144</v>
      </c>
      <c r="BE578" s="143">
        <f>IF(N578="základní",J578,0)</f>
        <v>0</v>
      </c>
      <c r="BF578" s="143">
        <f>IF(N578="snížená",J578,0)</f>
        <v>0</v>
      </c>
      <c r="BG578" s="143">
        <f>IF(N578="zákl. přenesená",J578,0)</f>
        <v>0</v>
      </c>
      <c r="BH578" s="143">
        <f>IF(N578="sníž. přenesená",J578,0)</f>
        <v>0</v>
      </c>
      <c r="BI578" s="143">
        <f>IF(N578="nulová",J578,0)</f>
        <v>0</v>
      </c>
      <c r="BJ578" s="18" t="s">
        <v>80</v>
      </c>
      <c r="BK578" s="143">
        <f>ROUND(I578*H578,2)</f>
        <v>0</v>
      </c>
      <c r="BL578" s="18" t="s">
        <v>251</v>
      </c>
      <c r="BM578" s="142" t="s">
        <v>917</v>
      </c>
    </row>
    <row r="579" spans="2:47" s="1" customFormat="1" ht="11.25">
      <c r="B579" s="33"/>
      <c r="D579" s="144" t="s">
        <v>153</v>
      </c>
      <c r="F579" s="145" t="s">
        <v>918</v>
      </c>
      <c r="I579" s="146"/>
      <c r="L579" s="33"/>
      <c r="M579" s="147"/>
      <c r="T579" s="54"/>
      <c r="AT579" s="18" t="s">
        <v>153</v>
      </c>
      <c r="AU579" s="18" t="s">
        <v>82</v>
      </c>
    </row>
    <row r="580" spans="2:51" s="12" customFormat="1" ht="11.25">
      <c r="B580" s="148"/>
      <c r="D580" s="149" t="s">
        <v>155</v>
      </c>
      <c r="E580" s="150" t="s">
        <v>3</v>
      </c>
      <c r="F580" s="151" t="s">
        <v>908</v>
      </c>
      <c r="H580" s="152">
        <v>12.95</v>
      </c>
      <c r="I580" s="153"/>
      <c r="L580" s="148"/>
      <c r="M580" s="154"/>
      <c r="T580" s="155"/>
      <c r="AT580" s="150" t="s">
        <v>155</v>
      </c>
      <c r="AU580" s="150" t="s">
        <v>82</v>
      </c>
      <c r="AV580" s="12" t="s">
        <v>82</v>
      </c>
      <c r="AW580" s="12" t="s">
        <v>33</v>
      </c>
      <c r="AX580" s="12" t="s">
        <v>72</v>
      </c>
      <c r="AY580" s="150" t="s">
        <v>144</v>
      </c>
    </row>
    <row r="581" spans="2:51" s="12" customFormat="1" ht="11.25">
      <c r="B581" s="148"/>
      <c r="D581" s="149" t="s">
        <v>155</v>
      </c>
      <c r="E581" s="150" t="s">
        <v>3</v>
      </c>
      <c r="F581" s="151" t="s">
        <v>909</v>
      </c>
      <c r="H581" s="152">
        <v>17.6</v>
      </c>
      <c r="I581" s="153"/>
      <c r="L581" s="148"/>
      <c r="M581" s="154"/>
      <c r="T581" s="155"/>
      <c r="AT581" s="150" t="s">
        <v>155</v>
      </c>
      <c r="AU581" s="150" t="s">
        <v>82</v>
      </c>
      <c r="AV581" s="12" t="s">
        <v>82</v>
      </c>
      <c r="AW581" s="12" t="s">
        <v>33</v>
      </c>
      <c r="AX581" s="12" t="s">
        <v>72</v>
      </c>
      <c r="AY581" s="150" t="s">
        <v>144</v>
      </c>
    </row>
    <row r="582" spans="2:51" s="12" customFormat="1" ht="11.25">
      <c r="B582" s="148"/>
      <c r="D582" s="149" t="s">
        <v>155</v>
      </c>
      <c r="E582" s="150" t="s">
        <v>3</v>
      </c>
      <c r="F582" s="151" t="s">
        <v>910</v>
      </c>
      <c r="H582" s="152">
        <v>7.05</v>
      </c>
      <c r="I582" s="153"/>
      <c r="L582" s="148"/>
      <c r="M582" s="154"/>
      <c r="T582" s="155"/>
      <c r="AT582" s="150" t="s">
        <v>155</v>
      </c>
      <c r="AU582" s="150" t="s">
        <v>82</v>
      </c>
      <c r="AV582" s="12" t="s">
        <v>82</v>
      </c>
      <c r="AW582" s="12" t="s">
        <v>33</v>
      </c>
      <c r="AX582" s="12" t="s">
        <v>72</v>
      </c>
      <c r="AY582" s="150" t="s">
        <v>144</v>
      </c>
    </row>
    <row r="583" spans="2:51" s="12" customFormat="1" ht="11.25">
      <c r="B583" s="148"/>
      <c r="D583" s="149" t="s">
        <v>155</v>
      </c>
      <c r="E583" s="150" t="s">
        <v>3</v>
      </c>
      <c r="F583" s="151" t="s">
        <v>911</v>
      </c>
      <c r="H583" s="152">
        <v>3.2</v>
      </c>
      <c r="I583" s="153"/>
      <c r="L583" s="148"/>
      <c r="M583" s="154"/>
      <c r="T583" s="155"/>
      <c r="AT583" s="150" t="s">
        <v>155</v>
      </c>
      <c r="AU583" s="150" t="s">
        <v>82</v>
      </c>
      <c r="AV583" s="12" t="s">
        <v>82</v>
      </c>
      <c r="AW583" s="12" t="s">
        <v>33</v>
      </c>
      <c r="AX583" s="12" t="s">
        <v>72</v>
      </c>
      <c r="AY583" s="150" t="s">
        <v>144</v>
      </c>
    </row>
    <row r="584" spans="2:51" s="12" customFormat="1" ht="11.25">
      <c r="B584" s="148"/>
      <c r="D584" s="149" t="s">
        <v>155</v>
      </c>
      <c r="E584" s="150" t="s">
        <v>3</v>
      </c>
      <c r="F584" s="151" t="s">
        <v>912</v>
      </c>
      <c r="H584" s="152">
        <v>20.225</v>
      </c>
      <c r="I584" s="153"/>
      <c r="L584" s="148"/>
      <c r="M584" s="154"/>
      <c r="T584" s="155"/>
      <c r="AT584" s="150" t="s">
        <v>155</v>
      </c>
      <c r="AU584" s="150" t="s">
        <v>82</v>
      </c>
      <c r="AV584" s="12" t="s">
        <v>82</v>
      </c>
      <c r="AW584" s="12" t="s">
        <v>33</v>
      </c>
      <c r="AX584" s="12" t="s">
        <v>72</v>
      </c>
      <c r="AY584" s="150" t="s">
        <v>144</v>
      </c>
    </row>
    <row r="585" spans="2:51" s="12" customFormat="1" ht="11.25">
      <c r="B585" s="148"/>
      <c r="D585" s="149" t="s">
        <v>155</v>
      </c>
      <c r="E585" s="150" t="s">
        <v>3</v>
      </c>
      <c r="F585" s="151" t="s">
        <v>913</v>
      </c>
      <c r="H585" s="152">
        <v>9.6</v>
      </c>
      <c r="I585" s="153"/>
      <c r="L585" s="148"/>
      <c r="M585" s="154"/>
      <c r="T585" s="155"/>
      <c r="AT585" s="150" t="s">
        <v>155</v>
      </c>
      <c r="AU585" s="150" t="s">
        <v>82</v>
      </c>
      <c r="AV585" s="12" t="s">
        <v>82</v>
      </c>
      <c r="AW585" s="12" t="s">
        <v>33</v>
      </c>
      <c r="AX585" s="12" t="s">
        <v>72</v>
      </c>
      <c r="AY585" s="150" t="s">
        <v>144</v>
      </c>
    </row>
    <row r="586" spans="2:51" s="15" customFormat="1" ht="11.25">
      <c r="B586" s="169"/>
      <c r="D586" s="149" t="s">
        <v>155</v>
      </c>
      <c r="E586" s="170" t="s">
        <v>3</v>
      </c>
      <c r="F586" s="171" t="s">
        <v>204</v>
      </c>
      <c r="H586" s="172">
        <v>70.625</v>
      </c>
      <c r="I586" s="173"/>
      <c r="L586" s="169"/>
      <c r="M586" s="174"/>
      <c r="T586" s="175"/>
      <c r="AT586" s="170" t="s">
        <v>155</v>
      </c>
      <c r="AU586" s="170" t="s">
        <v>82</v>
      </c>
      <c r="AV586" s="15" t="s">
        <v>151</v>
      </c>
      <c r="AW586" s="15" t="s">
        <v>33</v>
      </c>
      <c r="AX586" s="15" t="s">
        <v>80</v>
      </c>
      <c r="AY586" s="170" t="s">
        <v>144</v>
      </c>
    </row>
    <row r="587" spans="2:65" s="1" customFormat="1" ht="16.5" customHeight="1">
      <c r="B587" s="129"/>
      <c r="C587" s="176" t="s">
        <v>919</v>
      </c>
      <c r="D587" s="176" t="s">
        <v>206</v>
      </c>
      <c r="E587" s="177" t="s">
        <v>920</v>
      </c>
      <c r="F587" s="178" t="s">
        <v>921</v>
      </c>
      <c r="G587" s="179" t="s">
        <v>199</v>
      </c>
      <c r="H587" s="180">
        <v>77.688</v>
      </c>
      <c r="I587" s="181"/>
      <c r="J587" s="182">
        <f>ROUND(I587*H587,2)</f>
        <v>0</v>
      </c>
      <c r="K587" s="183"/>
      <c r="L587" s="184"/>
      <c r="M587" s="185" t="s">
        <v>3</v>
      </c>
      <c r="N587" s="186" t="s">
        <v>43</v>
      </c>
      <c r="P587" s="140">
        <f>O587*H587</f>
        <v>0</v>
      </c>
      <c r="Q587" s="140">
        <v>0.00198</v>
      </c>
      <c r="R587" s="140">
        <f>Q587*H587</f>
        <v>0.15382224</v>
      </c>
      <c r="S587" s="140">
        <v>0</v>
      </c>
      <c r="T587" s="141">
        <f>S587*H587</f>
        <v>0</v>
      </c>
      <c r="AR587" s="142" t="s">
        <v>293</v>
      </c>
      <c r="AT587" s="142" t="s">
        <v>206</v>
      </c>
      <c r="AU587" s="142" t="s">
        <v>82</v>
      </c>
      <c r="AY587" s="18" t="s">
        <v>144</v>
      </c>
      <c r="BE587" s="143">
        <f>IF(N587="základní",J587,0)</f>
        <v>0</v>
      </c>
      <c r="BF587" s="143">
        <f>IF(N587="snížená",J587,0)</f>
        <v>0</v>
      </c>
      <c r="BG587" s="143">
        <f>IF(N587="zákl. přenesená",J587,0)</f>
        <v>0</v>
      </c>
      <c r="BH587" s="143">
        <f>IF(N587="sníž. přenesená",J587,0)</f>
        <v>0</v>
      </c>
      <c r="BI587" s="143">
        <f>IF(N587="nulová",J587,0)</f>
        <v>0</v>
      </c>
      <c r="BJ587" s="18" t="s">
        <v>80</v>
      </c>
      <c r="BK587" s="143">
        <f>ROUND(I587*H587,2)</f>
        <v>0</v>
      </c>
      <c r="BL587" s="18" t="s">
        <v>251</v>
      </c>
      <c r="BM587" s="142" t="s">
        <v>922</v>
      </c>
    </row>
    <row r="588" spans="2:47" s="1" customFormat="1" ht="19.5">
      <c r="B588" s="33"/>
      <c r="D588" s="149" t="s">
        <v>412</v>
      </c>
      <c r="F588" s="187" t="s">
        <v>814</v>
      </c>
      <c r="I588" s="146"/>
      <c r="L588" s="33"/>
      <c r="M588" s="147"/>
      <c r="T588" s="54"/>
      <c r="AT588" s="18" t="s">
        <v>412</v>
      </c>
      <c r="AU588" s="18" t="s">
        <v>82</v>
      </c>
    </row>
    <row r="589" spans="2:51" s="12" customFormat="1" ht="11.25">
      <c r="B589" s="148"/>
      <c r="D589" s="149" t="s">
        <v>155</v>
      </c>
      <c r="F589" s="151" t="s">
        <v>923</v>
      </c>
      <c r="H589" s="152">
        <v>77.688</v>
      </c>
      <c r="I589" s="153"/>
      <c r="L589" s="148"/>
      <c r="M589" s="154"/>
      <c r="T589" s="155"/>
      <c r="AT589" s="150" t="s">
        <v>155</v>
      </c>
      <c r="AU589" s="150" t="s">
        <v>82</v>
      </c>
      <c r="AV589" s="12" t="s">
        <v>82</v>
      </c>
      <c r="AW589" s="12" t="s">
        <v>4</v>
      </c>
      <c r="AX589" s="12" t="s">
        <v>80</v>
      </c>
      <c r="AY589" s="150" t="s">
        <v>144</v>
      </c>
    </row>
    <row r="590" spans="2:65" s="1" customFormat="1" ht="16.5" customHeight="1">
      <c r="B590" s="129"/>
      <c r="C590" s="130" t="s">
        <v>924</v>
      </c>
      <c r="D590" s="130" t="s">
        <v>147</v>
      </c>
      <c r="E590" s="131" t="s">
        <v>925</v>
      </c>
      <c r="F590" s="132" t="s">
        <v>926</v>
      </c>
      <c r="G590" s="133" t="s">
        <v>150</v>
      </c>
      <c r="H590" s="134">
        <v>254.53</v>
      </c>
      <c r="I590" s="135"/>
      <c r="J590" s="136">
        <f>ROUND(I590*H590,2)</f>
        <v>0</v>
      </c>
      <c r="K590" s="137"/>
      <c r="L590" s="33"/>
      <c r="M590" s="138" t="s">
        <v>3</v>
      </c>
      <c r="N590" s="139" t="s">
        <v>43</v>
      </c>
      <c r="P590" s="140">
        <f>O590*H590</f>
        <v>0</v>
      </c>
      <c r="Q590" s="140">
        <v>0</v>
      </c>
      <c r="R590" s="140">
        <f>Q590*H590</f>
        <v>0</v>
      </c>
      <c r="S590" s="140">
        <v>0.0353</v>
      </c>
      <c r="T590" s="141">
        <f>S590*H590</f>
        <v>8.984909</v>
      </c>
      <c r="AR590" s="142" t="s">
        <v>251</v>
      </c>
      <c r="AT590" s="142" t="s">
        <v>147</v>
      </c>
      <c r="AU590" s="142" t="s">
        <v>82</v>
      </c>
      <c r="AY590" s="18" t="s">
        <v>144</v>
      </c>
      <c r="BE590" s="143">
        <f>IF(N590="základní",J590,0)</f>
        <v>0</v>
      </c>
      <c r="BF590" s="143">
        <f>IF(N590="snížená",J590,0)</f>
        <v>0</v>
      </c>
      <c r="BG590" s="143">
        <f>IF(N590="zákl. přenesená",J590,0)</f>
        <v>0</v>
      </c>
      <c r="BH590" s="143">
        <f>IF(N590="sníž. přenesená",J590,0)</f>
        <v>0</v>
      </c>
      <c r="BI590" s="143">
        <f>IF(N590="nulová",J590,0)</f>
        <v>0</v>
      </c>
      <c r="BJ590" s="18" t="s">
        <v>80</v>
      </c>
      <c r="BK590" s="143">
        <f>ROUND(I590*H590,2)</f>
        <v>0</v>
      </c>
      <c r="BL590" s="18" t="s">
        <v>251</v>
      </c>
      <c r="BM590" s="142" t="s">
        <v>927</v>
      </c>
    </row>
    <row r="591" spans="2:47" s="1" customFormat="1" ht="11.25">
      <c r="B591" s="33"/>
      <c r="D591" s="144" t="s">
        <v>153</v>
      </c>
      <c r="F591" s="145" t="s">
        <v>928</v>
      </c>
      <c r="I591" s="146"/>
      <c r="L591" s="33"/>
      <c r="M591" s="147"/>
      <c r="T591" s="54"/>
      <c r="AT591" s="18" t="s">
        <v>153</v>
      </c>
      <c r="AU591" s="18" t="s">
        <v>82</v>
      </c>
    </row>
    <row r="592" spans="2:51" s="12" customFormat="1" ht="11.25">
      <c r="B592" s="148"/>
      <c r="D592" s="149" t="s">
        <v>155</v>
      </c>
      <c r="E592" s="150" t="s">
        <v>3</v>
      </c>
      <c r="F592" s="151" t="s">
        <v>188</v>
      </c>
      <c r="H592" s="152">
        <v>254.53</v>
      </c>
      <c r="I592" s="153"/>
      <c r="L592" s="148"/>
      <c r="M592" s="154"/>
      <c r="T592" s="155"/>
      <c r="AT592" s="150" t="s">
        <v>155</v>
      </c>
      <c r="AU592" s="150" t="s">
        <v>82</v>
      </c>
      <c r="AV592" s="12" t="s">
        <v>82</v>
      </c>
      <c r="AW592" s="12" t="s">
        <v>33</v>
      </c>
      <c r="AX592" s="12" t="s">
        <v>80</v>
      </c>
      <c r="AY592" s="150" t="s">
        <v>144</v>
      </c>
    </row>
    <row r="593" spans="2:65" s="1" customFormat="1" ht="24.2" customHeight="1">
      <c r="B593" s="129"/>
      <c r="C593" s="130" t="s">
        <v>929</v>
      </c>
      <c r="D593" s="130" t="s">
        <v>147</v>
      </c>
      <c r="E593" s="131" t="s">
        <v>930</v>
      </c>
      <c r="F593" s="132" t="s">
        <v>931</v>
      </c>
      <c r="G593" s="133" t="s">
        <v>150</v>
      </c>
      <c r="H593" s="134">
        <v>169.83</v>
      </c>
      <c r="I593" s="135"/>
      <c r="J593" s="136">
        <f>ROUND(I593*H593,2)</f>
        <v>0</v>
      </c>
      <c r="K593" s="137"/>
      <c r="L593" s="33"/>
      <c r="M593" s="138" t="s">
        <v>3</v>
      </c>
      <c r="N593" s="139" t="s">
        <v>43</v>
      </c>
      <c r="P593" s="140">
        <f>O593*H593</f>
        <v>0</v>
      </c>
      <c r="Q593" s="140">
        <v>0.00385</v>
      </c>
      <c r="R593" s="140">
        <f>Q593*H593</f>
        <v>0.6538455000000001</v>
      </c>
      <c r="S593" s="140">
        <v>0</v>
      </c>
      <c r="T593" s="141">
        <f>S593*H593</f>
        <v>0</v>
      </c>
      <c r="AR593" s="142" t="s">
        <v>251</v>
      </c>
      <c r="AT593" s="142" t="s">
        <v>147</v>
      </c>
      <c r="AU593" s="142" t="s">
        <v>82</v>
      </c>
      <c r="AY593" s="18" t="s">
        <v>144</v>
      </c>
      <c r="BE593" s="143">
        <f>IF(N593="základní",J593,0)</f>
        <v>0</v>
      </c>
      <c r="BF593" s="143">
        <f>IF(N593="snížená",J593,0)</f>
        <v>0</v>
      </c>
      <c r="BG593" s="143">
        <f>IF(N593="zákl. přenesená",J593,0)</f>
        <v>0</v>
      </c>
      <c r="BH593" s="143">
        <f>IF(N593="sníž. přenesená",J593,0)</f>
        <v>0</v>
      </c>
      <c r="BI593" s="143">
        <f>IF(N593="nulová",J593,0)</f>
        <v>0</v>
      </c>
      <c r="BJ593" s="18" t="s">
        <v>80</v>
      </c>
      <c r="BK593" s="143">
        <f>ROUND(I593*H593,2)</f>
        <v>0</v>
      </c>
      <c r="BL593" s="18" t="s">
        <v>251</v>
      </c>
      <c r="BM593" s="142" t="s">
        <v>932</v>
      </c>
    </row>
    <row r="594" spans="2:47" s="1" customFormat="1" ht="11.25">
      <c r="B594" s="33"/>
      <c r="D594" s="144" t="s">
        <v>153</v>
      </c>
      <c r="F594" s="145" t="s">
        <v>933</v>
      </c>
      <c r="I594" s="146"/>
      <c r="L594" s="33"/>
      <c r="M594" s="147"/>
      <c r="T594" s="54"/>
      <c r="AT594" s="18" t="s">
        <v>153</v>
      </c>
      <c r="AU594" s="18" t="s">
        <v>82</v>
      </c>
    </row>
    <row r="595" spans="2:51" s="12" customFormat="1" ht="11.25">
      <c r="B595" s="148"/>
      <c r="D595" s="149" t="s">
        <v>155</v>
      </c>
      <c r="E595" s="150" t="s">
        <v>3</v>
      </c>
      <c r="F595" s="151" t="s">
        <v>934</v>
      </c>
      <c r="H595" s="152">
        <v>169.83</v>
      </c>
      <c r="I595" s="153"/>
      <c r="L595" s="148"/>
      <c r="M595" s="154"/>
      <c r="T595" s="155"/>
      <c r="AT595" s="150" t="s">
        <v>155</v>
      </c>
      <c r="AU595" s="150" t="s">
        <v>82</v>
      </c>
      <c r="AV595" s="12" t="s">
        <v>82</v>
      </c>
      <c r="AW595" s="12" t="s">
        <v>33</v>
      </c>
      <c r="AX595" s="12" t="s">
        <v>80</v>
      </c>
      <c r="AY595" s="150" t="s">
        <v>144</v>
      </c>
    </row>
    <row r="596" spans="2:65" s="1" customFormat="1" ht="21.75" customHeight="1">
      <c r="B596" s="129"/>
      <c r="C596" s="176" t="s">
        <v>935</v>
      </c>
      <c r="D596" s="176" t="s">
        <v>206</v>
      </c>
      <c r="E596" s="177" t="s">
        <v>936</v>
      </c>
      <c r="F596" s="178" t="s">
        <v>937</v>
      </c>
      <c r="G596" s="179" t="s">
        <v>150</v>
      </c>
      <c r="H596" s="180">
        <v>186.813</v>
      </c>
      <c r="I596" s="181"/>
      <c r="J596" s="182">
        <f>ROUND(I596*H596,2)</f>
        <v>0</v>
      </c>
      <c r="K596" s="183"/>
      <c r="L596" s="184"/>
      <c r="M596" s="185" t="s">
        <v>3</v>
      </c>
      <c r="N596" s="186" t="s">
        <v>43</v>
      </c>
      <c r="P596" s="140">
        <f>O596*H596</f>
        <v>0</v>
      </c>
      <c r="Q596" s="140">
        <v>0.022</v>
      </c>
      <c r="R596" s="140">
        <f>Q596*H596</f>
        <v>4.1098859999999995</v>
      </c>
      <c r="S596" s="140">
        <v>0</v>
      </c>
      <c r="T596" s="141">
        <f>S596*H596</f>
        <v>0</v>
      </c>
      <c r="AR596" s="142" t="s">
        <v>293</v>
      </c>
      <c r="AT596" s="142" t="s">
        <v>206</v>
      </c>
      <c r="AU596" s="142" t="s">
        <v>82</v>
      </c>
      <c r="AY596" s="18" t="s">
        <v>144</v>
      </c>
      <c r="BE596" s="143">
        <f>IF(N596="základní",J596,0)</f>
        <v>0</v>
      </c>
      <c r="BF596" s="143">
        <f>IF(N596="snížená",J596,0)</f>
        <v>0</v>
      </c>
      <c r="BG596" s="143">
        <f>IF(N596="zákl. přenesená",J596,0)</f>
        <v>0</v>
      </c>
      <c r="BH596" s="143">
        <f>IF(N596="sníž. přenesená",J596,0)</f>
        <v>0</v>
      </c>
      <c r="BI596" s="143">
        <f>IF(N596="nulová",J596,0)</f>
        <v>0</v>
      </c>
      <c r="BJ596" s="18" t="s">
        <v>80</v>
      </c>
      <c r="BK596" s="143">
        <f>ROUND(I596*H596,2)</f>
        <v>0</v>
      </c>
      <c r="BL596" s="18" t="s">
        <v>251</v>
      </c>
      <c r="BM596" s="142" t="s">
        <v>938</v>
      </c>
    </row>
    <row r="597" spans="2:47" s="1" customFormat="1" ht="19.5">
      <c r="B597" s="33"/>
      <c r="D597" s="149" t="s">
        <v>412</v>
      </c>
      <c r="F597" s="187" t="s">
        <v>814</v>
      </c>
      <c r="I597" s="146"/>
      <c r="L597" s="33"/>
      <c r="M597" s="147"/>
      <c r="T597" s="54"/>
      <c r="AT597" s="18" t="s">
        <v>412</v>
      </c>
      <c r="AU597" s="18" t="s">
        <v>82</v>
      </c>
    </row>
    <row r="598" spans="2:51" s="12" customFormat="1" ht="11.25">
      <c r="B598" s="148"/>
      <c r="D598" s="149" t="s">
        <v>155</v>
      </c>
      <c r="F598" s="151" t="s">
        <v>939</v>
      </c>
      <c r="H598" s="152">
        <v>186.813</v>
      </c>
      <c r="I598" s="153"/>
      <c r="L598" s="148"/>
      <c r="M598" s="154"/>
      <c r="T598" s="155"/>
      <c r="AT598" s="150" t="s">
        <v>155</v>
      </c>
      <c r="AU598" s="150" t="s">
        <v>82</v>
      </c>
      <c r="AV598" s="12" t="s">
        <v>82</v>
      </c>
      <c r="AW598" s="12" t="s">
        <v>4</v>
      </c>
      <c r="AX598" s="12" t="s">
        <v>80</v>
      </c>
      <c r="AY598" s="150" t="s">
        <v>144</v>
      </c>
    </row>
    <row r="599" spans="2:65" s="1" customFormat="1" ht="24.2" customHeight="1">
      <c r="B599" s="129"/>
      <c r="C599" s="130" t="s">
        <v>940</v>
      </c>
      <c r="D599" s="130" t="s">
        <v>147</v>
      </c>
      <c r="E599" s="131" t="s">
        <v>941</v>
      </c>
      <c r="F599" s="132" t="s">
        <v>942</v>
      </c>
      <c r="G599" s="133" t="s">
        <v>150</v>
      </c>
      <c r="H599" s="134">
        <v>84.7</v>
      </c>
      <c r="I599" s="135"/>
      <c r="J599" s="136">
        <f>ROUND(I599*H599,2)</f>
        <v>0</v>
      </c>
      <c r="K599" s="137"/>
      <c r="L599" s="33"/>
      <c r="M599" s="138" t="s">
        <v>3</v>
      </c>
      <c r="N599" s="139" t="s">
        <v>43</v>
      </c>
      <c r="P599" s="140">
        <f>O599*H599</f>
        <v>0</v>
      </c>
      <c r="Q599" s="140">
        <v>0.00337</v>
      </c>
      <c r="R599" s="140">
        <f>Q599*H599</f>
        <v>0.285439</v>
      </c>
      <c r="S599" s="140">
        <v>0</v>
      </c>
      <c r="T599" s="141">
        <f>S599*H599</f>
        <v>0</v>
      </c>
      <c r="AR599" s="142" t="s">
        <v>251</v>
      </c>
      <c r="AT599" s="142" t="s">
        <v>147</v>
      </c>
      <c r="AU599" s="142" t="s">
        <v>82</v>
      </c>
      <c r="AY599" s="18" t="s">
        <v>144</v>
      </c>
      <c r="BE599" s="143">
        <f>IF(N599="základní",J599,0)</f>
        <v>0</v>
      </c>
      <c r="BF599" s="143">
        <f>IF(N599="snížená",J599,0)</f>
        <v>0</v>
      </c>
      <c r="BG599" s="143">
        <f>IF(N599="zákl. přenesená",J599,0)</f>
        <v>0</v>
      </c>
      <c r="BH599" s="143">
        <f>IF(N599="sníž. přenesená",J599,0)</f>
        <v>0</v>
      </c>
      <c r="BI599" s="143">
        <f>IF(N599="nulová",J599,0)</f>
        <v>0</v>
      </c>
      <c r="BJ599" s="18" t="s">
        <v>80</v>
      </c>
      <c r="BK599" s="143">
        <f>ROUND(I599*H599,2)</f>
        <v>0</v>
      </c>
      <c r="BL599" s="18" t="s">
        <v>251</v>
      </c>
      <c r="BM599" s="142" t="s">
        <v>943</v>
      </c>
    </row>
    <row r="600" spans="2:47" s="1" customFormat="1" ht="11.25">
      <c r="B600" s="33"/>
      <c r="D600" s="144" t="s">
        <v>153</v>
      </c>
      <c r="F600" s="145" t="s">
        <v>944</v>
      </c>
      <c r="I600" s="146"/>
      <c r="L600" s="33"/>
      <c r="M600" s="147"/>
      <c r="T600" s="54"/>
      <c r="AT600" s="18" t="s">
        <v>153</v>
      </c>
      <c r="AU600" s="18" t="s">
        <v>82</v>
      </c>
    </row>
    <row r="601" spans="2:51" s="12" customFormat="1" ht="11.25">
      <c r="B601" s="148"/>
      <c r="D601" s="149" t="s">
        <v>155</v>
      </c>
      <c r="E601" s="150" t="s">
        <v>3</v>
      </c>
      <c r="F601" s="151" t="s">
        <v>945</v>
      </c>
      <c r="H601" s="152">
        <v>84.7</v>
      </c>
      <c r="I601" s="153"/>
      <c r="L601" s="148"/>
      <c r="M601" s="154"/>
      <c r="T601" s="155"/>
      <c r="AT601" s="150" t="s">
        <v>155</v>
      </c>
      <c r="AU601" s="150" t="s">
        <v>82</v>
      </c>
      <c r="AV601" s="12" t="s">
        <v>82</v>
      </c>
      <c r="AW601" s="12" t="s">
        <v>33</v>
      </c>
      <c r="AX601" s="12" t="s">
        <v>80</v>
      </c>
      <c r="AY601" s="150" t="s">
        <v>144</v>
      </c>
    </row>
    <row r="602" spans="2:65" s="1" customFormat="1" ht="21.75" customHeight="1">
      <c r="B602" s="129"/>
      <c r="C602" s="176" t="s">
        <v>946</v>
      </c>
      <c r="D602" s="176" t="s">
        <v>206</v>
      </c>
      <c r="E602" s="177" t="s">
        <v>947</v>
      </c>
      <c r="F602" s="178" t="s">
        <v>948</v>
      </c>
      <c r="G602" s="179" t="s">
        <v>150</v>
      </c>
      <c r="H602" s="180">
        <v>84.7</v>
      </c>
      <c r="I602" s="181"/>
      <c r="J602" s="182">
        <f>ROUND(I602*H602,2)</f>
        <v>0</v>
      </c>
      <c r="K602" s="183"/>
      <c r="L602" s="184"/>
      <c r="M602" s="185" t="s">
        <v>3</v>
      </c>
      <c r="N602" s="186" t="s">
        <v>43</v>
      </c>
      <c r="P602" s="140">
        <f>O602*H602</f>
        <v>0</v>
      </c>
      <c r="Q602" s="140">
        <v>0.022</v>
      </c>
      <c r="R602" s="140">
        <f>Q602*H602</f>
        <v>1.8634</v>
      </c>
      <c r="S602" s="140">
        <v>0</v>
      </c>
      <c r="T602" s="141">
        <f>S602*H602</f>
        <v>0</v>
      </c>
      <c r="AR602" s="142" t="s">
        <v>293</v>
      </c>
      <c r="AT602" s="142" t="s">
        <v>206</v>
      </c>
      <c r="AU602" s="142" t="s">
        <v>82</v>
      </c>
      <c r="AY602" s="18" t="s">
        <v>144</v>
      </c>
      <c r="BE602" s="143">
        <f>IF(N602="základní",J602,0)</f>
        <v>0</v>
      </c>
      <c r="BF602" s="143">
        <f>IF(N602="snížená",J602,0)</f>
        <v>0</v>
      </c>
      <c r="BG602" s="143">
        <f>IF(N602="zákl. přenesená",J602,0)</f>
        <v>0</v>
      </c>
      <c r="BH602" s="143">
        <f>IF(N602="sníž. přenesená",J602,0)</f>
        <v>0</v>
      </c>
      <c r="BI602" s="143">
        <f>IF(N602="nulová",J602,0)</f>
        <v>0</v>
      </c>
      <c r="BJ602" s="18" t="s">
        <v>80</v>
      </c>
      <c r="BK602" s="143">
        <f>ROUND(I602*H602,2)</f>
        <v>0</v>
      </c>
      <c r="BL602" s="18" t="s">
        <v>251</v>
      </c>
      <c r="BM602" s="142" t="s">
        <v>949</v>
      </c>
    </row>
    <row r="603" spans="2:47" s="1" customFormat="1" ht="19.5">
      <c r="B603" s="33"/>
      <c r="D603" s="149" t="s">
        <v>412</v>
      </c>
      <c r="F603" s="187" t="s">
        <v>814</v>
      </c>
      <c r="I603" s="146"/>
      <c r="L603" s="33"/>
      <c r="M603" s="147"/>
      <c r="T603" s="54"/>
      <c r="AT603" s="18" t="s">
        <v>412</v>
      </c>
      <c r="AU603" s="18" t="s">
        <v>82</v>
      </c>
    </row>
    <row r="604" spans="2:65" s="1" customFormat="1" ht="16.5" customHeight="1">
      <c r="B604" s="129"/>
      <c r="C604" s="130" t="s">
        <v>950</v>
      </c>
      <c r="D604" s="130" t="s">
        <v>147</v>
      </c>
      <c r="E604" s="131" t="s">
        <v>951</v>
      </c>
      <c r="F604" s="132" t="s">
        <v>952</v>
      </c>
      <c r="G604" s="133" t="s">
        <v>150</v>
      </c>
      <c r="H604" s="134">
        <v>279.983</v>
      </c>
      <c r="I604" s="135"/>
      <c r="J604" s="136">
        <f>ROUND(I604*H604,2)</f>
        <v>0</v>
      </c>
      <c r="K604" s="137"/>
      <c r="L604" s="33"/>
      <c r="M604" s="138" t="s">
        <v>3</v>
      </c>
      <c r="N604" s="139" t="s">
        <v>43</v>
      </c>
      <c r="P604" s="140">
        <f>O604*H604</f>
        <v>0</v>
      </c>
      <c r="Q604" s="140">
        <v>0.0015</v>
      </c>
      <c r="R604" s="140">
        <f>Q604*H604</f>
        <v>0.41997450000000003</v>
      </c>
      <c r="S604" s="140">
        <v>0</v>
      </c>
      <c r="T604" s="141">
        <f>S604*H604</f>
        <v>0</v>
      </c>
      <c r="AR604" s="142" t="s">
        <v>251</v>
      </c>
      <c r="AT604" s="142" t="s">
        <v>147</v>
      </c>
      <c r="AU604" s="142" t="s">
        <v>82</v>
      </c>
      <c r="AY604" s="18" t="s">
        <v>144</v>
      </c>
      <c r="BE604" s="143">
        <f>IF(N604="základní",J604,0)</f>
        <v>0</v>
      </c>
      <c r="BF604" s="143">
        <f>IF(N604="snížená",J604,0)</f>
        <v>0</v>
      </c>
      <c r="BG604" s="143">
        <f>IF(N604="zákl. přenesená",J604,0)</f>
        <v>0</v>
      </c>
      <c r="BH604" s="143">
        <f>IF(N604="sníž. přenesená",J604,0)</f>
        <v>0</v>
      </c>
      <c r="BI604" s="143">
        <f>IF(N604="nulová",J604,0)</f>
        <v>0</v>
      </c>
      <c r="BJ604" s="18" t="s">
        <v>80</v>
      </c>
      <c r="BK604" s="143">
        <f>ROUND(I604*H604,2)</f>
        <v>0</v>
      </c>
      <c r="BL604" s="18" t="s">
        <v>251</v>
      </c>
      <c r="BM604" s="142" t="s">
        <v>953</v>
      </c>
    </row>
    <row r="605" spans="2:47" s="1" customFormat="1" ht="11.25">
      <c r="B605" s="33"/>
      <c r="D605" s="144" t="s">
        <v>153</v>
      </c>
      <c r="F605" s="145" t="s">
        <v>954</v>
      </c>
      <c r="I605" s="146"/>
      <c r="L605" s="33"/>
      <c r="M605" s="147"/>
      <c r="T605" s="54"/>
      <c r="AT605" s="18" t="s">
        <v>153</v>
      </c>
      <c r="AU605" s="18" t="s">
        <v>82</v>
      </c>
    </row>
    <row r="606" spans="2:51" s="12" customFormat="1" ht="11.25">
      <c r="B606" s="148"/>
      <c r="D606" s="149" t="s">
        <v>155</v>
      </c>
      <c r="E606" s="150" t="s">
        <v>3</v>
      </c>
      <c r="F606" s="151" t="s">
        <v>344</v>
      </c>
      <c r="H606" s="152">
        <v>279.983</v>
      </c>
      <c r="I606" s="153"/>
      <c r="L606" s="148"/>
      <c r="M606" s="154"/>
      <c r="T606" s="155"/>
      <c r="AT606" s="150" t="s">
        <v>155</v>
      </c>
      <c r="AU606" s="150" t="s">
        <v>82</v>
      </c>
      <c r="AV606" s="12" t="s">
        <v>82</v>
      </c>
      <c r="AW606" s="12" t="s">
        <v>33</v>
      </c>
      <c r="AX606" s="12" t="s">
        <v>80</v>
      </c>
      <c r="AY606" s="150" t="s">
        <v>144</v>
      </c>
    </row>
    <row r="607" spans="2:65" s="1" customFormat="1" ht="16.5" customHeight="1">
      <c r="B607" s="129"/>
      <c r="C607" s="130" t="s">
        <v>955</v>
      </c>
      <c r="D607" s="130" t="s">
        <v>147</v>
      </c>
      <c r="E607" s="131" t="s">
        <v>956</v>
      </c>
      <c r="F607" s="132" t="s">
        <v>957</v>
      </c>
      <c r="G607" s="133" t="s">
        <v>199</v>
      </c>
      <c r="H607" s="134">
        <v>254.53</v>
      </c>
      <c r="I607" s="135"/>
      <c r="J607" s="136">
        <f>ROUND(I607*H607,2)</f>
        <v>0</v>
      </c>
      <c r="K607" s="137"/>
      <c r="L607" s="33"/>
      <c r="M607" s="138" t="s">
        <v>3</v>
      </c>
      <c r="N607" s="139" t="s">
        <v>43</v>
      </c>
      <c r="P607" s="140">
        <f>O607*H607</f>
        <v>0</v>
      </c>
      <c r="Q607" s="140">
        <v>0.0001</v>
      </c>
      <c r="R607" s="140">
        <f>Q607*H607</f>
        <v>0.025453</v>
      </c>
      <c r="S607" s="140">
        <v>0</v>
      </c>
      <c r="T607" s="141">
        <f>S607*H607</f>
        <v>0</v>
      </c>
      <c r="AR607" s="142" t="s">
        <v>251</v>
      </c>
      <c r="AT607" s="142" t="s">
        <v>147</v>
      </c>
      <c r="AU607" s="142" t="s">
        <v>82</v>
      </c>
      <c r="AY607" s="18" t="s">
        <v>144</v>
      </c>
      <c r="BE607" s="143">
        <f>IF(N607="základní",J607,0)</f>
        <v>0</v>
      </c>
      <c r="BF607" s="143">
        <f>IF(N607="snížená",J607,0)</f>
        <v>0</v>
      </c>
      <c r="BG607" s="143">
        <f>IF(N607="zákl. přenesená",J607,0)</f>
        <v>0</v>
      </c>
      <c r="BH607" s="143">
        <f>IF(N607="sníž. přenesená",J607,0)</f>
        <v>0</v>
      </c>
      <c r="BI607" s="143">
        <f>IF(N607="nulová",J607,0)</f>
        <v>0</v>
      </c>
      <c r="BJ607" s="18" t="s">
        <v>80</v>
      </c>
      <c r="BK607" s="143">
        <f>ROUND(I607*H607,2)</f>
        <v>0</v>
      </c>
      <c r="BL607" s="18" t="s">
        <v>251</v>
      </c>
      <c r="BM607" s="142" t="s">
        <v>958</v>
      </c>
    </row>
    <row r="608" spans="2:47" s="1" customFormat="1" ht="11.25">
      <c r="B608" s="33"/>
      <c r="D608" s="144" t="s">
        <v>153</v>
      </c>
      <c r="F608" s="145" t="s">
        <v>959</v>
      </c>
      <c r="I608" s="146"/>
      <c r="L608" s="33"/>
      <c r="M608" s="147"/>
      <c r="T608" s="54"/>
      <c r="AT608" s="18" t="s">
        <v>153</v>
      </c>
      <c r="AU608" s="18" t="s">
        <v>82</v>
      </c>
    </row>
    <row r="609" spans="2:51" s="12" customFormat="1" ht="11.25">
      <c r="B609" s="148"/>
      <c r="D609" s="149" t="s">
        <v>155</v>
      </c>
      <c r="E609" s="150" t="s">
        <v>3</v>
      </c>
      <c r="F609" s="151" t="s">
        <v>934</v>
      </c>
      <c r="H609" s="152">
        <v>169.83</v>
      </c>
      <c r="I609" s="153"/>
      <c r="L609" s="148"/>
      <c r="M609" s="154"/>
      <c r="T609" s="155"/>
      <c r="AT609" s="150" t="s">
        <v>155</v>
      </c>
      <c r="AU609" s="150" t="s">
        <v>82</v>
      </c>
      <c r="AV609" s="12" t="s">
        <v>82</v>
      </c>
      <c r="AW609" s="12" t="s">
        <v>33</v>
      </c>
      <c r="AX609" s="12" t="s">
        <v>72</v>
      </c>
      <c r="AY609" s="150" t="s">
        <v>144</v>
      </c>
    </row>
    <row r="610" spans="2:51" s="12" customFormat="1" ht="11.25">
      <c r="B610" s="148"/>
      <c r="D610" s="149" t="s">
        <v>155</v>
      </c>
      <c r="E610" s="150" t="s">
        <v>3</v>
      </c>
      <c r="F610" s="151" t="s">
        <v>945</v>
      </c>
      <c r="H610" s="152">
        <v>84.7</v>
      </c>
      <c r="I610" s="153"/>
      <c r="L610" s="148"/>
      <c r="M610" s="154"/>
      <c r="T610" s="155"/>
      <c r="AT610" s="150" t="s">
        <v>155</v>
      </c>
      <c r="AU610" s="150" t="s">
        <v>82</v>
      </c>
      <c r="AV610" s="12" t="s">
        <v>82</v>
      </c>
      <c r="AW610" s="12" t="s">
        <v>33</v>
      </c>
      <c r="AX610" s="12" t="s">
        <v>72</v>
      </c>
      <c r="AY610" s="150" t="s">
        <v>144</v>
      </c>
    </row>
    <row r="611" spans="2:51" s="15" customFormat="1" ht="11.25">
      <c r="B611" s="169"/>
      <c r="D611" s="149" t="s">
        <v>155</v>
      </c>
      <c r="E611" s="170" t="s">
        <v>3</v>
      </c>
      <c r="F611" s="171" t="s">
        <v>204</v>
      </c>
      <c r="H611" s="172">
        <v>254.53000000000003</v>
      </c>
      <c r="I611" s="173"/>
      <c r="L611" s="169"/>
      <c r="M611" s="174"/>
      <c r="T611" s="175"/>
      <c r="AT611" s="170" t="s">
        <v>155</v>
      </c>
      <c r="AU611" s="170" t="s">
        <v>82</v>
      </c>
      <c r="AV611" s="15" t="s">
        <v>151</v>
      </c>
      <c r="AW611" s="15" t="s">
        <v>33</v>
      </c>
      <c r="AX611" s="15" t="s">
        <v>80</v>
      </c>
      <c r="AY611" s="170" t="s">
        <v>144</v>
      </c>
    </row>
    <row r="612" spans="2:65" s="1" customFormat="1" ht="16.5" customHeight="1">
      <c r="B612" s="129"/>
      <c r="C612" s="130" t="s">
        <v>960</v>
      </c>
      <c r="D612" s="130" t="s">
        <v>147</v>
      </c>
      <c r="E612" s="131" t="s">
        <v>961</v>
      </c>
      <c r="F612" s="132" t="s">
        <v>962</v>
      </c>
      <c r="G612" s="133" t="s">
        <v>150</v>
      </c>
      <c r="H612" s="134">
        <v>254.53</v>
      </c>
      <c r="I612" s="135"/>
      <c r="J612" s="136">
        <f>ROUND(I612*H612,2)</f>
        <v>0</v>
      </c>
      <c r="K612" s="137"/>
      <c r="L612" s="33"/>
      <c r="M612" s="138" t="s">
        <v>3</v>
      </c>
      <c r="N612" s="139" t="s">
        <v>43</v>
      </c>
      <c r="P612" s="140">
        <f>O612*H612</f>
        <v>0</v>
      </c>
      <c r="Q612" s="140">
        <v>5E-05</v>
      </c>
      <c r="R612" s="140">
        <f>Q612*H612</f>
        <v>0.0127265</v>
      </c>
      <c r="S612" s="140">
        <v>0</v>
      </c>
      <c r="T612" s="141">
        <f>S612*H612</f>
        <v>0</v>
      </c>
      <c r="AR612" s="142" t="s">
        <v>251</v>
      </c>
      <c r="AT612" s="142" t="s">
        <v>147</v>
      </c>
      <c r="AU612" s="142" t="s">
        <v>82</v>
      </c>
      <c r="AY612" s="18" t="s">
        <v>144</v>
      </c>
      <c r="BE612" s="143">
        <f>IF(N612="základní",J612,0)</f>
        <v>0</v>
      </c>
      <c r="BF612" s="143">
        <f>IF(N612="snížená",J612,0)</f>
        <v>0</v>
      </c>
      <c r="BG612" s="143">
        <f>IF(N612="zákl. přenesená",J612,0)</f>
        <v>0</v>
      </c>
      <c r="BH612" s="143">
        <f>IF(N612="sníž. přenesená",J612,0)</f>
        <v>0</v>
      </c>
      <c r="BI612" s="143">
        <f>IF(N612="nulová",J612,0)</f>
        <v>0</v>
      </c>
      <c r="BJ612" s="18" t="s">
        <v>80</v>
      </c>
      <c r="BK612" s="143">
        <f>ROUND(I612*H612,2)</f>
        <v>0</v>
      </c>
      <c r="BL612" s="18" t="s">
        <v>251</v>
      </c>
      <c r="BM612" s="142" t="s">
        <v>963</v>
      </c>
    </row>
    <row r="613" spans="2:47" s="1" customFormat="1" ht="11.25">
      <c r="B613" s="33"/>
      <c r="D613" s="144" t="s">
        <v>153</v>
      </c>
      <c r="F613" s="145" t="s">
        <v>964</v>
      </c>
      <c r="I613" s="146"/>
      <c r="L613" s="33"/>
      <c r="M613" s="147"/>
      <c r="T613" s="54"/>
      <c r="AT613" s="18" t="s">
        <v>153</v>
      </c>
      <c r="AU613" s="18" t="s">
        <v>82</v>
      </c>
    </row>
    <row r="614" spans="2:51" s="12" customFormat="1" ht="11.25">
      <c r="B614" s="148"/>
      <c r="D614" s="149" t="s">
        <v>155</v>
      </c>
      <c r="E614" s="150" t="s">
        <v>3</v>
      </c>
      <c r="F614" s="151" t="s">
        <v>934</v>
      </c>
      <c r="H614" s="152">
        <v>169.83</v>
      </c>
      <c r="I614" s="153"/>
      <c r="L614" s="148"/>
      <c r="M614" s="154"/>
      <c r="T614" s="155"/>
      <c r="AT614" s="150" t="s">
        <v>155</v>
      </c>
      <c r="AU614" s="150" t="s">
        <v>82</v>
      </c>
      <c r="AV614" s="12" t="s">
        <v>82</v>
      </c>
      <c r="AW614" s="12" t="s">
        <v>33</v>
      </c>
      <c r="AX614" s="12" t="s">
        <v>72</v>
      </c>
      <c r="AY614" s="150" t="s">
        <v>144</v>
      </c>
    </row>
    <row r="615" spans="2:51" s="12" customFormat="1" ht="11.25">
      <c r="B615" s="148"/>
      <c r="D615" s="149" t="s">
        <v>155</v>
      </c>
      <c r="E615" s="150" t="s">
        <v>3</v>
      </c>
      <c r="F615" s="151" t="s">
        <v>945</v>
      </c>
      <c r="H615" s="152">
        <v>84.7</v>
      </c>
      <c r="I615" s="153"/>
      <c r="L615" s="148"/>
      <c r="M615" s="154"/>
      <c r="T615" s="155"/>
      <c r="AT615" s="150" t="s">
        <v>155</v>
      </c>
      <c r="AU615" s="150" t="s">
        <v>82</v>
      </c>
      <c r="AV615" s="12" t="s">
        <v>82</v>
      </c>
      <c r="AW615" s="12" t="s">
        <v>33</v>
      </c>
      <c r="AX615" s="12" t="s">
        <v>72</v>
      </c>
      <c r="AY615" s="150" t="s">
        <v>144</v>
      </c>
    </row>
    <row r="616" spans="2:51" s="15" customFormat="1" ht="11.25">
      <c r="B616" s="169"/>
      <c r="D616" s="149" t="s">
        <v>155</v>
      </c>
      <c r="E616" s="170" t="s">
        <v>3</v>
      </c>
      <c r="F616" s="171" t="s">
        <v>204</v>
      </c>
      <c r="H616" s="172">
        <v>254.53000000000003</v>
      </c>
      <c r="I616" s="173"/>
      <c r="L616" s="169"/>
      <c r="M616" s="174"/>
      <c r="T616" s="175"/>
      <c r="AT616" s="170" t="s">
        <v>155</v>
      </c>
      <c r="AU616" s="170" t="s">
        <v>82</v>
      </c>
      <c r="AV616" s="15" t="s">
        <v>151</v>
      </c>
      <c r="AW616" s="15" t="s">
        <v>33</v>
      </c>
      <c r="AX616" s="15" t="s">
        <v>80</v>
      </c>
      <c r="AY616" s="170" t="s">
        <v>144</v>
      </c>
    </row>
    <row r="617" spans="2:65" s="1" customFormat="1" ht="24.2" customHeight="1">
      <c r="B617" s="129"/>
      <c r="C617" s="130" t="s">
        <v>965</v>
      </c>
      <c r="D617" s="130" t="s">
        <v>147</v>
      </c>
      <c r="E617" s="131" t="s">
        <v>966</v>
      </c>
      <c r="F617" s="132" t="s">
        <v>967</v>
      </c>
      <c r="G617" s="133" t="s">
        <v>231</v>
      </c>
      <c r="H617" s="134">
        <v>8.779</v>
      </c>
      <c r="I617" s="135"/>
      <c r="J617" s="136">
        <f>ROUND(I617*H617,2)</f>
        <v>0</v>
      </c>
      <c r="K617" s="137"/>
      <c r="L617" s="33"/>
      <c r="M617" s="138" t="s">
        <v>3</v>
      </c>
      <c r="N617" s="139" t="s">
        <v>43</v>
      </c>
      <c r="P617" s="140">
        <f>O617*H617</f>
        <v>0</v>
      </c>
      <c r="Q617" s="140">
        <v>0</v>
      </c>
      <c r="R617" s="140">
        <f>Q617*H617</f>
        <v>0</v>
      </c>
      <c r="S617" s="140">
        <v>0</v>
      </c>
      <c r="T617" s="141">
        <f>S617*H617</f>
        <v>0</v>
      </c>
      <c r="AR617" s="142" t="s">
        <v>251</v>
      </c>
      <c r="AT617" s="142" t="s">
        <v>147</v>
      </c>
      <c r="AU617" s="142" t="s">
        <v>82</v>
      </c>
      <c r="AY617" s="18" t="s">
        <v>144</v>
      </c>
      <c r="BE617" s="143">
        <f>IF(N617="základní",J617,0)</f>
        <v>0</v>
      </c>
      <c r="BF617" s="143">
        <f>IF(N617="snížená",J617,0)</f>
        <v>0</v>
      </c>
      <c r="BG617" s="143">
        <f>IF(N617="zákl. přenesená",J617,0)</f>
        <v>0</v>
      </c>
      <c r="BH617" s="143">
        <f>IF(N617="sníž. přenesená",J617,0)</f>
        <v>0</v>
      </c>
      <c r="BI617" s="143">
        <f>IF(N617="nulová",J617,0)</f>
        <v>0</v>
      </c>
      <c r="BJ617" s="18" t="s">
        <v>80</v>
      </c>
      <c r="BK617" s="143">
        <f>ROUND(I617*H617,2)</f>
        <v>0</v>
      </c>
      <c r="BL617" s="18" t="s">
        <v>251</v>
      </c>
      <c r="BM617" s="142" t="s">
        <v>968</v>
      </c>
    </row>
    <row r="618" spans="2:47" s="1" customFormat="1" ht="11.25">
      <c r="B618" s="33"/>
      <c r="D618" s="144" t="s">
        <v>153</v>
      </c>
      <c r="F618" s="145" t="s">
        <v>969</v>
      </c>
      <c r="I618" s="146"/>
      <c r="L618" s="33"/>
      <c r="M618" s="147"/>
      <c r="T618" s="54"/>
      <c r="AT618" s="18" t="s">
        <v>153</v>
      </c>
      <c r="AU618" s="18" t="s">
        <v>82</v>
      </c>
    </row>
    <row r="619" spans="2:63" s="11" customFormat="1" ht="22.9" customHeight="1">
      <c r="B619" s="117"/>
      <c r="D619" s="118" t="s">
        <v>71</v>
      </c>
      <c r="E619" s="127" t="s">
        <v>970</v>
      </c>
      <c r="F619" s="127" t="s">
        <v>971</v>
      </c>
      <c r="I619" s="120"/>
      <c r="J619" s="128">
        <f>BK619</f>
        <v>0</v>
      </c>
      <c r="L619" s="117"/>
      <c r="M619" s="122"/>
      <c r="P619" s="123">
        <f>SUM(P620:P629)</f>
        <v>0</v>
      </c>
      <c r="R619" s="123">
        <f>SUM(R620:R629)</f>
        <v>0.00264922</v>
      </c>
      <c r="T619" s="124">
        <f>SUM(T620:T629)</f>
        <v>0</v>
      </c>
      <c r="AR619" s="118" t="s">
        <v>82</v>
      </c>
      <c r="AT619" s="125" t="s">
        <v>71</v>
      </c>
      <c r="AU619" s="125" t="s">
        <v>80</v>
      </c>
      <c r="AY619" s="118" t="s">
        <v>144</v>
      </c>
      <c r="BK619" s="126">
        <f>SUM(BK620:BK629)</f>
        <v>0</v>
      </c>
    </row>
    <row r="620" spans="2:65" s="1" customFormat="1" ht="16.5" customHeight="1">
      <c r="B620" s="129"/>
      <c r="C620" s="130" t="s">
        <v>972</v>
      </c>
      <c r="D620" s="130" t="s">
        <v>147</v>
      </c>
      <c r="E620" s="131" t="s">
        <v>973</v>
      </c>
      <c r="F620" s="132" t="s">
        <v>974</v>
      </c>
      <c r="G620" s="133" t="s">
        <v>199</v>
      </c>
      <c r="H620" s="134">
        <v>7.45</v>
      </c>
      <c r="I620" s="135"/>
      <c r="J620" s="136">
        <f>ROUND(I620*H620,2)</f>
        <v>0</v>
      </c>
      <c r="K620" s="137"/>
      <c r="L620" s="33"/>
      <c r="M620" s="138" t="s">
        <v>3</v>
      </c>
      <c r="N620" s="139" t="s">
        <v>43</v>
      </c>
      <c r="P620" s="140">
        <f>O620*H620</f>
        <v>0</v>
      </c>
      <c r="Q620" s="140">
        <v>1E-05</v>
      </c>
      <c r="R620" s="140">
        <f>Q620*H620</f>
        <v>7.450000000000001E-05</v>
      </c>
      <c r="S620" s="140">
        <v>0</v>
      </c>
      <c r="T620" s="141">
        <f>S620*H620</f>
        <v>0</v>
      </c>
      <c r="AR620" s="142" t="s">
        <v>251</v>
      </c>
      <c r="AT620" s="142" t="s">
        <v>147</v>
      </c>
      <c r="AU620" s="142" t="s">
        <v>82</v>
      </c>
      <c r="AY620" s="18" t="s">
        <v>144</v>
      </c>
      <c r="BE620" s="143">
        <f>IF(N620="základní",J620,0)</f>
        <v>0</v>
      </c>
      <c r="BF620" s="143">
        <f>IF(N620="snížená",J620,0)</f>
        <v>0</v>
      </c>
      <c r="BG620" s="143">
        <f>IF(N620="zákl. přenesená",J620,0)</f>
        <v>0</v>
      </c>
      <c r="BH620" s="143">
        <f>IF(N620="sníž. přenesená",J620,0)</f>
        <v>0</v>
      </c>
      <c r="BI620" s="143">
        <f>IF(N620="nulová",J620,0)</f>
        <v>0</v>
      </c>
      <c r="BJ620" s="18" t="s">
        <v>80</v>
      </c>
      <c r="BK620" s="143">
        <f>ROUND(I620*H620,2)</f>
        <v>0</v>
      </c>
      <c r="BL620" s="18" t="s">
        <v>251</v>
      </c>
      <c r="BM620" s="142" t="s">
        <v>975</v>
      </c>
    </row>
    <row r="621" spans="2:47" s="1" customFormat="1" ht="11.25">
      <c r="B621" s="33"/>
      <c r="D621" s="144" t="s">
        <v>153</v>
      </c>
      <c r="F621" s="145" t="s">
        <v>976</v>
      </c>
      <c r="I621" s="146"/>
      <c r="L621" s="33"/>
      <c r="M621" s="147"/>
      <c r="T621" s="54"/>
      <c r="AT621" s="18" t="s">
        <v>153</v>
      </c>
      <c r="AU621" s="18" t="s">
        <v>82</v>
      </c>
    </row>
    <row r="622" spans="2:51" s="12" customFormat="1" ht="11.25">
      <c r="B622" s="148"/>
      <c r="D622" s="149" t="s">
        <v>155</v>
      </c>
      <c r="E622" s="150" t="s">
        <v>3</v>
      </c>
      <c r="F622" s="151" t="s">
        <v>977</v>
      </c>
      <c r="H622" s="152">
        <v>2.6</v>
      </c>
      <c r="I622" s="153"/>
      <c r="L622" s="148"/>
      <c r="M622" s="154"/>
      <c r="T622" s="155"/>
      <c r="AT622" s="150" t="s">
        <v>155</v>
      </c>
      <c r="AU622" s="150" t="s">
        <v>82</v>
      </c>
      <c r="AV622" s="12" t="s">
        <v>82</v>
      </c>
      <c r="AW622" s="12" t="s">
        <v>33</v>
      </c>
      <c r="AX622" s="12" t="s">
        <v>72</v>
      </c>
      <c r="AY622" s="150" t="s">
        <v>144</v>
      </c>
    </row>
    <row r="623" spans="2:51" s="12" customFormat="1" ht="11.25">
      <c r="B623" s="148"/>
      <c r="D623" s="149" t="s">
        <v>155</v>
      </c>
      <c r="E623" s="150" t="s">
        <v>3</v>
      </c>
      <c r="F623" s="151" t="s">
        <v>978</v>
      </c>
      <c r="H623" s="152">
        <v>2.85</v>
      </c>
      <c r="I623" s="153"/>
      <c r="L623" s="148"/>
      <c r="M623" s="154"/>
      <c r="T623" s="155"/>
      <c r="AT623" s="150" t="s">
        <v>155</v>
      </c>
      <c r="AU623" s="150" t="s">
        <v>82</v>
      </c>
      <c r="AV623" s="12" t="s">
        <v>82</v>
      </c>
      <c r="AW623" s="12" t="s">
        <v>33</v>
      </c>
      <c r="AX623" s="12" t="s">
        <v>72</v>
      </c>
      <c r="AY623" s="150" t="s">
        <v>144</v>
      </c>
    </row>
    <row r="624" spans="2:51" s="12" customFormat="1" ht="11.25">
      <c r="B624" s="148"/>
      <c r="D624" s="149" t="s">
        <v>155</v>
      </c>
      <c r="E624" s="150" t="s">
        <v>3</v>
      </c>
      <c r="F624" s="151" t="s">
        <v>979</v>
      </c>
      <c r="H624" s="152">
        <v>2</v>
      </c>
      <c r="I624" s="153"/>
      <c r="L624" s="148"/>
      <c r="M624" s="154"/>
      <c r="T624" s="155"/>
      <c r="AT624" s="150" t="s">
        <v>155</v>
      </c>
      <c r="AU624" s="150" t="s">
        <v>82</v>
      </c>
      <c r="AV624" s="12" t="s">
        <v>82</v>
      </c>
      <c r="AW624" s="12" t="s">
        <v>33</v>
      </c>
      <c r="AX624" s="12" t="s">
        <v>72</v>
      </c>
      <c r="AY624" s="150" t="s">
        <v>144</v>
      </c>
    </row>
    <row r="625" spans="2:51" s="15" customFormat="1" ht="11.25">
      <c r="B625" s="169"/>
      <c r="D625" s="149" t="s">
        <v>155</v>
      </c>
      <c r="E625" s="170" t="s">
        <v>3</v>
      </c>
      <c r="F625" s="171" t="s">
        <v>204</v>
      </c>
      <c r="H625" s="172">
        <v>7.45</v>
      </c>
      <c r="I625" s="173"/>
      <c r="L625" s="169"/>
      <c r="M625" s="174"/>
      <c r="T625" s="175"/>
      <c r="AT625" s="170" t="s">
        <v>155</v>
      </c>
      <c r="AU625" s="170" t="s">
        <v>82</v>
      </c>
      <c r="AV625" s="15" t="s">
        <v>151</v>
      </c>
      <c r="AW625" s="15" t="s">
        <v>33</v>
      </c>
      <c r="AX625" s="15" t="s">
        <v>80</v>
      </c>
      <c r="AY625" s="170" t="s">
        <v>144</v>
      </c>
    </row>
    <row r="626" spans="2:65" s="1" customFormat="1" ht="16.5" customHeight="1">
      <c r="B626" s="129"/>
      <c r="C626" s="176" t="s">
        <v>980</v>
      </c>
      <c r="D626" s="176" t="s">
        <v>206</v>
      </c>
      <c r="E626" s="177" t="s">
        <v>981</v>
      </c>
      <c r="F626" s="178" t="s">
        <v>982</v>
      </c>
      <c r="G626" s="179" t="s">
        <v>199</v>
      </c>
      <c r="H626" s="180">
        <v>8.046</v>
      </c>
      <c r="I626" s="181"/>
      <c r="J626" s="182">
        <f>ROUND(I626*H626,2)</f>
        <v>0</v>
      </c>
      <c r="K626" s="183"/>
      <c r="L626" s="184"/>
      <c r="M626" s="185" t="s">
        <v>3</v>
      </c>
      <c r="N626" s="186" t="s">
        <v>43</v>
      </c>
      <c r="P626" s="140">
        <f>O626*H626</f>
        <v>0</v>
      </c>
      <c r="Q626" s="140">
        <v>0.00032</v>
      </c>
      <c r="R626" s="140">
        <f>Q626*H626</f>
        <v>0.00257472</v>
      </c>
      <c r="S626" s="140">
        <v>0</v>
      </c>
      <c r="T626" s="141">
        <f>S626*H626</f>
        <v>0</v>
      </c>
      <c r="AR626" s="142" t="s">
        <v>293</v>
      </c>
      <c r="AT626" s="142" t="s">
        <v>206</v>
      </c>
      <c r="AU626" s="142" t="s">
        <v>82</v>
      </c>
      <c r="AY626" s="18" t="s">
        <v>144</v>
      </c>
      <c r="BE626" s="143">
        <f>IF(N626="základní",J626,0)</f>
        <v>0</v>
      </c>
      <c r="BF626" s="143">
        <f>IF(N626="snížená",J626,0)</f>
        <v>0</v>
      </c>
      <c r="BG626" s="143">
        <f>IF(N626="zákl. přenesená",J626,0)</f>
        <v>0</v>
      </c>
      <c r="BH626" s="143">
        <f>IF(N626="sníž. přenesená",J626,0)</f>
        <v>0</v>
      </c>
      <c r="BI626" s="143">
        <f>IF(N626="nulová",J626,0)</f>
        <v>0</v>
      </c>
      <c r="BJ626" s="18" t="s">
        <v>80</v>
      </c>
      <c r="BK626" s="143">
        <f>ROUND(I626*H626,2)</f>
        <v>0</v>
      </c>
      <c r="BL626" s="18" t="s">
        <v>251</v>
      </c>
      <c r="BM626" s="142" t="s">
        <v>983</v>
      </c>
    </row>
    <row r="627" spans="2:51" s="12" customFormat="1" ht="11.25">
      <c r="B627" s="148"/>
      <c r="D627" s="149" t="s">
        <v>155</v>
      </c>
      <c r="F627" s="151" t="s">
        <v>984</v>
      </c>
      <c r="H627" s="152">
        <v>8.046</v>
      </c>
      <c r="I627" s="153"/>
      <c r="L627" s="148"/>
      <c r="M627" s="154"/>
      <c r="T627" s="155"/>
      <c r="AT627" s="150" t="s">
        <v>155</v>
      </c>
      <c r="AU627" s="150" t="s">
        <v>82</v>
      </c>
      <c r="AV627" s="12" t="s">
        <v>82</v>
      </c>
      <c r="AW627" s="12" t="s">
        <v>4</v>
      </c>
      <c r="AX627" s="12" t="s">
        <v>80</v>
      </c>
      <c r="AY627" s="150" t="s">
        <v>144</v>
      </c>
    </row>
    <row r="628" spans="2:65" s="1" customFormat="1" ht="24.2" customHeight="1">
      <c r="B628" s="129"/>
      <c r="C628" s="130" t="s">
        <v>985</v>
      </c>
      <c r="D628" s="130" t="s">
        <v>147</v>
      </c>
      <c r="E628" s="131" t="s">
        <v>986</v>
      </c>
      <c r="F628" s="132" t="s">
        <v>987</v>
      </c>
      <c r="G628" s="133" t="s">
        <v>231</v>
      </c>
      <c r="H628" s="134">
        <v>0.003</v>
      </c>
      <c r="I628" s="135"/>
      <c r="J628" s="136">
        <f>ROUND(I628*H628,2)</f>
        <v>0</v>
      </c>
      <c r="K628" s="137"/>
      <c r="L628" s="33"/>
      <c r="M628" s="138" t="s">
        <v>3</v>
      </c>
      <c r="N628" s="139" t="s">
        <v>43</v>
      </c>
      <c r="P628" s="140">
        <f>O628*H628</f>
        <v>0</v>
      </c>
      <c r="Q628" s="140">
        <v>0</v>
      </c>
      <c r="R628" s="140">
        <f>Q628*H628</f>
        <v>0</v>
      </c>
      <c r="S628" s="140">
        <v>0</v>
      </c>
      <c r="T628" s="141">
        <f>S628*H628</f>
        <v>0</v>
      </c>
      <c r="AR628" s="142" t="s">
        <v>251</v>
      </c>
      <c r="AT628" s="142" t="s">
        <v>147</v>
      </c>
      <c r="AU628" s="142" t="s">
        <v>82</v>
      </c>
      <c r="AY628" s="18" t="s">
        <v>144</v>
      </c>
      <c r="BE628" s="143">
        <f>IF(N628="základní",J628,0)</f>
        <v>0</v>
      </c>
      <c r="BF628" s="143">
        <f>IF(N628="snížená",J628,0)</f>
        <v>0</v>
      </c>
      <c r="BG628" s="143">
        <f>IF(N628="zákl. přenesená",J628,0)</f>
        <v>0</v>
      </c>
      <c r="BH628" s="143">
        <f>IF(N628="sníž. přenesená",J628,0)</f>
        <v>0</v>
      </c>
      <c r="BI628" s="143">
        <f>IF(N628="nulová",J628,0)</f>
        <v>0</v>
      </c>
      <c r="BJ628" s="18" t="s">
        <v>80</v>
      </c>
      <c r="BK628" s="143">
        <f>ROUND(I628*H628,2)</f>
        <v>0</v>
      </c>
      <c r="BL628" s="18" t="s">
        <v>251</v>
      </c>
      <c r="BM628" s="142" t="s">
        <v>988</v>
      </c>
    </row>
    <row r="629" spans="2:47" s="1" customFormat="1" ht="11.25">
      <c r="B629" s="33"/>
      <c r="D629" s="144" t="s">
        <v>153</v>
      </c>
      <c r="F629" s="145" t="s">
        <v>989</v>
      </c>
      <c r="I629" s="146"/>
      <c r="L629" s="33"/>
      <c r="M629" s="147"/>
      <c r="T629" s="54"/>
      <c r="AT629" s="18" t="s">
        <v>153</v>
      </c>
      <c r="AU629" s="18" t="s">
        <v>82</v>
      </c>
    </row>
    <row r="630" spans="2:63" s="11" customFormat="1" ht="22.9" customHeight="1">
      <c r="B630" s="117"/>
      <c r="D630" s="118" t="s">
        <v>71</v>
      </c>
      <c r="E630" s="127" t="s">
        <v>990</v>
      </c>
      <c r="F630" s="127" t="s">
        <v>991</v>
      </c>
      <c r="I630" s="120"/>
      <c r="J630" s="128">
        <f>BK630</f>
        <v>0</v>
      </c>
      <c r="L630" s="117"/>
      <c r="M630" s="122"/>
      <c r="P630" s="123">
        <f>SUM(P631:P729)</f>
        <v>0</v>
      </c>
      <c r="R630" s="123">
        <f>SUM(R631:R729)</f>
        <v>7.162851539999999</v>
      </c>
      <c r="T630" s="124">
        <f>SUM(T631:T729)</f>
        <v>8.2321423</v>
      </c>
      <c r="AR630" s="118" t="s">
        <v>82</v>
      </c>
      <c r="AT630" s="125" t="s">
        <v>71</v>
      </c>
      <c r="AU630" s="125" t="s">
        <v>80</v>
      </c>
      <c r="AY630" s="118" t="s">
        <v>144</v>
      </c>
      <c r="BK630" s="126">
        <f>SUM(BK631:BK729)</f>
        <v>0</v>
      </c>
    </row>
    <row r="631" spans="2:65" s="1" customFormat="1" ht="16.5" customHeight="1">
      <c r="B631" s="129"/>
      <c r="C631" s="130" t="s">
        <v>992</v>
      </c>
      <c r="D631" s="130" t="s">
        <v>147</v>
      </c>
      <c r="E631" s="131" t="s">
        <v>993</v>
      </c>
      <c r="F631" s="132" t="s">
        <v>994</v>
      </c>
      <c r="G631" s="133" t="s">
        <v>150</v>
      </c>
      <c r="H631" s="134">
        <v>302.434</v>
      </c>
      <c r="I631" s="135"/>
      <c r="J631" s="136">
        <f>ROUND(I631*H631,2)</f>
        <v>0</v>
      </c>
      <c r="K631" s="137"/>
      <c r="L631" s="33"/>
      <c r="M631" s="138" t="s">
        <v>3</v>
      </c>
      <c r="N631" s="139" t="s">
        <v>43</v>
      </c>
      <c r="P631" s="140">
        <f>O631*H631</f>
        <v>0</v>
      </c>
      <c r="Q631" s="140">
        <v>0</v>
      </c>
      <c r="R631" s="140">
        <f>Q631*H631</f>
        <v>0</v>
      </c>
      <c r="S631" s="140">
        <v>0</v>
      </c>
      <c r="T631" s="141">
        <f>S631*H631</f>
        <v>0</v>
      </c>
      <c r="AR631" s="142" t="s">
        <v>251</v>
      </c>
      <c r="AT631" s="142" t="s">
        <v>147</v>
      </c>
      <c r="AU631" s="142" t="s">
        <v>82</v>
      </c>
      <c r="AY631" s="18" t="s">
        <v>144</v>
      </c>
      <c r="BE631" s="143">
        <f>IF(N631="základní",J631,0)</f>
        <v>0</v>
      </c>
      <c r="BF631" s="143">
        <f>IF(N631="snížená",J631,0)</f>
        <v>0</v>
      </c>
      <c r="BG631" s="143">
        <f>IF(N631="zákl. přenesená",J631,0)</f>
        <v>0</v>
      </c>
      <c r="BH631" s="143">
        <f>IF(N631="sníž. přenesená",J631,0)</f>
        <v>0</v>
      </c>
      <c r="BI631" s="143">
        <f>IF(N631="nulová",J631,0)</f>
        <v>0</v>
      </c>
      <c r="BJ631" s="18" t="s">
        <v>80</v>
      </c>
      <c r="BK631" s="143">
        <f>ROUND(I631*H631,2)</f>
        <v>0</v>
      </c>
      <c r="BL631" s="18" t="s">
        <v>251</v>
      </c>
      <c r="BM631" s="142" t="s">
        <v>995</v>
      </c>
    </row>
    <row r="632" spans="2:47" s="1" customFormat="1" ht="11.25">
      <c r="B632" s="33"/>
      <c r="D632" s="144" t="s">
        <v>153</v>
      </c>
      <c r="F632" s="145" t="s">
        <v>996</v>
      </c>
      <c r="I632" s="146"/>
      <c r="L632" s="33"/>
      <c r="M632" s="147"/>
      <c r="T632" s="54"/>
      <c r="AT632" s="18" t="s">
        <v>153</v>
      </c>
      <c r="AU632" s="18" t="s">
        <v>82</v>
      </c>
    </row>
    <row r="633" spans="2:51" s="12" customFormat="1" ht="11.25">
      <c r="B633" s="148"/>
      <c r="D633" s="149" t="s">
        <v>155</v>
      </c>
      <c r="E633" s="150" t="s">
        <v>3</v>
      </c>
      <c r="F633" s="151" t="s">
        <v>997</v>
      </c>
      <c r="H633" s="152">
        <v>4.425</v>
      </c>
      <c r="I633" s="153"/>
      <c r="L633" s="148"/>
      <c r="M633" s="154"/>
      <c r="T633" s="155"/>
      <c r="AT633" s="150" t="s">
        <v>155</v>
      </c>
      <c r="AU633" s="150" t="s">
        <v>82</v>
      </c>
      <c r="AV633" s="12" t="s">
        <v>82</v>
      </c>
      <c r="AW633" s="12" t="s">
        <v>33</v>
      </c>
      <c r="AX633" s="12" t="s">
        <v>72</v>
      </c>
      <c r="AY633" s="150" t="s">
        <v>144</v>
      </c>
    </row>
    <row r="634" spans="2:51" s="12" customFormat="1" ht="11.25">
      <c r="B634" s="148"/>
      <c r="D634" s="149" t="s">
        <v>155</v>
      </c>
      <c r="E634" s="150" t="s">
        <v>3</v>
      </c>
      <c r="F634" s="151" t="s">
        <v>998</v>
      </c>
      <c r="H634" s="152">
        <v>29.945</v>
      </c>
      <c r="I634" s="153"/>
      <c r="L634" s="148"/>
      <c r="M634" s="154"/>
      <c r="T634" s="155"/>
      <c r="AT634" s="150" t="s">
        <v>155</v>
      </c>
      <c r="AU634" s="150" t="s">
        <v>82</v>
      </c>
      <c r="AV634" s="12" t="s">
        <v>82</v>
      </c>
      <c r="AW634" s="12" t="s">
        <v>33</v>
      </c>
      <c r="AX634" s="12" t="s">
        <v>72</v>
      </c>
      <c r="AY634" s="150" t="s">
        <v>144</v>
      </c>
    </row>
    <row r="635" spans="2:51" s="12" customFormat="1" ht="11.25">
      <c r="B635" s="148"/>
      <c r="D635" s="149" t="s">
        <v>155</v>
      </c>
      <c r="E635" s="150" t="s">
        <v>3</v>
      </c>
      <c r="F635" s="151" t="s">
        <v>999</v>
      </c>
      <c r="H635" s="152">
        <v>58.565</v>
      </c>
      <c r="I635" s="153"/>
      <c r="L635" s="148"/>
      <c r="M635" s="154"/>
      <c r="T635" s="155"/>
      <c r="AT635" s="150" t="s">
        <v>155</v>
      </c>
      <c r="AU635" s="150" t="s">
        <v>82</v>
      </c>
      <c r="AV635" s="12" t="s">
        <v>82</v>
      </c>
      <c r="AW635" s="12" t="s">
        <v>33</v>
      </c>
      <c r="AX635" s="12" t="s">
        <v>72</v>
      </c>
      <c r="AY635" s="150" t="s">
        <v>144</v>
      </c>
    </row>
    <row r="636" spans="2:51" s="12" customFormat="1" ht="11.25">
      <c r="B636" s="148"/>
      <c r="D636" s="149" t="s">
        <v>155</v>
      </c>
      <c r="E636" s="150" t="s">
        <v>3</v>
      </c>
      <c r="F636" s="151" t="s">
        <v>1000</v>
      </c>
      <c r="H636" s="152">
        <v>29.839</v>
      </c>
      <c r="I636" s="153"/>
      <c r="L636" s="148"/>
      <c r="M636" s="154"/>
      <c r="T636" s="155"/>
      <c r="AT636" s="150" t="s">
        <v>155</v>
      </c>
      <c r="AU636" s="150" t="s">
        <v>82</v>
      </c>
      <c r="AV636" s="12" t="s">
        <v>82</v>
      </c>
      <c r="AW636" s="12" t="s">
        <v>33</v>
      </c>
      <c r="AX636" s="12" t="s">
        <v>72</v>
      </c>
      <c r="AY636" s="150" t="s">
        <v>144</v>
      </c>
    </row>
    <row r="637" spans="2:51" s="12" customFormat="1" ht="11.25">
      <c r="B637" s="148"/>
      <c r="D637" s="149" t="s">
        <v>155</v>
      </c>
      <c r="E637" s="150" t="s">
        <v>3</v>
      </c>
      <c r="F637" s="151" t="s">
        <v>1001</v>
      </c>
      <c r="H637" s="152">
        <v>19.318</v>
      </c>
      <c r="I637" s="153"/>
      <c r="L637" s="148"/>
      <c r="M637" s="154"/>
      <c r="T637" s="155"/>
      <c r="AT637" s="150" t="s">
        <v>155</v>
      </c>
      <c r="AU637" s="150" t="s">
        <v>82</v>
      </c>
      <c r="AV637" s="12" t="s">
        <v>82</v>
      </c>
      <c r="AW637" s="12" t="s">
        <v>33</v>
      </c>
      <c r="AX637" s="12" t="s">
        <v>72</v>
      </c>
      <c r="AY637" s="150" t="s">
        <v>144</v>
      </c>
    </row>
    <row r="638" spans="2:51" s="12" customFormat="1" ht="11.25">
      <c r="B638" s="148"/>
      <c r="D638" s="149" t="s">
        <v>155</v>
      </c>
      <c r="E638" s="150" t="s">
        <v>3</v>
      </c>
      <c r="F638" s="151" t="s">
        <v>1002</v>
      </c>
      <c r="H638" s="152">
        <v>16.921</v>
      </c>
      <c r="I638" s="153"/>
      <c r="L638" s="148"/>
      <c r="M638" s="154"/>
      <c r="T638" s="155"/>
      <c r="AT638" s="150" t="s">
        <v>155</v>
      </c>
      <c r="AU638" s="150" t="s">
        <v>82</v>
      </c>
      <c r="AV638" s="12" t="s">
        <v>82</v>
      </c>
      <c r="AW638" s="12" t="s">
        <v>33</v>
      </c>
      <c r="AX638" s="12" t="s">
        <v>72</v>
      </c>
      <c r="AY638" s="150" t="s">
        <v>144</v>
      </c>
    </row>
    <row r="639" spans="2:51" s="12" customFormat="1" ht="11.25">
      <c r="B639" s="148"/>
      <c r="D639" s="149" t="s">
        <v>155</v>
      </c>
      <c r="E639" s="150" t="s">
        <v>3</v>
      </c>
      <c r="F639" s="151" t="s">
        <v>1003</v>
      </c>
      <c r="H639" s="152">
        <v>15.596</v>
      </c>
      <c r="I639" s="153"/>
      <c r="L639" s="148"/>
      <c r="M639" s="154"/>
      <c r="T639" s="155"/>
      <c r="AT639" s="150" t="s">
        <v>155</v>
      </c>
      <c r="AU639" s="150" t="s">
        <v>82</v>
      </c>
      <c r="AV639" s="12" t="s">
        <v>82</v>
      </c>
      <c r="AW639" s="12" t="s">
        <v>33</v>
      </c>
      <c r="AX639" s="12" t="s">
        <v>72</v>
      </c>
      <c r="AY639" s="150" t="s">
        <v>144</v>
      </c>
    </row>
    <row r="640" spans="2:51" s="12" customFormat="1" ht="11.25">
      <c r="B640" s="148"/>
      <c r="D640" s="149" t="s">
        <v>155</v>
      </c>
      <c r="E640" s="150" t="s">
        <v>3</v>
      </c>
      <c r="F640" s="151" t="s">
        <v>1004</v>
      </c>
      <c r="H640" s="152">
        <v>32.808</v>
      </c>
      <c r="I640" s="153"/>
      <c r="L640" s="148"/>
      <c r="M640" s="154"/>
      <c r="T640" s="155"/>
      <c r="AT640" s="150" t="s">
        <v>155</v>
      </c>
      <c r="AU640" s="150" t="s">
        <v>82</v>
      </c>
      <c r="AV640" s="12" t="s">
        <v>82</v>
      </c>
      <c r="AW640" s="12" t="s">
        <v>33</v>
      </c>
      <c r="AX640" s="12" t="s">
        <v>72</v>
      </c>
      <c r="AY640" s="150" t="s">
        <v>144</v>
      </c>
    </row>
    <row r="641" spans="2:51" s="12" customFormat="1" ht="11.25">
      <c r="B641" s="148"/>
      <c r="D641" s="149" t="s">
        <v>155</v>
      </c>
      <c r="E641" s="150" t="s">
        <v>3</v>
      </c>
      <c r="F641" s="151" t="s">
        <v>1005</v>
      </c>
      <c r="H641" s="152">
        <v>58.565</v>
      </c>
      <c r="I641" s="153"/>
      <c r="L641" s="148"/>
      <c r="M641" s="154"/>
      <c r="T641" s="155"/>
      <c r="AT641" s="150" t="s">
        <v>155</v>
      </c>
      <c r="AU641" s="150" t="s">
        <v>82</v>
      </c>
      <c r="AV641" s="12" t="s">
        <v>82</v>
      </c>
      <c r="AW641" s="12" t="s">
        <v>33</v>
      </c>
      <c r="AX641" s="12" t="s">
        <v>72</v>
      </c>
      <c r="AY641" s="150" t="s">
        <v>144</v>
      </c>
    </row>
    <row r="642" spans="2:51" s="12" customFormat="1" ht="11.25">
      <c r="B642" s="148"/>
      <c r="D642" s="149" t="s">
        <v>155</v>
      </c>
      <c r="E642" s="150" t="s">
        <v>3</v>
      </c>
      <c r="F642" s="151" t="s">
        <v>1006</v>
      </c>
      <c r="H642" s="152">
        <v>36.452</v>
      </c>
      <c r="I642" s="153"/>
      <c r="L642" s="148"/>
      <c r="M642" s="154"/>
      <c r="T642" s="155"/>
      <c r="AT642" s="150" t="s">
        <v>155</v>
      </c>
      <c r="AU642" s="150" t="s">
        <v>82</v>
      </c>
      <c r="AV642" s="12" t="s">
        <v>82</v>
      </c>
      <c r="AW642" s="12" t="s">
        <v>33</v>
      </c>
      <c r="AX642" s="12" t="s">
        <v>72</v>
      </c>
      <c r="AY642" s="150" t="s">
        <v>144</v>
      </c>
    </row>
    <row r="643" spans="2:51" s="15" customFormat="1" ht="11.25">
      <c r="B643" s="169"/>
      <c r="D643" s="149" t="s">
        <v>155</v>
      </c>
      <c r="E643" s="170" t="s">
        <v>3</v>
      </c>
      <c r="F643" s="171" t="s">
        <v>204</v>
      </c>
      <c r="H643" s="172">
        <v>302.43399999999997</v>
      </c>
      <c r="I643" s="173"/>
      <c r="L643" s="169"/>
      <c r="M643" s="174"/>
      <c r="T643" s="175"/>
      <c r="AT643" s="170" t="s">
        <v>155</v>
      </c>
      <c r="AU643" s="170" t="s">
        <v>82</v>
      </c>
      <c r="AV643" s="15" t="s">
        <v>151</v>
      </c>
      <c r="AW643" s="15" t="s">
        <v>33</v>
      </c>
      <c r="AX643" s="15" t="s">
        <v>80</v>
      </c>
      <c r="AY643" s="170" t="s">
        <v>144</v>
      </c>
    </row>
    <row r="644" spans="2:65" s="1" customFormat="1" ht="16.5" customHeight="1">
      <c r="B644" s="129"/>
      <c r="C644" s="130" t="s">
        <v>1007</v>
      </c>
      <c r="D644" s="130" t="s">
        <v>147</v>
      </c>
      <c r="E644" s="131" t="s">
        <v>1008</v>
      </c>
      <c r="F644" s="132" t="s">
        <v>1009</v>
      </c>
      <c r="G644" s="133" t="s">
        <v>150</v>
      </c>
      <c r="H644" s="134">
        <v>302.434</v>
      </c>
      <c r="I644" s="135"/>
      <c r="J644" s="136">
        <f>ROUND(I644*H644,2)</f>
        <v>0</v>
      </c>
      <c r="K644" s="137"/>
      <c r="L644" s="33"/>
      <c r="M644" s="138" t="s">
        <v>3</v>
      </c>
      <c r="N644" s="139" t="s">
        <v>43</v>
      </c>
      <c r="P644" s="140">
        <f>O644*H644</f>
        <v>0</v>
      </c>
      <c r="Q644" s="140">
        <v>0.0003</v>
      </c>
      <c r="R644" s="140">
        <f>Q644*H644</f>
        <v>0.0907302</v>
      </c>
      <c r="S644" s="140">
        <v>0</v>
      </c>
      <c r="T644" s="141">
        <f>S644*H644</f>
        <v>0</v>
      </c>
      <c r="AR644" s="142" t="s">
        <v>251</v>
      </c>
      <c r="AT644" s="142" t="s">
        <v>147</v>
      </c>
      <c r="AU644" s="142" t="s">
        <v>82</v>
      </c>
      <c r="AY644" s="18" t="s">
        <v>144</v>
      </c>
      <c r="BE644" s="143">
        <f>IF(N644="základní",J644,0)</f>
        <v>0</v>
      </c>
      <c r="BF644" s="143">
        <f>IF(N644="snížená",J644,0)</f>
        <v>0</v>
      </c>
      <c r="BG644" s="143">
        <f>IF(N644="zákl. přenesená",J644,0)</f>
        <v>0</v>
      </c>
      <c r="BH644" s="143">
        <f>IF(N644="sníž. přenesená",J644,0)</f>
        <v>0</v>
      </c>
      <c r="BI644" s="143">
        <f>IF(N644="nulová",J644,0)</f>
        <v>0</v>
      </c>
      <c r="BJ644" s="18" t="s">
        <v>80</v>
      </c>
      <c r="BK644" s="143">
        <f>ROUND(I644*H644,2)</f>
        <v>0</v>
      </c>
      <c r="BL644" s="18" t="s">
        <v>251</v>
      </c>
      <c r="BM644" s="142" t="s">
        <v>1010</v>
      </c>
    </row>
    <row r="645" spans="2:47" s="1" customFormat="1" ht="11.25">
      <c r="B645" s="33"/>
      <c r="D645" s="144" t="s">
        <v>153</v>
      </c>
      <c r="F645" s="145" t="s">
        <v>1011</v>
      </c>
      <c r="I645" s="146"/>
      <c r="L645" s="33"/>
      <c r="M645" s="147"/>
      <c r="T645" s="54"/>
      <c r="AT645" s="18" t="s">
        <v>153</v>
      </c>
      <c r="AU645" s="18" t="s">
        <v>82</v>
      </c>
    </row>
    <row r="646" spans="2:51" s="12" customFormat="1" ht="11.25">
      <c r="B646" s="148"/>
      <c r="D646" s="149" t="s">
        <v>155</v>
      </c>
      <c r="E646" s="150" t="s">
        <v>3</v>
      </c>
      <c r="F646" s="151" t="s">
        <v>997</v>
      </c>
      <c r="H646" s="152">
        <v>4.425</v>
      </c>
      <c r="I646" s="153"/>
      <c r="L646" s="148"/>
      <c r="M646" s="154"/>
      <c r="T646" s="155"/>
      <c r="AT646" s="150" t="s">
        <v>155</v>
      </c>
      <c r="AU646" s="150" t="s">
        <v>82</v>
      </c>
      <c r="AV646" s="12" t="s">
        <v>82</v>
      </c>
      <c r="AW646" s="12" t="s">
        <v>33</v>
      </c>
      <c r="AX646" s="12" t="s">
        <v>72</v>
      </c>
      <c r="AY646" s="150" t="s">
        <v>144</v>
      </c>
    </row>
    <row r="647" spans="2:51" s="12" customFormat="1" ht="11.25">
      <c r="B647" s="148"/>
      <c r="D647" s="149" t="s">
        <v>155</v>
      </c>
      <c r="E647" s="150" t="s">
        <v>3</v>
      </c>
      <c r="F647" s="151" t="s">
        <v>998</v>
      </c>
      <c r="H647" s="152">
        <v>29.945</v>
      </c>
      <c r="I647" s="153"/>
      <c r="L647" s="148"/>
      <c r="M647" s="154"/>
      <c r="T647" s="155"/>
      <c r="AT647" s="150" t="s">
        <v>155</v>
      </c>
      <c r="AU647" s="150" t="s">
        <v>82</v>
      </c>
      <c r="AV647" s="12" t="s">
        <v>82</v>
      </c>
      <c r="AW647" s="12" t="s">
        <v>33</v>
      </c>
      <c r="AX647" s="12" t="s">
        <v>72</v>
      </c>
      <c r="AY647" s="150" t="s">
        <v>144</v>
      </c>
    </row>
    <row r="648" spans="2:51" s="12" customFormat="1" ht="11.25">
      <c r="B648" s="148"/>
      <c r="D648" s="149" t="s">
        <v>155</v>
      </c>
      <c r="E648" s="150" t="s">
        <v>3</v>
      </c>
      <c r="F648" s="151" t="s">
        <v>999</v>
      </c>
      <c r="H648" s="152">
        <v>58.565</v>
      </c>
      <c r="I648" s="153"/>
      <c r="L648" s="148"/>
      <c r="M648" s="154"/>
      <c r="T648" s="155"/>
      <c r="AT648" s="150" t="s">
        <v>155</v>
      </c>
      <c r="AU648" s="150" t="s">
        <v>82</v>
      </c>
      <c r="AV648" s="12" t="s">
        <v>82</v>
      </c>
      <c r="AW648" s="12" t="s">
        <v>33</v>
      </c>
      <c r="AX648" s="12" t="s">
        <v>72</v>
      </c>
      <c r="AY648" s="150" t="s">
        <v>144</v>
      </c>
    </row>
    <row r="649" spans="2:51" s="12" customFormat="1" ht="11.25">
      <c r="B649" s="148"/>
      <c r="D649" s="149" t="s">
        <v>155</v>
      </c>
      <c r="E649" s="150" t="s">
        <v>3</v>
      </c>
      <c r="F649" s="151" t="s">
        <v>1000</v>
      </c>
      <c r="H649" s="152">
        <v>29.839</v>
      </c>
      <c r="I649" s="153"/>
      <c r="L649" s="148"/>
      <c r="M649" s="154"/>
      <c r="T649" s="155"/>
      <c r="AT649" s="150" t="s">
        <v>155</v>
      </c>
      <c r="AU649" s="150" t="s">
        <v>82</v>
      </c>
      <c r="AV649" s="12" t="s">
        <v>82</v>
      </c>
      <c r="AW649" s="12" t="s">
        <v>33</v>
      </c>
      <c r="AX649" s="12" t="s">
        <v>72</v>
      </c>
      <c r="AY649" s="150" t="s">
        <v>144</v>
      </c>
    </row>
    <row r="650" spans="2:51" s="12" customFormat="1" ht="11.25">
      <c r="B650" s="148"/>
      <c r="D650" s="149" t="s">
        <v>155</v>
      </c>
      <c r="E650" s="150" t="s">
        <v>3</v>
      </c>
      <c r="F650" s="151" t="s">
        <v>1001</v>
      </c>
      <c r="H650" s="152">
        <v>19.318</v>
      </c>
      <c r="I650" s="153"/>
      <c r="L650" s="148"/>
      <c r="M650" s="154"/>
      <c r="T650" s="155"/>
      <c r="AT650" s="150" t="s">
        <v>155</v>
      </c>
      <c r="AU650" s="150" t="s">
        <v>82</v>
      </c>
      <c r="AV650" s="12" t="s">
        <v>82</v>
      </c>
      <c r="AW650" s="12" t="s">
        <v>33</v>
      </c>
      <c r="AX650" s="12" t="s">
        <v>72</v>
      </c>
      <c r="AY650" s="150" t="s">
        <v>144</v>
      </c>
    </row>
    <row r="651" spans="2:51" s="12" customFormat="1" ht="11.25">
      <c r="B651" s="148"/>
      <c r="D651" s="149" t="s">
        <v>155</v>
      </c>
      <c r="E651" s="150" t="s">
        <v>3</v>
      </c>
      <c r="F651" s="151" t="s">
        <v>1002</v>
      </c>
      <c r="H651" s="152">
        <v>16.921</v>
      </c>
      <c r="I651" s="153"/>
      <c r="L651" s="148"/>
      <c r="M651" s="154"/>
      <c r="T651" s="155"/>
      <c r="AT651" s="150" t="s">
        <v>155</v>
      </c>
      <c r="AU651" s="150" t="s">
        <v>82</v>
      </c>
      <c r="AV651" s="12" t="s">
        <v>82</v>
      </c>
      <c r="AW651" s="12" t="s">
        <v>33</v>
      </c>
      <c r="AX651" s="12" t="s">
        <v>72</v>
      </c>
      <c r="AY651" s="150" t="s">
        <v>144</v>
      </c>
    </row>
    <row r="652" spans="2:51" s="12" customFormat="1" ht="11.25">
      <c r="B652" s="148"/>
      <c r="D652" s="149" t="s">
        <v>155</v>
      </c>
      <c r="E652" s="150" t="s">
        <v>3</v>
      </c>
      <c r="F652" s="151" t="s">
        <v>1003</v>
      </c>
      <c r="H652" s="152">
        <v>15.596</v>
      </c>
      <c r="I652" s="153"/>
      <c r="L652" s="148"/>
      <c r="M652" s="154"/>
      <c r="T652" s="155"/>
      <c r="AT652" s="150" t="s">
        <v>155</v>
      </c>
      <c r="AU652" s="150" t="s">
        <v>82</v>
      </c>
      <c r="AV652" s="12" t="s">
        <v>82</v>
      </c>
      <c r="AW652" s="12" t="s">
        <v>33</v>
      </c>
      <c r="AX652" s="12" t="s">
        <v>72</v>
      </c>
      <c r="AY652" s="150" t="s">
        <v>144</v>
      </c>
    </row>
    <row r="653" spans="2:51" s="12" customFormat="1" ht="11.25">
      <c r="B653" s="148"/>
      <c r="D653" s="149" t="s">
        <v>155</v>
      </c>
      <c r="E653" s="150" t="s">
        <v>3</v>
      </c>
      <c r="F653" s="151" t="s">
        <v>1004</v>
      </c>
      <c r="H653" s="152">
        <v>32.808</v>
      </c>
      <c r="I653" s="153"/>
      <c r="L653" s="148"/>
      <c r="M653" s="154"/>
      <c r="T653" s="155"/>
      <c r="AT653" s="150" t="s">
        <v>155</v>
      </c>
      <c r="AU653" s="150" t="s">
        <v>82</v>
      </c>
      <c r="AV653" s="12" t="s">
        <v>82</v>
      </c>
      <c r="AW653" s="12" t="s">
        <v>33</v>
      </c>
      <c r="AX653" s="12" t="s">
        <v>72</v>
      </c>
      <c r="AY653" s="150" t="s">
        <v>144</v>
      </c>
    </row>
    <row r="654" spans="2:51" s="12" customFormat="1" ht="11.25">
      <c r="B654" s="148"/>
      <c r="D654" s="149" t="s">
        <v>155</v>
      </c>
      <c r="E654" s="150" t="s">
        <v>3</v>
      </c>
      <c r="F654" s="151" t="s">
        <v>1005</v>
      </c>
      <c r="H654" s="152">
        <v>58.565</v>
      </c>
      <c r="I654" s="153"/>
      <c r="L654" s="148"/>
      <c r="M654" s="154"/>
      <c r="T654" s="155"/>
      <c r="AT654" s="150" t="s">
        <v>155</v>
      </c>
      <c r="AU654" s="150" t="s">
        <v>82</v>
      </c>
      <c r="AV654" s="12" t="s">
        <v>82</v>
      </c>
      <c r="AW654" s="12" t="s">
        <v>33</v>
      </c>
      <c r="AX654" s="12" t="s">
        <v>72</v>
      </c>
      <c r="AY654" s="150" t="s">
        <v>144</v>
      </c>
    </row>
    <row r="655" spans="2:51" s="12" customFormat="1" ht="11.25">
      <c r="B655" s="148"/>
      <c r="D655" s="149" t="s">
        <v>155</v>
      </c>
      <c r="E655" s="150" t="s">
        <v>3</v>
      </c>
      <c r="F655" s="151" t="s">
        <v>1006</v>
      </c>
      <c r="H655" s="152">
        <v>36.452</v>
      </c>
      <c r="I655" s="153"/>
      <c r="L655" s="148"/>
      <c r="M655" s="154"/>
      <c r="T655" s="155"/>
      <c r="AT655" s="150" t="s">
        <v>155</v>
      </c>
      <c r="AU655" s="150" t="s">
        <v>82</v>
      </c>
      <c r="AV655" s="12" t="s">
        <v>82</v>
      </c>
      <c r="AW655" s="12" t="s">
        <v>33</v>
      </c>
      <c r="AX655" s="12" t="s">
        <v>72</v>
      </c>
      <c r="AY655" s="150" t="s">
        <v>144</v>
      </c>
    </row>
    <row r="656" spans="2:51" s="15" customFormat="1" ht="11.25">
      <c r="B656" s="169"/>
      <c r="D656" s="149" t="s">
        <v>155</v>
      </c>
      <c r="E656" s="170" t="s">
        <v>3</v>
      </c>
      <c r="F656" s="171" t="s">
        <v>204</v>
      </c>
      <c r="H656" s="172">
        <v>302.43399999999997</v>
      </c>
      <c r="I656" s="173"/>
      <c r="L656" s="169"/>
      <c r="M656" s="174"/>
      <c r="T656" s="175"/>
      <c r="AT656" s="170" t="s">
        <v>155</v>
      </c>
      <c r="AU656" s="170" t="s">
        <v>82</v>
      </c>
      <c r="AV656" s="15" t="s">
        <v>151</v>
      </c>
      <c r="AW656" s="15" t="s">
        <v>33</v>
      </c>
      <c r="AX656" s="15" t="s">
        <v>80</v>
      </c>
      <c r="AY656" s="170" t="s">
        <v>144</v>
      </c>
    </row>
    <row r="657" spans="2:65" s="1" customFormat="1" ht="16.5" customHeight="1">
      <c r="B657" s="129"/>
      <c r="C657" s="130" t="s">
        <v>1012</v>
      </c>
      <c r="D657" s="130" t="s">
        <v>147</v>
      </c>
      <c r="E657" s="131" t="s">
        <v>1013</v>
      </c>
      <c r="F657" s="132" t="s">
        <v>1014</v>
      </c>
      <c r="G657" s="133" t="s">
        <v>150</v>
      </c>
      <c r="H657" s="134">
        <v>302.434</v>
      </c>
      <c r="I657" s="135"/>
      <c r="J657" s="136">
        <f>ROUND(I657*H657,2)</f>
        <v>0</v>
      </c>
      <c r="K657" s="137"/>
      <c r="L657" s="33"/>
      <c r="M657" s="138" t="s">
        <v>3</v>
      </c>
      <c r="N657" s="139" t="s">
        <v>43</v>
      </c>
      <c r="P657" s="140">
        <f>O657*H657</f>
        <v>0</v>
      </c>
      <c r="Q657" s="140">
        <v>0.0015</v>
      </c>
      <c r="R657" s="140">
        <f>Q657*H657</f>
        <v>0.453651</v>
      </c>
      <c r="S657" s="140">
        <v>0</v>
      </c>
      <c r="T657" s="141">
        <f>S657*H657</f>
        <v>0</v>
      </c>
      <c r="AR657" s="142" t="s">
        <v>251</v>
      </c>
      <c r="AT657" s="142" t="s">
        <v>147</v>
      </c>
      <c r="AU657" s="142" t="s">
        <v>82</v>
      </c>
      <c r="AY657" s="18" t="s">
        <v>144</v>
      </c>
      <c r="BE657" s="143">
        <f>IF(N657="základní",J657,0)</f>
        <v>0</v>
      </c>
      <c r="BF657" s="143">
        <f>IF(N657="snížená",J657,0)</f>
        <v>0</v>
      </c>
      <c r="BG657" s="143">
        <f>IF(N657="zákl. přenesená",J657,0)</f>
        <v>0</v>
      </c>
      <c r="BH657" s="143">
        <f>IF(N657="sníž. přenesená",J657,0)</f>
        <v>0</v>
      </c>
      <c r="BI657" s="143">
        <f>IF(N657="nulová",J657,0)</f>
        <v>0</v>
      </c>
      <c r="BJ657" s="18" t="s">
        <v>80</v>
      </c>
      <c r="BK657" s="143">
        <f>ROUND(I657*H657,2)</f>
        <v>0</v>
      </c>
      <c r="BL657" s="18" t="s">
        <v>251</v>
      </c>
      <c r="BM657" s="142" t="s">
        <v>1015</v>
      </c>
    </row>
    <row r="658" spans="2:47" s="1" customFormat="1" ht="11.25">
      <c r="B658" s="33"/>
      <c r="D658" s="144" t="s">
        <v>153</v>
      </c>
      <c r="F658" s="145" t="s">
        <v>1016</v>
      </c>
      <c r="I658" s="146"/>
      <c r="L658" s="33"/>
      <c r="M658" s="147"/>
      <c r="T658" s="54"/>
      <c r="AT658" s="18" t="s">
        <v>153</v>
      </c>
      <c r="AU658" s="18" t="s">
        <v>82</v>
      </c>
    </row>
    <row r="659" spans="2:51" s="12" customFormat="1" ht="11.25">
      <c r="B659" s="148"/>
      <c r="D659" s="149" t="s">
        <v>155</v>
      </c>
      <c r="E659" s="150" t="s">
        <v>3</v>
      </c>
      <c r="F659" s="151" t="s">
        <v>997</v>
      </c>
      <c r="H659" s="152">
        <v>4.425</v>
      </c>
      <c r="I659" s="153"/>
      <c r="L659" s="148"/>
      <c r="M659" s="154"/>
      <c r="T659" s="155"/>
      <c r="AT659" s="150" t="s">
        <v>155</v>
      </c>
      <c r="AU659" s="150" t="s">
        <v>82</v>
      </c>
      <c r="AV659" s="12" t="s">
        <v>82</v>
      </c>
      <c r="AW659" s="12" t="s">
        <v>33</v>
      </c>
      <c r="AX659" s="12" t="s">
        <v>72</v>
      </c>
      <c r="AY659" s="150" t="s">
        <v>144</v>
      </c>
    </row>
    <row r="660" spans="2:51" s="12" customFormat="1" ht="11.25">
      <c r="B660" s="148"/>
      <c r="D660" s="149" t="s">
        <v>155</v>
      </c>
      <c r="E660" s="150" t="s">
        <v>3</v>
      </c>
      <c r="F660" s="151" t="s">
        <v>998</v>
      </c>
      <c r="H660" s="152">
        <v>29.945</v>
      </c>
      <c r="I660" s="153"/>
      <c r="L660" s="148"/>
      <c r="M660" s="154"/>
      <c r="T660" s="155"/>
      <c r="AT660" s="150" t="s">
        <v>155</v>
      </c>
      <c r="AU660" s="150" t="s">
        <v>82</v>
      </c>
      <c r="AV660" s="12" t="s">
        <v>82</v>
      </c>
      <c r="AW660" s="12" t="s">
        <v>33</v>
      </c>
      <c r="AX660" s="12" t="s">
        <v>72</v>
      </c>
      <c r="AY660" s="150" t="s">
        <v>144</v>
      </c>
    </row>
    <row r="661" spans="2:51" s="12" customFormat="1" ht="11.25">
      <c r="B661" s="148"/>
      <c r="D661" s="149" t="s">
        <v>155</v>
      </c>
      <c r="E661" s="150" t="s">
        <v>3</v>
      </c>
      <c r="F661" s="151" t="s">
        <v>999</v>
      </c>
      <c r="H661" s="152">
        <v>58.565</v>
      </c>
      <c r="I661" s="153"/>
      <c r="L661" s="148"/>
      <c r="M661" s="154"/>
      <c r="T661" s="155"/>
      <c r="AT661" s="150" t="s">
        <v>155</v>
      </c>
      <c r="AU661" s="150" t="s">
        <v>82</v>
      </c>
      <c r="AV661" s="12" t="s">
        <v>82</v>
      </c>
      <c r="AW661" s="12" t="s">
        <v>33</v>
      </c>
      <c r="AX661" s="12" t="s">
        <v>72</v>
      </c>
      <c r="AY661" s="150" t="s">
        <v>144</v>
      </c>
    </row>
    <row r="662" spans="2:51" s="12" customFormat="1" ht="11.25">
      <c r="B662" s="148"/>
      <c r="D662" s="149" t="s">
        <v>155</v>
      </c>
      <c r="E662" s="150" t="s">
        <v>3</v>
      </c>
      <c r="F662" s="151" t="s">
        <v>1000</v>
      </c>
      <c r="H662" s="152">
        <v>29.839</v>
      </c>
      <c r="I662" s="153"/>
      <c r="L662" s="148"/>
      <c r="M662" s="154"/>
      <c r="T662" s="155"/>
      <c r="AT662" s="150" t="s">
        <v>155</v>
      </c>
      <c r="AU662" s="150" t="s">
        <v>82</v>
      </c>
      <c r="AV662" s="12" t="s">
        <v>82</v>
      </c>
      <c r="AW662" s="12" t="s">
        <v>33</v>
      </c>
      <c r="AX662" s="12" t="s">
        <v>72</v>
      </c>
      <c r="AY662" s="150" t="s">
        <v>144</v>
      </c>
    </row>
    <row r="663" spans="2:51" s="12" customFormat="1" ht="11.25">
      <c r="B663" s="148"/>
      <c r="D663" s="149" t="s">
        <v>155</v>
      </c>
      <c r="E663" s="150" t="s">
        <v>3</v>
      </c>
      <c r="F663" s="151" t="s">
        <v>1001</v>
      </c>
      <c r="H663" s="152">
        <v>19.318</v>
      </c>
      <c r="I663" s="153"/>
      <c r="L663" s="148"/>
      <c r="M663" s="154"/>
      <c r="T663" s="155"/>
      <c r="AT663" s="150" t="s">
        <v>155</v>
      </c>
      <c r="AU663" s="150" t="s">
        <v>82</v>
      </c>
      <c r="AV663" s="12" t="s">
        <v>82</v>
      </c>
      <c r="AW663" s="12" t="s">
        <v>33</v>
      </c>
      <c r="AX663" s="12" t="s">
        <v>72</v>
      </c>
      <c r="AY663" s="150" t="s">
        <v>144</v>
      </c>
    </row>
    <row r="664" spans="2:51" s="12" customFormat="1" ht="11.25">
      <c r="B664" s="148"/>
      <c r="D664" s="149" t="s">
        <v>155</v>
      </c>
      <c r="E664" s="150" t="s">
        <v>3</v>
      </c>
      <c r="F664" s="151" t="s">
        <v>1002</v>
      </c>
      <c r="H664" s="152">
        <v>16.921</v>
      </c>
      <c r="I664" s="153"/>
      <c r="L664" s="148"/>
      <c r="M664" s="154"/>
      <c r="T664" s="155"/>
      <c r="AT664" s="150" t="s">
        <v>155</v>
      </c>
      <c r="AU664" s="150" t="s">
        <v>82</v>
      </c>
      <c r="AV664" s="12" t="s">
        <v>82</v>
      </c>
      <c r="AW664" s="12" t="s">
        <v>33</v>
      </c>
      <c r="AX664" s="12" t="s">
        <v>72</v>
      </c>
      <c r="AY664" s="150" t="s">
        <v>144</v>
      </c>
    </row>
    <row r="665" spans="2:51" s="12" customFormat="1" ht="11.25">
      <c r="B665" s="148"/>
      <c r="D665" s="149" t="s">
        <v>155</v>
      </c>
      <c r="E665" s="150" t="s">
        <v>3</v>
      </c>
      <c r="F665" s="151" t="s">
        <v>1003</v>
      </c>
      <c r="H665" s="152">
        <v>15.596</v>
      </c>
      <c r="I665" s="153"/>
      <c r="L665" s="148"/>
      <c r="M665" s="154"/>
      <c r="T665" s="155"/>
      <c r="AT665" s="150" t="s">
        <v>155</v>
      </c>
      <c r="AU665" s="150" t="s">
        <v>82</v>
      </c>
      <c r="AV665" s="12" t="s">
        <v>82</v>
      </c>
      <c r="AW665" s="12" t="s">
        <v>33</v>
      </c>
      <c r="AX665" s="12" t="s">
        <v>72</v>
      </c>
      <c r="AY665" s="150" t="s">
        <v>144</v>
      </c>
    </row>
    <row r="666" spans="2:51" s="12" customFormat="1" ht="11.25">
      <c r="B666" s="148"/>
      <c r="D666" s="149" t="s">
        <v>155</v>
      </c>
      <c r="E666" s="150" t="s">
        <v>3</v>
      </c>
      <c r="F666" s="151" t="s">
        <v>1004</v>
      </c>
      <c r="H666" s="152">
        <v>32.808</v>
      </c>
      <c r="I666" s="153"/>
      <c r="L666" s="148"/>
      <c r="M666" s="154"/>
      <c r="T666" s="155"/>
      <c r="AT666" s="150" t="s">
        <v>155</v>
      </c>
      <c r="AU666" s="150" t="s">
        <v>82</v>
      </c>
      <c r="AV666" s="12" t="s">
        <v>82</v>
      </c>
      <c r="AW666" s="12" t="s">
        <v>33</v>
      </c>
      <c r="AX666" s="12" t="s">
        <v>72</v>
      </c>
      <c r="AY666" s="150" t="s">
        <v>144</v>
      </c>
    </row>
    <row r="667" spans="2:51" s="12" customFormat="1" ht="11.25">
      <c r="B667" s="148"/>
      <c r="D667" s="149" t="s">
        <v>155</v>
      </c>
      <c r="E667" s="150" t="s">
        <v>3</v>
      </c>
      <c r="F667" s="151" t="s">
        <v>1005</v>
      </c>
      <c r="H667" s="152">
        <v>58.565</v>
      </c>
      <c r="I667" s="153"/>
      <c r="L667" s="148"/>
      <c r="M667" s="154"/>
      <c r="T667" s="155"/>
      <c r="AT667" s="150" t="s">
        <v>155</v>
      </c>
      <c r="AU667" s="150" t="s">
        <v>82</v>
      </c>
      <c r="AV667" s="12" t="s">
        <v>82</v>
      </c>
      <c r="AW667" s="12" t="s">
        <v>33</v>
      </c>
      <c r="AX667" s="12" t="s">
        <v>72</v>
      </c>
      <c r="AY667" s="150" t="s">
        <v>144</v>
      </c>
    </row>
    <row r="668" spans="2:51" s="12" customFormat="1" ht="11.25">
      <c r="B668" s="148"/>
      <c r="D668" s="149" t="s">
        <v>155</v>
      </c>
      <c r="E668" s="150" t="s">
        <v>3</v>
      </c>
      <c r="F668" s="151" t="s">
        <v>1006</v>
      </c>
      <c r="H668" s="152">
        <v>36.452</v>
      </c>
      <c r="I668" s="153"/>
      <c r="L668" s="148"/>
      <c r="M668" s="154"/>
      <c r="T668" s="155"/>
      <c r="AT668" s="150" t="s">
        <v>155</v>
      </c>
      <c r="AU668" s="150" t="s">
        <v>82</v>
      </c>
      <c r="AV668" s="12" t="s">
        <v>82</v>
      </c>
      <c r="AW668" s="12" t="s">
        <v>33</v>
      </c>
      <c r="AX668" s="12" t="s">
        <v>72</v>
      </c>
      <c r="AY668" s="150" t="s">
        <v>144</v>
      </c>
    </row>
    <row r="669" spans="2:51" s="15" customFormat="1" ht="11.25">
      <c r="B669" s="169"/>
      <c r="D669" s="149" t="s">
        <v>155</v>
      </c>
      <c r="E669" s="170" t="s">
        <v>3</v>
      </c>
      <c r="F669" s="171" t="s">
        <v>204</v>
      </c>
      <c r="H669" s="172">
        <v>302.43399999999997</v>
      </c>
      <c r="I669" s="173"/>
      <c r="L669" s="169"/>
      <c r="M669" s="174"/>
      <c r="T669" s="175"/>
      <c r="AT669" s="170" t="s">
        <v>155</v>
      </c>
      <c r="AU669" s="170" t="s">
        <v>82</v>
      </c>
      <c r="AV669" s="15" t="s">
        <v>151</v>
      </c>
      <c r="AW669" s="15" t="s">
        <v>33</v>
      </c>
      <c r="AX669" s="15" t="s">
        <v>80</v>
      </c>
      <c r="AY669" s="170" t="s">
        <v>144</v>
      </c>
    </row>
    <row r="670" spans="2:65" s="1" customFormat="1" ht="21.75" customHeight="1">
      <c r="B670" s="129"/>
      <c r="C670" s="130" t="s">
        <v>1017</v>
      </c>
      <c r="D670" s="130" t="s">
        <v>147</v>
      </c>
      <c r="E670" s="131" t="s">
        <v>1018</v>
      </c>
      <c r="F670" s="132" t="s">
        <v>1019</v>
      </c>
      <c r="G670" s="133" t="s">
        <v>150</v>
      </c>
      <c r="H670" s="134">
        <v>302.434</v>
      </c>
      <c r="I670" s="135"/>
      <c r="J670" s="136">
        <f>ROUND(I670*H670,2)</f>
        <v>0</v>
      </c>
      <c r="K670" s="137"/>
      <c r="L670" s="33"/>
      <c r="M670" s="138" t="s">
        <v>3</v>
      </c>
      <c r="N670" s="139" t="s">
        <v>43</v>
      </c>
      <c r="P670" s="140">
        <f>O670*H670</f>
        <v>0</v>
      </c>
      <c r="Q670" s="140">
        <v>0.0045</v>
      </c>
      <c r="R670" s="140">
        <f>Q670*H670</f>
        <v>1.360953</v>
      </c>
      <c r="S670" s="140">
        <v>0</v>
      </c>
      <c r="T670" s="141">
        <f>S670*H670</f>
        <v>0</v>
      </c>
      <c r="AR670" s="142" t="s">
        <v>251</v>
      </c>
      <c r="AT670" s="142" t="s">
        <v>147</v>
      </c>
      <c r="AU670" s="142" t="s">
        <v>82</v>
      </c>
      <c r="AY670" s="18" t="s">
        <v>144</v>
      </c>
      <c r="BE670" s="143">
        <f>IF(N670="základní",J670,0)</f>
        <v>0</v>
      </c>
      <c r="BF670" s="143">
        <f>IF(N670="snížená",J670,0)</f>
        <v>0</v>
      </c>
      <c r="BG670" s="143">
        <f>IF(N670="zákl. přenesená",J670,0)</f>
        <v>0</v>
      </c>
      <c r="BH670" s="143">
        <f>IF(N670="sníž. přenesená",J670,0)</f>
        <v>0</v>
      </c>
      <c r="BI670" s="143">
        <f>IF(N670="nulová",J670,0)</f>
        <v>0</v>
      </c>
      <c r="BJ670" s="18" t="s">
        <v>80</v>
      </c>
      <c r="BK670" s="143">
        <f>ROUND(I670*H670,2)</f>
        <v>0</v>
      </c>
      <c r="BL670" s="18" t="s">
        <v>251</v>
      </c>
      <c r="BM670" s="142" t="s">
        <v>1020</v>
      </c>
    </row>
    <row r="671" spans="2:47" s="1" customFormat="1" ht="11.25">
      <c r="B671" s="33"/>
      <c r="D671" s="144" t="s">
        <v>153</v>
      </c>
      <c r="F671" s="145" t="s">
        <v>1021</v>
      </c>
      <c r="I671" s="146"/>
      <c r="L671" s="33"/>
      <c r="M671" s="147"/>
      <c r="T671" s="54"/>
      <c r="AT671" s="18" t="s">
        <v>153</v>
      </c>
      <c r="AU671" s="18" t="s">
        <v>82</v>
      </c>
    </row>
    <row r="672" spans="2:51" s="12" customFormat="1" ht="11.25">
      <c r="B672" s="148"/>
      <c r="D672" s="149" t="s">
        <v>155</v>
      </c>
      <c r="E672" s="150" t="s">
        <v>3</v>
      </c>
      <c r="F672" s="151" t="s">
        <v>997</v>
      </c>
      <c r="H672" s="152">
        <v>4.425</v>
      </c>
      <c r="I672" s="153"/>
      <c r="L672" s="148"/>
      <c r="M672" s="154"/>
      <c r="T672" s="155"/>
      <c r="AT672" s="150" t="s">
        <v>155</v>
      </c>
      <c r="AU672" s="150" t="s">
        <v>82</v>
      </c>
      <c r="AV672" s="12" t="s">
        <v>82</v>
      </c>
      <c r="AW672" s="12" t="s">
        <v>33</v>
      </c>
      <c r="AX672" s="12" t="s">
        <v>72</v>
      </c>
      <c r="AY672" s="150" t="s">
        <v>144</v>
      </c>
    </row>
    <row r="673" spans="2:51" s="12" customFormat="1" ht="11.25">
      <c r="B673" s="148"/>
      <c r="D673" s="149" t="s">
        <v>155</v>
      </c>
      <c r="E673" s="150" t="s">
        <v>3</v>
      </c>
      <c r="F673" s="151" t="s">
        <v>998</v>
      </c>
      <c r="H673" s="152">
        <v>29.945</v>
      </c>
      <c r="I673" s="153"/>
      <c r="L673" s="148"/>
      <c r="M673" s="154"/>
      <c r="T673" s="155"/>
      <c r="AT673" s="150" t="s">
        <v>155</v>
      </c>
      <c r="AU673" s="150" t="s">
        <v>82</v>
      </c>
      <c r="AV673" s="12" t="s">
        <v>82</v>
      </c>
      <c r="AW673" s="12" t="s">
        <v>33</v>
      </c>
      <c r="AX673" s="12" t="s">
        <v>72</v>
      </c>
      <c r="AY673" s="150" t="s">
        <v>144</v>
      </c>
    </row>
    <row r="674" spans="2:51" s="12" customFormat="1" ht="11.25">
      <c r="B674" s="148"/>
      <c r="D674" s="149" t="s">
        <v>155</v>
      </c>
      <c r="E674" s="150" t="s">
        <v>3</v>
      </c>
      <c r="F674" s="151" t="s">
        <v>999</v>
      </c>
      <c r="H674" s="152">
        <v>58.565</v>
      </c>
      <c r="I674" s="153"/>
      <c r="L674" s="148"/>
      <c r="M674" s="154"/>
      <c r="T674" s="155"/>
      <c r="AT674" s="150" t="s">
        <v>155</v>
      </c>
      <c r="AU674" s="150" t="s">
        <v>82</v>
      </c>
      <c r="AV674" s="12" t="s">
        <v>82</v>
      </c>
      <c r="AW674" s="12" t="s">
        <v>33</v>
      </c>
      <c r="AX674" s="12" t="s">
        <v>72</v>
      </c>
      <c r="AY674" s="150" t="s">
        <v>144</v>
      </c>
    </row>
    <row r="675" spans="2:51" s="12" customFormat="1" ht="11.25">
      <c r="B675" s="148"/>
      <c r="D675" s="149" t="s">
        <v>155</v>
      </c>
      <c r="E675" s="150" t="s">
        <v>3</v>
      </c>
      <c r="F675" s="151" t="s">
        <v>1000</v>
      </c>
      <c r="H675" s="152">
        <v>29.839</v>
      </c>
      <c r="I675" s="153"/>
      <c r="L675" s="148"/>
      <c r="M675" s="154"/>
      <c r="T675" s="155"/>
      <c r="AT675" s="150" t="s">
        <v>155</v>
      </c>
      <c r="AU675" s="150" t="s">
        <v>82</v>
      </c>
      <c r="AV675" s="12" t="s">
        <v>82</v>
      </c>
      <c r="AW675" s="12" t="s">
        <v>33</v>
      </c>
      <c r="AX675" s="12" t="s">
        <v>72</v>
      </c>
      <c r="AY675" s="150" t="s">
        <v>144</v>
      </c>
    </row>
    <row r="676" spans="2:51" s="12" customFormat="1" ht="11.25">
      <c r="B676" s="148"/>
      <c r="D676" s="149" t="s">
        <v>155</v>
      </c>
      <c r="E676" s="150" t="s">
        <v>3</v>
      </c>
      <c r="F676" s="151" t="s">
        <v>1001</v>
      </c>
      <c r="H676" s="152">
        <v>19.318</v>
      </c>
      <c r="I676" s="153"/>
      <c r="L676" s="148"/>
      <c r="M676" s="154"/>
      <c r="T676" s="155"/>
      <c r="AT676" s="150" t="s">
        <v>155</v>
      </c>
      <c r="AU676" s="150" t="s">
        <v>82</v>
      </c>
      <c r="AV676" s="12" t="s">
        <v>82</v>
      </c>
      <c r="AW676" s="12" t="s">
        <v>33</v>
      </c>
      <c r="AX676" s="12" t="s">
        <v>72</v>
      </c>
      <c r="AY676" s="150" t="s">
        <v>144</v>
      </c>
    </row>
    <row r="677" spans="2:51" s="12" customFormat="1" ht="11.25">
      <c r="B677" s="148"/>
      <c r="D677" s="149" t="s">
        <v>155</v>
      </c>
      <c r="E677" s="150" t="s">
        <v>3</v>
      </c>
      <c r="F677" s="151" t="s">
        <v>1002</v>
      </c>
      <c r="H677" s="152">
        <v>16.921</v>
      </c>
      <c r="I677" s="153"/>
      <c r="L677" s="148"/>
      <c r="M677" s="154"/>
      <c r="T677" s="155"/>
      <c r="AT677" s="150" t="s">
        <v>155</v>
      </c>
      <c r="AU677" s="150" t="s">
        <v>82</v>
      </c>
      <c r="AV677" s="12" t="s">
        <v>82</v>
      </c>
      <c r="AW677" s="12" t="s">
        <v>33</v>
      </c>
      <c r="AX677" s="12" t="s">
        <v>72</v>
      </c>
      <c r="AY677" s="150" t="s">
        <v>144</v>
      </c>
    </row>
    <row r="678" spans="2:51" s="12" customFormat="1" ht="11.25">
      <c r="B678" s="148"/>
      <c r="D678" s="149" t="s">
        <v>155</v>
      </c>
      <c r="E678" s="150" t="s">
        <v>3</v>
      </c>
      <c r="F678" s="151" t="s">
        <v>1003</v>
      </c>
      <c r="H678" s="152">
        <v>15.596</v>
      </c>
      <c r="I678" s="153"/>
      <c r="L678" s="148"/>
      <c r="M678" s="154"/>
      <c r="T678" s="155"/>
      <c r="AT678" s="150" t="s">
        <v>155</v>
      </c>
      <c r="AU678" s="150" t="s">
        <v>82</v>
      </c>
      <c r="AV678" s="12" t="s">
        <v>82</v>
      </c>
      <c r="AW678" s="12" t="s">
        <v>33</v>
      </c>
      <c r="AX678" s="12" t="s">
        <v>72</v>
      </c>
      <c r="AY678" s="150" t="s">
        <v>144</v>
      </c>
    </row>
    <row r="679" spans="2:51" s="12" customFormat="1" ht="11.25">
      <c r="B679" s="148"/>
      <c r="D679" s="149" t="s">
        <v>155</v>
      </c>
      <c r="E679" s="150" t="s">
        <v>3</v>
      </c>
      <c r="F679" s="151" t="s">
        <v>1004</v>
      </c>
      <c r="H679" s="152">
        <v>32.808</v>
      </c>
      <c r="I679" s="153"/>
      <c r="L679" s="148"/>
      <c r="M679" s="154"/>
      <c r="T679" s="155"/>
      <c r="AT679" s="150" t="s">
        <v>155</v>
      </c>
      <c r="AU679" s="150" t="s">
        <v>82</v>
      </c>
      <c r="AV679" s="12" t="s">
        <v>82</v>
      </c>
      <c r="AW679" s="12" t="s">
        <v>33</v>
      </c>
      <c r="AX679" s="12" t="s">
        <v>72</v>
      </c>
      <c r="AY679" s="150" t="s">
        <v>144</v>
      </c>
    </row>
    <row r="680" spans="2:51" s="12" customFormat="1" ht="11.25">
      <c r="B680" s="148"/>
      <c r="D680" s="149" t="s">
        <v>155</v>
      </c>
      <c r="E680" s="150" t="s">
        <v>3</v>
      </c>
      <c r="F680" s="151" t="s">
        <v>1005</v>
      </c>
      <c r="H680" s="152">
        <v>58.565</v>
      </c>
      <c r="I680" s="153"/>
      <c r="L680" s="148"/>
      <c r="M680" s="154"/>
      <c r="T680" s="155"/>
      <c r="AT680" s="150" t="s">
        <v>155</v>
      </c>
      <c r="AU680" s="150" t="s">
        <v>82</v>
      </c>
      <c r="AV680" s="12" t="s">
        <v>82</v>
      </c>
      <c r="AW680" s="12" t="s">
        <v>33</v>
      </c>
      <c r="AX680" s="12" t="s">
        <v>72</v>
      </c>
      <c r="AY680" s="150" t="s">
        <v>144</v>
      </c>
    </row>
    <row r="681" spans="2:51" s="12" customFormat="1" ht="11.25">
      <c r="B681" s="148"/>
      <c r="D681" s="149" t="s">
        <v>155</v>
      </c>
      <c r="E681" s="150" t="s">
        <v>3</v>
      </c>
      <c r="F681" s="151" t="s">
        <v>1006</v>
      </c>
      <c r="H681" s="152">
        <v>36.452</v>
      </c>
      <c r="I681" s="153"/>
      <c r="L681" s="148"/>
      <c r="M681" s="154"/>
      <c r="T681" s="155"/>
      <c r="AT681" s="150" t="s">
        <v>155</v>
      </c>
      <c r="AU681" s="150" t="s">
        <v>82</v>
      </c>
      <c r="AV681" s="12" t="s">
        <v>82</v>
      </c>
      <c r="AW681" s="12" t="s">
        <v>33</v>
      </c>
      <c r="AX681" s="12" t="s">
        <v>72</v>
      </c>
      <c r="AY681" s="150" t="s">
        <v>144</v>
      </c>
    </row>
    <row r="682" spans="2:51" s="15" customFormat="1" ht="11.25">
      <c r="B682" s="169"/>
      <c r="D682" s="149" t="s">
        <v>155</v>
      </c>
      <c r="E682" s="170" t="s">
        <v>3</v>
      </c>
      <c r="F682" s="171" t="s">
        <v>204</v>
      </c>
      <c r="H682" s="172">
        <v>302.43399999999997</v>
      </c>
      <c r="I682" s="173"/>
      <c r="L682" s="169"/>
      <c r="M682" s="174"/>
      <c r="T682" s="175"/>
      <c r="AT682" s="170" t="s">
        <v>155</v>
      </c>
      <c r="AU682" s="170" t="s">
        <v>82</v>
      </c>
      <c r="AV682" s="15" t="s">
        <v>151</v>
      </c>
      <c r="AW682" s="15" t="s">
        <v>33</v>
      </c>
      <c r="AX682" s="15" t="s">
        <v>80</v>
      </c>
      <c r="AY682" s="170" t="s">
        <v>144</v>
      </c>
    </row>
    <row r="683" spans="2:65" s="1" customFormat="1" ht="21.75" customHeight="1">
      <c r="B683" s="129"/>
      <c r="C683" s="130" t="s">
        <v>1022</v>
      </c>
      <c r="D683" s="130" t="s">
        <v>147</v>
      </c>
      <c r="E683" s="131" t="s">
        <v>1023</v>
      </c>
      <c r="F683" s="132" t="s">
        <v>1024</v>
      </c>
      <c r="G683" s="133" t="s">
        <v>199</v>
      </c>
      <c r="H683" s="134">
        <v>31.25</v>
      </c>
      <c r="I683" s="135"/>
      <c r="J683" s="136">
        <f>ROUND(I683*H683,2)</f>
        <v>0</v>
      </c>
      <c r="K683" s="137"/>
      <c r="L683" s="33"/>
      <c r="M683" s="138" t="s">
        <v>3</v>
      </c>
      <c r="N683" s="139" t="s">
        <v>43</v>
      </c>
      <c r="P683" s="140">
        <f>O683*H683</f>
        <v>0</v>
      </c>
      <c r="Q683" s="140">
        <v>0.0002</v>
      </c>
      <c r="R683" s="140">
        <f>Q683*H683</f>
        <v>0.00625</v>
      </c>
      <c r="S683" s="140">
        <v>0</v>
      </c>
      <c r="T683" s="141">
        <f>S683*H683</f>
        <v>0</v>
      </c>
      <c r="AR683" s="142" t="s">
        <v>251</v>
      </c>
      <c r="AT683" s="142" t="s">
        <v>147</v>
      </c>
      <c r="AU683" s="142" t="s">
        <v>82</v>
      </c>
      <c r="AY683" s="18" t="s">
        <v>144</v>
      </c>
      <c r="BE683" s="143">
        <f>IF(N683="základní",J683,0)</f>
        <v>0</v>
      </c>
      <c r="BF683" s="143">
        <f>IF(N683="snížená",J683,0)</f>
        <v>0</v>
      </c>
      <c r="BG683" s="143">
        <f>IF(N683="zákl. přenesená",J683,0)</f>
        <v>0</v>
      </c>
      <c r="BH683" s="143">
        <f>IF(N683="sníž. přenesená",J683,0)</f>
        <v>0</v>
      </c>
      <c r="BI683" s="143">
        <f>IF(N683="nulová",J683,0)</f>
        <v>0</v>
      </c>
      <c r="BJ683" s="18" t="s">
        <v>80</v>
      </c>
      <c r="BK683" s="143">
        <f>ROUND(I683*H683,2)</f>
        <v>0</v>
      </c>
      <c r="BL683" s="18" t="s">
        <v>251</v>
      </c>
      <c r="BM683" s="142" t="s">
        <v>1025</v>
      </c>
    </row>
    <row r="684" spans="2:47" s="1" customFormat="1" ht="11.25">
      <c r="B684" s="33"/>
      <c r="D684" s="144" t="s">
        <v>153</v>
      </c>
      <c r="F684" s="145" t="s">
        <v>1026</v>
      </c>
      <c r="I684" s="146"/>
      <c r="L684" s="33"/>
      <c r="M684" s="147"/>
      <c r="T684" s="54"/>
      <c r="AT684" s="18" t="s">
        <v>153</v>
      </c>
      <c r="AU684" s="18" t="s">
        <v>82</v>
      </c>
    </row>
    <row r="685" spans="2:51" s="12" customFormat="1" ht="11.25">
      <c r="B685" s="148"/>
      <c r="D685" s="149" t="s">
        <v>155</v>
      </c>
      <c r="E685" s="150" t="s">
        <v>3</v>
      </c>
      <c r="F685" s="151" t="s">
        <v>1027</v>
      </c>
      <c r="H685" s="152">
        <v>18</v>
      </c>
      <c r="I685" s="153"/>
      <c r="L685" s="148"/>
      <c r="M685" s="154"/>
      <c r="T685" s="155"/>
      <c r="AT685" s="150" t="s">
        <v>155</v>
      </c>
      <c r="AU685" s="150" t="s">
        <v>82</v>
      </c>
      <c r="AV685" s="12" t="s">
        <v>82</v>
      </c>
      <c r="AW685" s="12" t="s">
        <v>33</v>
      </c>
      <c r="AX685" s="12" t="s">
        <v>72</v>
      </c>
      <c r="AY685" s="150" t="s">
        <v>144</v>
      </c>
    </row>
    <row r="686" spans="2:51" s="12" customFormat="1" ht="11.25">
      <c r="B686" s="148"/>
      <c r="D686" s="149" t="s">
        <v>155</v>
      </c>
      <c r="E686" s="150" t="s">
        <v>3</v>
      </c>
      <c r="F686" s="151" t="s">
        <v>1028</v>
      </c>
      <c r="H686" s="152">
        <v>13.25</v>
      </c>
      <c r="I686" s="153"/>
      <c r="L686" s="148"/>
      <c r="M686" s="154"/>
      <c r="T686" s="155"/>
      <c r="AT686" s="150" t="s">
        <v>155</v>
      </c>
      <c r="AU686" s="150" t="s">
        <v>82</v>
      </c>
      <c r="AV686" s="12" t="s">
        <v>82</v>
      </c>
      <c r="AW686" s="12" t="s">
        <v>33</v>
      </c>
      <c r="AX686" s="12" t="s">
        <v>72</v>
      </c>
      <c r="AY686" s="150" t="s">
        <v>144</v>
      </c>
    </row>
    <row r="687" spans="2:51" s="15" customFormat="1" ht="11.25">
      <c r="B687" s="169"/>
      <c r="D687" s="149" t="s">
        <v>155</v>
      </c>
      <c r="E687" s="170" t="s">
        <v>3</v>
      </c>
      <c r="F687" s="171" t="s">
        <v>204</v>
      </c>
      <c r="H687" s="172">
        <v>31.25</v>
      </c>
      <c r="I687" s="173"/>
      <c r="L687" s="169"/>
      <c r="M687" s="174"/>
      <c r="T687" s="175"/>
      <c r="AT687" s="170" t="s">
        <v>155</v>
      </c>
      <c r="AU687" s="170" t="s">
        <v>82</v>
      </c>
      <c r="AV687" s="15" t="s">
        <v>151</v>
      </c>
      <c r="AW687" s="15" t="s">
        <v>33</v>
      </c>
      <c r="AX687" s="15" t="s">
        <v>80</v>
      </c>
      <c r="AY687" s="170" t="s">
        <v>144</v>
      </c>
    </row>
    <row r="688" spans="2:65" s="1" customFormat="1" ht="16.5" customHeight="1">
      <c r="B688" s="129"/>
      <c r="C688" s="176" t="s">
        <v>1029</v>
      </c>
      <c r="D688" s="176" t="s">
        <v>206</v>
      </c>
      <c r="E688" s="177" t="s">
        <v>1030</v>
      </c>
      <c r="F688" s="178" t="s">
        <v>1031</v>
      </c>
      <c r="G688" s="179" t="s">
        <v>199</v>
      </c>
      <c r="H688" s="180">
        <v>34.375</v>
      </c>
      <c r="I688" s="181"/>
      <c r="J688" s="182">
        <f>ROUND(I688*H688,2)</f>
        <v>0</v>
      </c>
      <c r="K688" s="183"/>
      <c r="L688" s="184"/>
      <c r="M688" s="185" t="s">
        <v>3</v>
      </c>
      <c r="N688" s="186" t="s">
        <v>43</v>
      </c>
      <c r="P688" s="140">
        <f>O688*H688</f>
        <v>0</v>
      </c>
      <c r="Q688" s="140">
        <v>0.0001</v>
      </c>
      <c r="R688" s="140">
        <f>Q688*H688</f>
        <v>0.0034375</v>
      </c>
      <c r="S688" s="140">
        <v>0</v>
      </c>
      <c r="T688" s="141">
        <f>S688*H688</f>
        <v>0</v>
      </c>
      <c r="AR688" s="142" t="s">
        <v>293</v>
      </c>
      <c r="AT688" s="142" t="s">
        <v>206</v>
      </c>
      <c r="AU688" s="142" t="s">
        <v>82</v>
      </c>
      <c r="AY688" s="18" t="s">
        <v>144</v>
      </c>
      <c r="BE688" s="143">
        <f>IF(N688="základní",J688,0)</f>
        <v>0</v>
      </c>
      <c r="BF688" s="143">
        <f>IF(N688="snížená",J688,0)</f>
        <v>0</v>
      </c>
      <c r="BG688" s="143">
        <f>IF(N688="zákl. přenesená",J688,0)</f>
        <v>0</v>
      </c>
      <c r="BH688" s="143">
        <f>IF(N688="sníž. přenesená",J688,0)</f>
        <v>0</v>
      </c>
      <c r="BI688" s="143">
        <f>IF(N688="nulová",J688,0)</f>
        <v>0</v>
      </c>
      <c r="BJ688" s="18" t="s">
        <v>80</v>
      </c>
      <c r="BK688" s="143">
        <f>ROUND(I688*H688,2)</f>
        <v>0</v>
      </c>
      <c r="BL688" s="18" t="s">
        <v>251</v>
      </c>
      <c r="BM688" s="142" t="s">
        <v>1032</v>
      </c>
    </row>
    <row r="689" spans="2:51" s="12" customFormat="1" ht="11.25">
      <c r="B689" s="148"/>
      <c r="D689" s="149" t="s">
        <v>155</v>
      </c>
      <c r="F689" s="151" t="s">
        <v>1033</v>
      </c>
      <c r="H689" s="152">
        <v>34.375</v>
      </c>
      <c r="I689" s="153"/>
      <c r="L689" s="148"/>
      <c r="M689" s="154"/>
      <c r="T689" s="155"/>
      <c r="AT689" s="150" t="s">
        <v>155</v>
      </c>
      <c r="AU689" s="150" t="s">
        <v>82</v>
      </c>
      <c r="AV689" s="12" t="s">
        <v>82</v>
      </c>
      <c r="AW689" s="12" t="s">
        <v>4</v>
      </c>
      <c r="AX689" s="12" t="s">
        <v>80</v>
      </c>
      <c r="AY689" s="150" t="s">
        <v>144</v>
      </c>
    </row>
    <row r="690" spans="2:65" s="1" customFormat="1" ht="16.5" customHeight="1">
      <c r="B690" s="129"/>
      <c r="C690" s="130" t="s">
        <v>1034</v>
      </c>
      <c r="D690" s="130" t="s">
        <v>147</v>
      </c>
      <c r="E690" s="131" t="s">
        <v>1035</v>
      </c>
      <c r="F690" s="132" t="s">
        <v>1036</v>
      </c>
      <c r="G690" s="133" t="s">
        <v>150</v>
      </c>
      <c r="H690" s="134">
        <v>302.434</v>
      </c>
      <c r="I690" s="135"/>
      <c r="J690" s="136">
        <f>ROUND(I690*H690,2)</f>
        <v>0</v>
      </c>
      <c r="K690" s="137"/>
      <c r="L690" s="33"/>
      <c r="M690" s="138" t="s">
        <v>3</v>
      </c>
      <c r="N690" s="139" t="s">
        <v>43</v>
      </c>
      <c r="P690" s="140">
        <f>O690*H690</f>
        <v>0</v>
      </c>
      <c r="Q690" s="140">
        <v>0</v>
      </c>
      <c r="R690" s="140">
        <f>Q690*H690</f>
        <v>0</v>
      </c>
      <c r="S690" s="140">
        <v>0.0272</v>
      </c>
      <c r="T690" s="141">
        <f>S690*H690</f>
        <v>8.2262048</v>
      </c>
      <c r="AR690" s="142" t="s">
        <v>251</v>
      </c>
      <c r="AT690" s="142" t="s">
        <v>147</v>
      </c>
      <c r="AU690" s="142" t="s">
        <v>82</v>
      </c>
      <c r="AY690" s="18" t="s">
        <v>144</v>
      </c>
      <c r="BE690" s="143">
        <f>IF(N690="základní",J690,0)</f>
        <v>0</v>
      </c>
      <c r="BF690" s="143">
        <f>IF(N690="snížená",J690,0)</f>
        <v>0</v>
      </c>
      <c r="BG690" s="143">
        <f>IF(N690="zákl. přenesená",J690,0)</f>
        <v>0</v>
      </c>
      <c r="BH690" s="143">
        <f>IF(N690="sníž. přenesená",J690,0)</f>
        <v>0</v>
      </c>
      <c r="BI690" s="143">
        <f>IF(N690="nulová",J690,0)</f>
        <v>0</v>
      </c>
      <c r="BJ690" s="18" t="s">
        <v>80</v>
      </c>
      <c r="BK690" s="143">
        <f>ROUND(I690*H690,2)</f>
        <v>0</v>
      </c>
      <c r="BL690" s="18" t="s">
        <v>251</v>
      </c>
      <c r="BM690" s="142" t="s">
        <v>1037</v>
      </c>
    </row>
    <row r="691" spans="2:47" s="1" customFormat="1" ht="11.25">
      <c r="B691" s="33"/>
      <c r="D691" s="144" t="s">
        <v>153</v>
      </c>
      <c r="F691" s="145" t="s">
        <v>1038</v>
      </c>
      <c r="I691" s="146"/>
      <c r="L691" s="33"/>
      <c r="M691" s="147"/>
      <c r="T691" s="54"/>
      <c r="AT691" s="18" t="s">
        <v>153</v>
      </c>
      <c r="AU691" s="18" t="s">
        <v>82</v>
      </c>
    </row>
    <row r="692" spans="2:51" s="12" customFormat="1" ht="11.25">
      <c r="B692" s="148"/>
      <c r="D692" s="149" t="s">
        <v>155</v>
      </c>
      <c r="E692" s="150" t="s">
        <v>3</v>
      </c>
      <c r="F692" s="151" t="s">
        <v>997</v>
      </c>
      <c r="H692" s="152">
        <v>4.425</v>
      </c>
      <c r="I692" s="153"/>
      <c r="L692" s="148"/>
      <c r="M692" s="154"/>
      <c r="T692" s="155"/>
      <c r="AT692" s="150" t="s">
        <v>155</v>
      </c>
      <c r="AU692" s="150" t="s">
        <v>82</v>
      </c>
      <c r="AV692" s="12" t="s">
        <v>82</v>
      </c>
      <c r="AW692" s="12" t="s">
        <v>33</v>
      </c>
      <c r="AX692" s="12" t="s">
        <v>72</v>
      </c>
      <c r="AY692" s="150" t="s">
        <v>144</v>
      </c>
    </row>
    <row r="693" spans="2:51" s="12" customFormat="1" ht="11.25">
      <c r="B693" s="148"/>
      <c r="D693" s="149" t="s">
        <v>155</v>
      </c>
      <c r="E693" s="150" t="s">
        <v>3</v>
      </c>
      <c r="F693" s="151" t="s">
        <v>998</v>
      </c>
      <c r="H693" s="152">
        <v>29.945</v>
      </c>
      <c r="I693" s="153"/>
      <c r="L693" s="148"/>
      <c r="M693" s="154"/>
      <c r="T693" s="155"/>
      <c r="AT693" s="150" t="s">
        <v>155</v>
      </c>
      <c r="AU693" s="150" t="s">
        <v>82</v>
      </c>
      <c r="AV693" s="12" t="s">
        <v>82</v>
      </c>
      <c r="AW693" s="12" t="s">
        <v>33</v>
      </c>
      <c r="AX693" s="12" t="s">
        <v>72</v>
      </c>
      <c r="AY693" s="150" t="s">
        <v>144</v>
      </c>
    </row>
    <row r="694" spans="2:51" s="12" customFormat="1" ht="11.25">
      <c r="B694" s="148"/>
      <c r="D694" s="149" t="s">
        <v>155</v>
      </c>
      <c r="E694" s="150" t="s">
        <v>3</v>
      </c>
      <c r="F694" s="151" t="s">
        <v>999</v>
      </c>
      <c r="H694" s="152">
        <v>58.565</v>
      </c>
      <c r="I694" s="153"/>
      <c r="L694" s="148"/>
      <c r="M694" s="154"/>
      <c r="T694" s="155"/>
      <c r="AT694" s="150" t="s">
        <v>155</v>
      </c>
      <c r="AU694" s="150" t="s">
        <v>82</v>
      </c>
      <c r="AV694" s="12" t="s">
        <v>82</v>
      </c>
      <c r="AW694" s="12" t="s">
        <v>33</v>
      </c>
      <c r="AX694" s="12" t="s">
        <v>72</v>
      </c>
      <c r="AY694" s="150" t="s">
        <v>144</v>
      </c>
    </row>
    <row r="695" spans="2:51" s="12" customFormat="1" ht="11.25">
      <c r="B695" s="148"/>
      <c r="D695" s="149" t="s">
        <v>155</v>
      </c>
      <c r="E695" s="150" t="s">
        <v>3</v>
      </c>
      <c r="F695" s="151" t="s">
        <v>1000</v>
      </c>
      <c r="H695" s="152">
        <v>29.839</v>
      </c>
      <c r="I695" s="153"/>
      <c r="L695" s="148"/>
      <c r="M695" s="154"/>
      <c r="T695" s="155"/>
      <c r="AT695" s="150" t="s">
        <v>155</v>
      </c>
      <c r="AU695" s="150" t="s">
        <v>82</v>
      </c>
      <c r="AV695" s="12" t="s">
        <v>82</v>
      </c>
      <c r="AW695" s="12" t="s">
        <v>33</v>
      </c>
      <c r="AX695" s="12" t="s">
        <v>72</v>
      </c>
      <c r="AY695" s="150" t="s">
        <v>144</v>
      </c>
    </row>
    <row r="696" spans="2:51" s="12" customFormat="1" ht="11.25">
      <c r="B696" s="148"/>
      <c r="D696" s="149" t="s">
        <v>155</v>
      </c>
      <c r="E696" s="150" t="s">
        <v>3</v>
      </c>
      <c r="F696" s="151" t="s">
        <v>1001</v>
      </c>
      <c r="H696" s="152">
        <v>19.318</v>
      </c>
      <c r="I696" s="153"/>
      <c r="L696" s="148"/>
      <c r="M696" s="154"/>
      <c r="T696" s="155"/>
      <c r="AT696" s="150" t="s">
        <v>155</v>
      </c>
      <c r="AU696" s="150" t="s">
        <v>82</v>
      </c>
      <c r="AV696" s="12" t="s">
        <v>82</v>
      </c>
      <c r="AW696" s="12" t="s">
        <v>33</v>
      </c>
      <c r="AX696" s="12" t="s">
        <v>72</v>
      </c>
      <c r="AY696" s="150" t="s">
        <v>144</v>
      </c>
    </row>
    <row r="697" spans="2:51" s="12" customFormat="1" ht="11.25">
      <c r="B697" s="148"/>
      <c r="D697" s="149" t="s">
        <v>155</v>
      </c>
      <c r="E697" s="150" t="s">
        <v>3</v>
      </c>
      <c r="F697" s="151" t="s">
        <v>1002</v>
      </c>
      <c r="H697" s="152">
        <v>16.921</v>
      </c>
      <c r="I697" s="153"/>
      <c r="L697" s="148"/>
      <c r="M697" s="154"/>
      <c r="T697" s="155"/>
      <c r="AT697" s="150" t="s">
        <v>155</v>
      </c>
      <c r="AU697" s="150" t="s">
        <v>82</v>
      </c>
      <c r="AV697" s="12" t="s">
        <v>82</v>
      </c>
      <c r="AW697" s="12" t="s">
        <v>33</v>
      </c>
      <c r="AX697" s="12" t="s">
        <v>72</v>
      </c>
      <c r="AY697" s="150" t="s">
        <v>144</v>
      </c>
    </row>
    <row r="698" spans="2:51" s="12" customFormat="1" ht="11.25">
      <c r="B698" s="148"/>
      <c r="D698" s="149" t="s">
        <v>155</v>
      </c>
      <c r="E698" s="150" t="s">
        <v>3</v>
      </c>
      <c r="F698" s="151" t="s">
        <v>1003</v>
      </c>
      <c r="H698" s="152">
        <v>15.596</v>
      </c>
      <c r="I698" s="153"/>
      <c r="L698" s="148"/>
      <c r="M698" s="154"/>
      <c r="T698" s="155"/>
      <c r="AT698" s="150" t="s">
        <v>155</v>
      </c>
      <c r="AU698" s="150" t="s">
        <v>82</v>
      </c>
      <c r="AV698" s="12" t="s">
        <v>82</v>
      </c>
      <c r="AW698" s="12" t="s">
        <v>33</v>
      </c>
      <c r="AX698" s="12" t="s">
        <v>72</v>
      </c>
      <c r="AY698" s="150" t="s">
        <v>144</v>
      </c>
    </row>
    <row r="699" spans="2:51" s="12" customFormat="1" ht="11.25">
      <c r="B699" s="148"/>
      <c r="D699" s="149" t="s">
        <v>155</v>
      </c>
      <c r="E699" s="150" t="s">
        <v>3</v>
      </c>
      <c r="F699" s="151" t="s">
        <v>1004</v>
      </c>
      <c r="H699" s="152">
        <v>32.808</v>
      </c>
      <c r="I699" s="153"/>
      <c r="L699" s="148"/>
      <c r="M699" s="154"/>
      <c r="T699" s="155"/>
      <c r="AT699" s="150" t="s">
        <v>155</v>
      </c>
      <c r="AU699" s="150" t="s">
        <v>82</v>
      </c>
      <c r="AV699" s="12" t="s">
        <v>82</v>
      </c>
      <c r="AW699" s="12" t="s">
        <v>33</v>
      </c>
      <c r="AX699" s="12" t="s">
        <v>72</v>
      </c>
      <c r="AY699" s="150" t="s">
        <v>144</v>
      </c>
    </row>
    <row r="700" spans="2:51" s="12" customFormat="1" ht="11.25">
      <c r="B700" s="148"/>
      <c r="D700" s="149" t="s">
        <v>155</v>
      </c>
      <c r="E700" s="150" t="s">
        <v>3</v>
      </c>
      <c r="F700" s="151" t="s">
        <v>1005</v>
      </c>
      <c r="H700" s="152">
        <v>58.565</v>
      </c>
      <c r="I700" s="153"/>
      <c r="L700" s="148"/>
      <c r="M700" s="154"/>
      <c r="T700" s="155"/>
      <c r="AT700" s="150" t="s">
        <v>155</v>
      </c>
      <c r="AU700" s="150" t="s">
        <v>82</v>
      </c>
      <c r="AV700" s="12" t="s">
        <v>82</v>
      </c>
      <c r="AW700" s="12" t="s">
        <v>33</v>
      </c>
      <c r="AX700" s="12" t="s">
        <v>72</v>
      </c>
      <c r="AY700" s="150" t="s">
        <v>144</v>
      </c>
    </row>
    <row r="701" spans="2:51" s="12" customFormat="1" ht="11.25">
      <c r="B701" s="148"/>
      <c r="D701" s="149" t="s">
        <v>155</v>
      </c>
      <c r="E701" s="150" t="s">
        <v>3</v>
      </c>
      <c r="F701" s="151" t="s">
        <v>1006</v>
      </c>
      <c r="H701" s="152">
        <v>36.452</v>
      </c>
      <c r="I701" s="153"/>
      <c r="L701" s="148"/>
      <c r="M701" s="154"/>
      <c r="T701" s="155"/>
      <c r="AT701" s="150" t="s">
        <v>155</v>
      </c>
      <c r="AU701" s="150" t="s">
        <v>82</v>
      </c>
      <c r="AV701" s="12" t="s">
        <v>82</v>
      </c>
      <c r="AW701" s="12" t="s">
        <v>33</v>
      </c>
      <c r="AX701" s="12" t="s">
        <v>72</v>
      </c>
      <c r="AY701" s="150" t="s">
        <v>144</v>
      </c>
    </row>
    <row r="702" spans="2:51" s="15" customFormat="1" ht="11.25">
      <c r="B702" s="169"/>
      <c r="D702" s="149" t="s">
        <v>155</v>
      </c>
      <c r="E702" s="170" t="s">
        <v>3</v>
      </c>
      <c r="F702" s="171" t="s">
        <v>204</v>
      </c>
      <c r="H702" s="172">
        <v>302.43399999999997</v>
      </c>
      <c r="I702" s="173"/>
      <c r="L702" s="169"/>
      <c r="M702" s="174"/>
      <c r="T702" s="175"/>
      <c r="AT702" s="170" t="s">
        <v>155</v>
      </c>
      <c r="AU702" s="170" t="s">
        <v>82</v>
      </c>
      <c r="AV702" s="15" t="s">
        <v>151</v>
      </c>
      <c r="AW702" s="15" t="s">
        <v>33</v>
      </c>
      <c r="AX702" s="15" t="s">
        <v>80</v>
      </c>
      <c r="AY702" s="170" t="s">
        <v>144</v>
      </c>
    </row>
    <row r="703" spans="2:65" s="1" customFormat="1" ht="21.75" customHeight="1">
      <c r="B703" s="129"/>
      <c r="C703" s="130" t="s">
        <v>1039</v>
      </c>
      <c r="D703" s="130" t="s">
        <v>147</v>
      </c>
      <c r="E703" s="131" t="s">
        <v>1040</v>
      </c>
      <c r="F703" s="132" t="s">
        <v>1041</v>
      </c>
      <c r="G703" s="133" t="s">
        <v>150</v>
      </c>
      <c r="H703" s="134">
        <v>302.434</v>
      </c>
      <c r="I703" s="135"/>
      <c r="J703" s="136">
        <f>ROUND(I703*H703,2)</f>
        <v>0</v>
      </c>
      <c r="K703" s="137"/>
      <c r="L703" s="33"/>
      <c r="M703" s="138" t="s">
        <v>3</v>
      </c>
      <c r="N703" s="139" t="s">
        <v>43</v>
      </c>
      <c r="P703" s="140">
        <f>O703*H703</f>
        <v>0</v>
      </c>
      <c r="Q703" s="140">
        <v>0.0033</v>
      </c>
      <c r="R703" s="140">
        <f>Q703*H703</f>
        <v>0.9980322</v>
      </c>
      <c r="S703" s="140">
        <v>0</v>
      </c>
      <c r="T703" s="141">
        <f>S703*H703</f>
        <v>0</v>
      </c>
      <c r="AR703" s="142" t="s">
        <v>251</v>
      </c>
      <c r="AT703" s="142" t="s">
        <v>147</v>
      </c>
      <c r="AU703" s="142" t="s">
        <v>82</v>
      </c>
      <c r="AY703" s="18" t="s">
        <v>144</v>
      </c>
      <c r="BE703" s="143">
        <f>IF(N703="základní",J703,0)</f>
        <v>0</v>
      </c>
      <c r="BF703" s="143">
        <f>IF(N703="snížená",J703,0)</f>
        <v>0</v>
      </c>
      <c r="BG703" s="143">
        <f>IF(N703="zákl. přenesená",J703,0)</f>
        <v>0</v>
      </c>
      <c r="BH703" s="143">
        <f>IF(N703="sníž. přenesená",J703,0)</f>
        <v>0</v>
      </c>
      <c r="BI703" s="143">
        <f>IF(N703="nulová",J703,0)</f>
        <v>0</v>
      </c>
      <c r="BJ703" s="18" t="s">
        <v>80</v>
      </c>
      <c r="BK703" s="143">
        <f>ROUND(I703*H703,2)</f>
        <v>0</v>
      </c>
      <c r="BL703" s="18" t="s">
        <v>251</v>
      </c>
      <c r="BM703" s="142" t="s">
        <v>1042</v>
      </c>
    </row>
    <row r="704" spans="2:47" s="1" customFormat="1" ht="11.25">
      <c r="B704" s="33"/>
      <c r="D704" s="144" t="s">
        <v>153</v>
      </c>
      <c r="F704" s="145" t="s">
        <v>1043</v>
      </c>
      <c r="I704" s="146"/>
      <c r="L704" s="33"/>
      <c r="M704" s="147"/>
      <c r="T704" s="54"/>
      <c r="AT704" s="18" t="s">
        <v>153</v>
      </c>
      <c r="AU704" s="18" t="s">
        <v>82</v>
      </c>
    </row>
    <row r="705" spans="2:51" s="12" customFormat="1" ht="11.25">
      <c r="B705" s="148"/>
      <c r="D705" s="149" t="s">
        <v>155</v>
      </c>
      <c r="E705" s="150" t="s">
        <v>3</v>
      </c>
      <c r="F705" s="151" t="s">
        <v>997</v>
      </c>
      <c r="H705" s="152">
        <v>4.425</v>
      </c>
      <c r="I705" s="153"/>
      <c r="L705" s="148"/>
      <c r="M705" s="154"/>
      <c r="T705" s="155"/>
      <c r="AT705" s="150" t="s">
        <v>155</v>
      </c>
      <c r="AU705" s="150" t="s">
        <v>82</v>
      </c>
      <c r="AV705" s="12" t="s">
        <v>82</v>
      </c>
      <c r="AW705" s="12" t="s">
        <v>33</v>
      </c>
      <c r="AX705" s="12" t="s">
        <v>72</v>
      </c>
      <c r="AY705" s="150" t="s">
        <v>144</v>
      </c>
    </row>
    <row r="706" spans="2:51" s="12" customFormat="1" ht="11.25">
      <c r="B706" s="148"/>
      <c r="D706" s="149" t="s">
        <v>155</v>
      </c>
      <c r="E706" s="150" t="s">
        <v>3</v>
      </c>
      <c r="F706" s="151" t="s">
        <v>998</v>
      </c>
      <c r="H706" s="152">
        <v>29.945</v>
      </c>
      <c r="I706" s="153"/>
      <c r="L706" s="148"/>
      <c r="M706" s="154"/>
      <c r="T706" s="155"/>
      <c r="AT706" s="150" t="s">
        <v>155</v>
      </c>
      <c r="AU706" s="150" t="s">
        <v>82</v>
      </c>
      <c r="AV706" s="12" t="s">
        <v>82</v>
      </c>
      <c r="AW706" s="12" t="s">
        <v>33</v>
      </c>
      <c r="AX706" s="12" t="s">
        <v>72</v>
      </c>
      <c r="AY706" s="150" t="s">
        <v>144</v>
      </c>
    </row>
    <row r="707" spans="2:51" s="12" customFormat="1" ht="11.25">
      <c r="B707" s="148"/>
      <c r="D707" s="149" t="s">
        <v>155</v>
      </c>
      <c r="E707" s="150" t="s">
        <v>3</v>
      </c>
      <c r="F707" s="151" t="s">
        <v>999</v>
      </c>
      <c r="H707" s="152">
        <v>58.565</v>
      </c>
      <c r="I707" s="153"/>
      <c r="L707" s="148"/>
      <c r="M707" s="154"/>
      <c r="T707" s="155"/>
      <c r="AT707" s="150" t="s">
        <v>155</v>
      </c>
      <c r="AU707" s="150" t="s">
        <v>82</v>
      </c>
      <c r="AV707" s="12" t="s">
        <v>82</v>
      </c>
      <c r="AW707" s="12" t="s">
        <v>33</v>
      </c>
      <c r="AX707" s="12" t="s">
        <v>72</v>
      </c>
      <c r="AY707" s="150" t="s">
        <v>144</v>
      </c>
    </row>
    <row r="708" spans="2:51" s="12" customFormat="1" ht="11.25">
      <c r="B708" s="148"/>
      <c r="D708" s="149" t="s">
        <v>155</v>
      </c>
      <c r="E708" s="150" t="s">
        <v>3</v>
      </c>
      <c r="F708" s="151" t="s">
        <v>1000</v>
      </c>
      <c r="H708" s="152">
        <v>29.839</v>
      </c>
      <c r="I708" s="153"/>
      <c r="L708" s="148"/>
      <c r="M708" s="154"/>
      <c r="T708" s="155"/>
      <c r="AT708" s="150" t="s">
        <v>155</v>
      </c>
      <c r="AU708" s="150" t="s">
        <v>82</v>
      </c>
      <c r="AV708" s="12" t="s">
        <v>82</v>
      </c>
      <c r="AW708" s="12" t="s">
        <v>33</v>
      </c>
      <c r="AX708" s="12" t="s">
        <v>72</v>
      </c>
      <c r="AY708" s="150" t="s">
        <v>144</v>
      </c>
    </row>
    <row r="709" spans="2:51" s="12" customFormat="1" ht="11.25">
      <c r="B709" s="148"/>
      <c r="D709" s="149" t="s">
        <v>155</v>
      </c>
      <c r="E709" s="150" t="s">
        <v>3</v>
      </c>
      <c r="F709" s="151" t="s">
        <v>1001</v>
      </c>
      <c r="H709" s="152">
        <v>19.318</v>
      </c>
      <c r="I709" s="153"/>
      <c r="L709" s="148"/>
      <c r="M709" s="154"/>
      <c r="T709" s="155"/>
      <c r="AT709" s="150" t="s">
        <v>155</v>
      </c>
      <c r="AU709" s="150" t="s">
        <v>82</v>
      </c>
      <c r="AV709" s="12" t="s">
        <v>82</v>
      </c>
      <c r="AW709" s="12" t="s">
        <v>33</v>
      </c>
      <c r="AX709" s="12" t="s">
        <v>72</v>
      </c>
      <c r="AY709" s="150" t="s">
        <v>144</v>
      </c>
    </row>
    <row r="710" spans="2:51" s="12" customFormat="1" ht="11.25">
      <c r="B710" s="148"/>
      <c r="D710" s="149" t="s">
        <v>155</v>
      </c>
      <c r="E710" s="150" t="s">
        <v>3</v>
      </c>
      <c r="F710" s="151" t="s">
        <v>1002</v>
      </c>
      <c r="H710" s="152">
        <v>16.921</v>
      </c>
      <c r="I710" s="153"/>
      <c r="L710" s="148"/>
      <c r="M710" s="154"/>
      <c r="T710" s="155"/>
      <c r="AT710" s="150" t="s">
        <v>155</v>
      </c>
      <c r="AU710" s="150" t="s">
        <v>82</v>
      </c>
      <c r="AV710" s="12" t="s">
        <v>82</v>
      </c>
      <c r="AW710" s="12" t="s">
        <v>33</v>
      </c>
      <c r="AX710" s="12" t="s">
        <v>72</v>
      </c>
      <c r="AY710" s="150" t="s">
        <v>144</v>
      </c>
    </row>
    <row r="711" spans="2:51" s="12" customFormat="1" ht="11.25">
      <c r="B711" s="148"/>
      <c r="D711" s="149" t="s">
        <v>155</v>
      </c>
      <c r="E711" s="150" t="s">
        <v>3</v>
      </c>
      <c r="F711" s="151" t="s">
        <v>1003</v>
      </c>
      <c r="H711" s="152">
        <v>15.596</v>
      </c>
      <c r="I711" s="153"/>
      <c r="L711" s="148"/>
      <c r="M711" s="154"/>
      <c r="T711" s="155"/>
      <c r="AT711" s="150" t="s">
        <v>155</v>
      </c>
      <c r="AU711" s="150" t="s">
        <v>82</v>
      </c>
      <c r="AV711" s="12" t="s">
        <v>82</v>
      </c>
      <c r="AW711" s="12" t="s">
        <v>33</v>
      </c>
      <c r="AX711" s="12" t="s">
        <v>72</v>
      </c>
      <c r="AY711" s="150" t="s">
        <v>144</v>
      </c>
    </row>
    <row r="712" spans="2:51" s="12" customFormat="1" ht="11.25">
      <c r="B712" s="148"/>
      <c r="D712" s="149" t="s">
        <v>155</v>
      </c>
      <c r="E712" s="150" t="s">
        <v>3</v>
      </c>
      <c r="F712" s="151" t="s">
        <v>1004</v>
      </c>
      <c r="H712" s="152">
        <v>32.808</v>
      </c>
      <c r="I712" s="153"/>
      <c r="L712" s="148"/>
      <c r="M712" s="154"/>
      <c r="T712" s="155"/>
      <c r="AT712" s="150" t="s">
        <v>155</v>
      </c>
      <c r="AU712" s="150" t="s">
        <v>82</v>
      </c>
      <c r="AV712" s="12" t="s">
        <v>82</v>
      </c>
      <c r="AW712" s="12" t="s">
        <v>33</v>
      </c>
      <c r="AX712" s="12" t="s">
        <v>72</v>
      </c>
      <c r="AY712" s="150" t="s">
        <v>144</v>
      </c>
    </row>
    <row r="713" spans="2:51" s="12" customFormat="1" ht="11.25">
      <c r="B713" s="148"/>
      <c r="D713" s="149" t="s">
        <v>155</v>
      </c>
      <c r="E713" s="150" t="s">
        <v>3</v>
      </c>
      <c r="F713" s="151" t="s">
        <v>1005</v>
      </c>
      <c r="H713" s="152">
        <v>58.565</v>
      </c>
      <c r="I713" s="153"/>
      <c r="L713" s="148"/>
      <c r="M713" s="154"/>
      <c r="T713" s="155"/>
      <c r="AT713" s="150" t="s">
        <v>155</v>
      </c>
      <c r="AU713" s="150" t="s">
        <v>82</v>
      </c>
      <c r="AV713" s="12" t="s">
        <v>82</v>
      </c>
      <c r="AW713" s="12" t="s">
        <v>33</v>
      </c>
      <c r="AX713" s="12" t="s">
        <v>72</v>
      </c>
      <c r="AY713" s="150" t="s">
        <v>144</v>
      </c>
    </row>
    <row r="714" spans="2:51" s="12" customFormat="1" ht="11.25">
      <c r="B714" s="148"/>
      <c r="D714" s="149" t="s">
        <v>155</v>
      </c>
      <c r="E714" s="150" t="s">
        <v>3</v>
      </c>
      <c r="F714" s="151" t="s">
        <v>1006</v>
      </c>
      <c r="H714" s="152">
        <v>36.452</v>
      </c>
      <c r="I714" s="153"/>
      <c r="L714" s="148"/>
      <c r="M714" s="154"/>
      <c r="T714" s="155"/>
      <c r="AT714" s="150" t="s">
        <v>155</v>
      </c>
      <c r="AU714" s="150" t="s">
        <v>82</v>
      </c>
      <c r="AV714" s="12" t="s">
        <v>82</v>
      </c>
      <c r="AW714" s="12" t="s">
        <v>33</v>
      </c>
      <c r="AX714" s="12" t="s">
        <v>72</v>
      </c>
      <c r="AY714" s="150" t="s">
        <v>144</v>
      </c>
    </row>
    <row r="715" spans="2:51" s="15" customFormat="1" ht="11.25">
      <c r="B715" s="169"/>
      <c r="D715" s="149" t="s">
        <v>155</v>
      </c>
      <c r="E715" s="170" t="s">
        <v>3</v>
      </c>
      <c r="F715" s="171" t="s">
        <v>204</v>
      </c>
      <c r="H715" s="172">
        <v>302.43399999999997</v>
      </c>
      <c r="I715" s="173"/>
      <c r="L715" s="169"/>
      <c r="M715" s="174"/>
      <c r="T715" s="175"/>
      <c r="AT715" s="170" t="s">
        <v>155</v>
      </c>
      <c r="AU715" s="170" t="s">
        <v>82</v>
      </c>
      <c r="AV715" s="15" t="s">
        <v>151</v>
      </c>
      <c r="AW715" s="15" t="s">
        <v>33</v>
      </c>
      <c r="AX715" s="15" t="s">
        <v>80</v>
      </c>
      <c r="AY715" s="170" t="s">
        <v>144</v>
      </c>
    </row>
    <row r="716" spans="2:65" s="1" customFormat="1" ht="16.5" customHeight="1">
      <c r="B716" s="129"/>
      <c r="C716" s="176" t="s">
        <v>1044</v>
      </c>
      <c r="D716" s="176" t="s">
        <v>206</v>
      </c>
      <c r="E716" s="177" t="s">
        <v>1045</v>
      </c>
      <c r="F716" s="178" t="s">
        <v>1046</v>
      </c>
      <c r="G716" s="179" t="s">
        <v>150</v>
      </c>
      <c r="H716" s="180">
        <v>332.677</v>
      </c>
      <c r="I716" s="181"/>
      <c r="J716" s="182">
        <f>ROUND(I716*H716,2)</f>
        <v>0</v>
      </c>
      <c r="K716" s="183"/>
      <c r="L716" s="184"/>
      <c r="M716" s="185" t="s">
        <v>3</v>
      </c>
      <c r="N716" s="186" t="s">
        <v>43</v>
      </c>
      <c r="P716" s="140">
        <f>O716*H716</f>
        <v>0</v>
      </c>
      <c r="Q716" s="140">
        <v>0.01232</v>
      </c>
      <c r="R716" s="140">
        <f>Q716*H716</f>
        <v>4.09858064</v>
      </c>
      <c r="S716" s="140">
        <v>0</v>
      </c>
      <c r="T716" s="141">
        <f>S716*H716</f>
        <v>0</v>
      </c>
      <c r="AR716" s="142" t="s">
        <v>293</v>
      </c>
      <c r="AT716" s="142" t="s">
        <v>206</v>
      </c>
      <c r="AU716" s="142" t="s">
        <v>82</v>
      </c>
      <c r="AY716" s="18" t="s">
        <v>144</v>
      </c>
      <c r="BE716" s="143">
        <f>IF(N716="základní",J716,0)</f>
        <v>0</v>
      </c>
      <c r="BF716" s="143">
        <f>IF(N716="snížená",J716,0)</f>
        <v>0</v>
      </c>
      <c r="BG716" s="143">
        <f>IF(N716="zákl. přenesená",J716,0)</f>
        <v>0</v>
      </c>
      <c r="BH716" s="143">
        <f>IF(N716="sníž. přenesená",J716,0)</f>
        <v>0</v>
      </c>
      <c r="BI716" s="143">
        <f>IF(N716="nulová",J716,0)</f>
        <v>0</v>
      </c>
      <c r="BJ716" s="18" t="s">
        <v>80</v>
      </c>
      <c r="BK716" s="143">
        <f>ROUND(I716*H716,2)</f>
        <v>0</v>
      </c>
      <c r="BL716" s="18" t="s">
        <v>251</v>
      </c>
      <c r="BM716" s="142" t="s">
        <v>1047</v>
      </c>
    </row>
    <row r="717" spans="2:47" s="1" customFormat="1" ht="19.5">
      <c r="B717" s="33"/>
      <c r="D717" s="149" t="s">
        <v>412</v>
      </c>
      <c r="F717" s="187" t="s">
        <v>1048</v>
      </c>
      <c r="I717" s="146"/>
      <c r="L717" s="33"/>
      <c r="M717" s="147"/>
      <c r="T717" s="54"/>
      <c r="AT717" s="18" t="s">
        <v>412</v>
      </c>
      <c r="AU717" s="18" t="s">
        <v>82</v>
      </c>
    </row>
    <row r="718" spans="2:51" s="12" customFormat="1" ht="11.25">
      <c r="B718" s="148"/>
      <c r="D718" s="149" t="s">
        <v>155</v>
      </c>
      <c r="F718" s="151" t="s">
        <v>1049</v>
      </c>
      <c r="H718" s="152">
        <v>332.677</v>
      </c>
      <c r="I718" s="153"/>
      <c r="L718" s="148"/>
      <c r="M718" s="154"/>
      <c r="T718" s="155"/>
      <c r="AT718" s="150" t="s">
        <v>155</v>
      </c>
      <c r="AU718" s="150" t="s">
        <v>82</v>
      </c>
      <c r="AV718" s="12" t="s">
        <v>82</v>
      </c>
      <c r="AW718" s="12" t="s">
        <v>4</v>
      </c>
      <c r="AX718" s="12" t="s">
        <v>80</v>
      </c>
      <c r="AY718" s="150" t="s">
        <v>144</v>
      </c>
    </row>
    <row r="719" spans="2:65" s="1" customFormat="1" ht="16.5" customHeight="1">
      <c r="B719" s="129"/>
      <c r="C719" s="130" t="s">
        <v>1050</v>
      </c>
      <c r="D719" s="130" t="s">
        <v>147</v>
      </c>
      <c r="E719" s="131" t="s">
        <v>1051</v>
      </c>
      <c r="F719" s="132" t="s">
        <v>1052</v>
      </c>
      <c r="G719" s="133" t="s">
        <v>199</v>
      </c>
      <c r="H719" s="134">
        <v>18</v>
      </c>
      <c r="I719" s="135"/>
      <c r="J719" s="136">
        <f>ROUND(I719*H719,2)</f>
        <v>0</v>
      </c>
      <c r="K719" s="137"/>
      <c r="L719" s="33"/>
      <c r="M719" s="138" t="s">
        <v>3</v>
      </c>
      <c r="N719" s="139" t="s">
        <v>43</v>
      </c>
      <c r="P719" s="140">
        <f>O719*H719</f>
        <v>0</v>
      </c>
      <c r="Q719" s="140">
        <v>0</v>
      </c>
      <c r="R719" s="140">
        <f>Q719*H719</f>
        <v>0</v>
      </c>
      <c r="S719" s="140">
        <v>0.00019</v>
      </c>
      <c r="T719" s="141">
        <f>S719*H719</f>
        <v>0.0034200000000000003</v>
      </c>
      <c r="AR719" s="142" t="s">
        <v>251</v>
      </c>
      <c r="AT719" s="142" t="s">
        <v>147</v>
      </c>
      <c r="AU719" s="142" t="s">
        <v>82</v>
      </c>
      <c r="AY719" s="18" t="s">
        <v>144</v>
      </c>
      <c r="BE719" s="143">
        <f>IF(N719="základní",J719,0)</f>
        <v>0</v>
      </c>
      <c r="BF719" s="143">
        <f>IF(N719="snížená",J719,0)</f>
        <v>0</v>
      </c>
      <c r="BG719" s="143">
        <f>IF(N719="zákl. přenesená",J719,0)</f>
        <v>0</v>
      </c>
      <c r="BH719" s="143">
        <f>IF(N719="sníž. přenesená",J719,0)</f>
        <v>0</v>
      </c>
      <c r="BI719" s="143">
        <f>IF(N719="nulová",J719,0)</f>
        <v>0</v>
      </c>
      <c r="BJ719" s="18" t="s">
        <v>80</v>
      </c>
      <c r="BK719" s="143">
        <f>ROUND(I719*H719,2)</f>
        <v>0</v>
      </c>
      <c r="BL719" s="18" t="s">
        <v>251</v>
      </c>
      <c r="BM719" s="142" t="s">
        <v>1053</v>
      </c>
    </row>
    <row r="720" spans="2:47" s="1" customFormat="1" ht="11.25">
      <c r="B720" s="33"/>
      <c r="D720" s="144" t="s">
        <v>153</v>
      </c>
      <c r="F720" s="145" t="s">
        <v>1054</v>
      </c>
      <c r="I720" s="146"/>
      <c r="L720" s="33"/>
      <c r="M720" s="147"/>
      <c r="T720" s="54"/>
      <c r="AT720" s="18" t="s">
        <v>153</v>
      </c>
      <c r="AU720" s="18" t="s">
        <v>82</v>
      </c>
    </row>
    <row r="721" spans="2:51" s="12" customFormat="1" ht="11.25">
      <c r="B721" s="148"/>
      <c r="D721" s="149" t="s">
        <v>155</v>
      </c>
      <c r="E721" s="150" t="s">
        <v>3</v>
      </c>
      <c r="F721" s="151" t="s">
        <v>1027</v>
      </c>
      <c r="H721" s="152">
        <v>18</v>
      </c>
      <c r="I721" s="153"/>
      <c r="L721" s="148"/>
      <c r="M721" s="154"/>
      <c r="T721" s="155"/>
      <c r="AT721" s="150" t="s">
        <v>155</v>
      </c>
      <c r="AU721" s="150" t="s">
        <v>82</v>
      </c>
      <c r="AV721" s="12" t="s">
        <v>82</v>
      </c>
      <c r="AW721" s="12" t="s">
        <v>33</v>
      </c>
      <c r="AX721" s="12" t="s">
        <v>80</v>
      </c>
      <c r="AY721" s="150" t="s">
        <v>144</v>
      </c>
    </row>
    <row r="722" spans="2:65" s="1" customFormat="1" ht="16.5" customHeight="1">
      <c r="B722" s="129"/>
      <c r="C722" s="130" t="s">
        <v>1055</v>
      </c>
      <c r="D722" s="130" t="s">
        <v>147</v>
      </c>
      <c r="E722" s="131" t="s">
        <v>1056</v>
      </c>
      <c r="F722" s="132" t="s">
        <v>1057</v>
      </c>
      <c r="G722" s="133" t="s">
        <v>199</v>
      </c>
      <c r="H722" s="134">
        <v>13.25</v>
      </c>
      <c r="I722" s="135"/>
      <c r="J722" s="136">
        <f>ROUND(I722*H722,2)</f>
        <v>0</v>
      </c>
      <c r="K722" s="137"/>
      <c r="L722" s="33"/>
      <c r="M722" s="138" t="s">
        <v>3</v>
      </c>
      <c r="N722" s="139" t="s">
        <v>43</v>
      </c>
      <c r="P722" s="140">
        <f>O722*H722</f>
        <v>0</v>
      </c>
      <c r="Q722" s="140">
        <v>0</v>
      </c>
      <c r="R722" s="140">
        <f>Q722*H722</f>
        <v>0</v>
      </c>
      <c r="S722" s="140">
        <v>0.00019</v>
      </c>
      <c r="T722" s="141">
        <f>S722*H722</f>
        <v>0.0025175</v>
      </c>
      <c r="AR722" s="142" t="s">
        <v>251</v>
      </c>
      <c r="AT722" s="142" t="s">
        <v>147</v>
      </c>
      <c r="AU722" s="142" t="s">
        <v>82</v>
      </c>
      <c r="AY722" s="18" t="s">
        <v>144</v>
      </c>
      <c r="BE722" s="143">
        <f>IF(N722="základní",J722,0)</f>
        <v>0</v>
      </c>
      <c r="BF722" s="143">
        <f>IF(N722="snížená",J722,0)</f>
        <v>0</v>
      </c>
      <c r="BG722" s="143">
        <f>IF(N722="zákl. přenesená",J722,0)</f>
        <v>0</v>
      </c>
      <c r="BH722" s="143">
        <f>IF(N722="sníž. přenesená",J722,0)</f>
        <v>0</v>
      </c>
      <c r="BI722" s="143">
        <f>IF(N722="nulová",J722,0)</f>
        <v>0</v>
      </c>
      <c r="BJ722" s="18" t="s">
        <v>80</v>
      </c>
      <c r="BK722" s="143">
        <f>ROUND(I722*H722,2)</f>
        <v>0</v>
      </c>
      <c r="BL722" s="18" t="s">
        <v>251</v>
      </c>
      <c r="BM722" s="142" t="s">
        <v>1058</v>
      </c>
    </row>
    <row r="723" spans="2:47" s="1" customFormat="1" ht="11.25">
      <c r="B723" s="33"/>
      <c r="D723" s="144" t="s">
        <v>153</v>
      </c>
      <c r="F723" s="145" t="s">
        <v>1059</v>
      </c>
      <c r="I723" s="146"/>
      <c r="L723" s="33"/>
      <c r="M723" s="147"/>
      <c r="T723" s="54"/>
      <c r="AT723" s="18" t="s">
        <v>153</v>
      </c>
      <c r="AU723" s="18" t="s">
        <v>82</v>
      </c>
    </row>
    <row r="724" spans="2:51" s="12" customFormat="1" ht="11.25">
      <c r="B724" s="148"/>
      <c r="D724" s="149" t="s">
        <v>155</v>
      </c>
      <c r="E724" s="150" t="s">
        <v>3</v>
      </c>
      <c r="F724" s="151" t="s">
        <v>1028</v>
      </c>
      <c r="H724" s="152">
        <v>13.25</v>
      </c>
      <c r="I724" s="153"/>
      <c r="L724" s="148"/>
      <c r="M724" s="154"/>
      <c r="T724" s="155"/>
      <c r="AT724" s="150" t="s">
        <v>155</v>
      </c>
      <c r="AU724" s="150" t="s">
        <v>82</v>
      </c>
      <c r="AV724" s="12" t="s">
        <v>82</v>
      </c>
      <c r="AW724" s="12" t="s">
        <v>33</v>
      </c>
      <c r="AX724" s="12" t="s">
        <v>80</v>
      </c>
      <c r="AY724" s="150" t="s">
        <v>144</v>
      </c>
    </row>
    <row r="725" spans="2:65" s="1" customFormat="1" ht="16.5" customHeight="1">
      <c r="B725" s="129"/>
      <c r="C725" s="130" t="s">
        <v>1060</v>
      </c>
      <c r="D725" s="130" t="s">
        <v>147</v>
      </c>
      <c r="E725" s="131" t="s">
        <v>1061</v>
      </c>
      <c r="F725" s="132" t="s">
        <v>1062</v>
      </c>
      <c r="G725" s="133" t="s">
        <v>199</v>
      </c>
      <c r="H725" s="134">
        <v>3024.34</v>
      </c>
      <c r="I725" s="135"/>
      <c r="J725" s="136">
        <f>ROUND(I725*H725,2)</f>
        <v>0</v>
      </c>
      <c r="K725" s="137"/>
      <c r="L725" s="33"/>
      <c r="M725" s="138" t="s">
        <v>3</v>
      </c>
      <c r="N725" s="139" t="s">
        <v>43</v>
      </c>
      <c r="P725" s="140">
        <f>O725*H725</f>
        <v>0</v>
      </c>
      <c r="Q725" s="140">
        <v>5E-05</v>
      </c>
      <c r="R725" s="140">
        <f>Q725*H725</f>
        <v>0.15121700000000002</v>
      </c>
      <c r="S725" s="140">
        <v>0</v>
      </c>
      <c r="T725" s="141">
        <f>S725*H725</f>
        <v>0</v>
      </c>
      <c r="AR725" s="142" t="s">
        <v>251</v>
      </c>
      <c r="AT725" s="142" t="s">
        <v>147</v>
      </c>
      <c r="AU725" s="142" t="s">
        <v>82</v>
      </c>
      <c r="AY725" s="18" t="s">
        <v>144</v>
      </c>
      <c r="BE725" s="143">
        <f>IF(N725="základní",J725,0)</f>
        <v>0</v>
      </c>
      <c r="BF725" s="143">
        <f>IF(N725="snížená",J725,0)</f>
        <v>0</v>
      </c>
      <c r="BG725" s="143">
        <f>IF(N725="zákl. přenesená",J725,0)</f>
        <v>0</v>
      </c>
      <c r="BH725" s="143">
        <f>IF(N725="sníž. přenesená",J725,0)</f>
        <v>0</v>
      </c>
      <c r="BI725" s="143">
        <f>IF(N725="nulová",J725,0)</f>
        <v>0</v>
      </c>
      <c r="BJ725" s="18" t="s">
        <v>80</v>
      </c>
      <c r="BK725" s="143">
        <f>ROUND(I725*H725,2)</f>
        <v>0</v>
      </c>
      <c r="BL725" s="18" t="s">
        <v>251</v>
      </c>
      <c r="BM725" s="142" t="s">
        <v>1063</v>
      </c>
    </row>
    <row r="726" spans="2:47" s="1" customFormat="1" ht="11.25">
      <c r="B726" s="33"/>
      <c r="D726" s="144" t="s">
        <v>153</v>
      </c>
      <c r="F726" s="145" t="s">
        <v>1064</v>
      </c>
      <c r="I726" s="146"/>
      <c r="L726" s="33"/>
      <c r="M726" s="147"/>
      <c r="T726" s="54"/>
      <c r="AT726" s="18" t="s">
        <v>153</v>
      </c>
      <c r="AU726" s="18" t="s">
        <v>82</v>
      </c>
    </row>
    <row r="727" spans="2:51" s="12" customFormat="1" ht="11.25">
      <c r="B727" s="148"/>
      <c r="D727" s="149" t="s">
        <v>155</v>
      </c>
      <c r="E727" s="150" t="s">
        <v>3</v>
      </c>
      <c r="F727" s="151" t="s">
        <v>1065</v>
      </c>
      <c r="H727" s="152">
        <v>3024.34</v>
      </c>
      <c r="I727" s="153"/>
      <c r="L727" s="148"/>
      <c r="M727" s="154"/>
      <c r="T727" s="155"/>
      <c r="AT727" s="150" t="s">
        <v>155</v>
      </c>
      <c r="AU727" s="150" t="s">
        <v>82</v>
      </c>
      <c r="AV727" s="12" t="s">
        <v>82</v>
      </c>
      <c r="AW727" s="12" t="s">
        <v>33</v>
      </c>
      <c r="AX727" s="12" t="s">
        <v>80</v>
      </c>
      <c r="AY727" s="150" t="s">
        <v>144</v>
      </c>
    </row>
    <row r="728" spans="2:65" s="1" customFormat="1" ht="24.2" customHeight="1">
      <c r="B728" s="129"/>
      <c r="C728" s="130" t="s">
        <v>1066</v>
      </c>
      <c r="D728" s="130" t="s">
        <v>147</v>
      </c>
      <c r="E728" s="131" t="s">
        <v>1067</v>
      </c>
      <c r="F728" s="132" t="s">
        <v>1068</v>
      </c>
      <c r="G728" s="133" t="s">
        <v>231</v>
      </c>
      <c r="H728" s="134">
        <v>7.163</v>
      </c>
      <c r="I728" s="135"/>
      <c r="J728" s="136">
        <f>ROUND(I728*H728,2)</f>
        <v>0</v>
      </c>
      <c r="K728" s="137"/>
      <c r="L728" s="33"/>
      <c r="M728" s="138" t="s">
        <v>3</v>
      </c>
      <c r="N728" s="139" t="s">
        <v>43</v>
      </c>
      <c r="P728" s="140">
        <f>O728*H728</f>
        <v>0</v>
      </c>
      <c r="Q728" s="140">
        <v>0</v>
      </c>
      <c r="R728" s="140">
        <f>Q728*H728</f>
        <v>0</v>
      </c>
      <c r="S728" s="140">
        <v>0</v>
      </c>
      <c r="T728" s="141">
        <f>S728*H728</f>
        <v>0</v>
      </c>
      <c r="AR728" s="142" t="s">
        <v>251</v>
      </c>
      <c r="AT728" s="142" t="s">
        <v>147</v>
      </c>
      <c r="AU728" s="142" t="s">
        <v>82</v>
      </c>
      <c r="AY728" s="18" t="s">
        <v>144</v>
      </c>
      <c r="BE728" s="143">
        <f>IF(N728="základní",J728,0)</f>
        <v>0</v>
      </c>
      <c r="BF728" s="143">
        <f>IF(N728="snížená",J728,0)</f>
        <v>0</v>
      </c>
      <c r="BG728" s="143">
        <f>IF(N728="zákl. přenesená",J728,0)</f>
        <v>0</v>
      </c>
      <c r="BH728" s="143">
        <f>IF(N728="sníž. přenesená",J728,0)</f>
        <v>0</v>
      </c>
      <c r="BI728" s="143">
        <f>IF(N728="nulová",J728,0)</f>
        <v>0</v>
      </c>
      <c r="BJ728" s="18" t="s">
        <v>80</v>
      </c>
      <c r="BK728" s="143">
        <f>ROUND(I728*H728,2)</f>
        <v>0</v>
      </c>
      <c r="BL728" s="18" t="s">
        <v>251</v>
      </c>
      <c r="BM728" s="142" t="s">
        <v>1069</v>
      </c>
    </row>
    <row r="729" spans="2:47" s="1" customFormat="1" ht="11.25">
      <c r="B729" s="33"/>
      <c r="D729" s="144" t="s">
        <v>153</v>
      </c>
      <c r="F729" s="145" t="s">
        <v>1070</v>
      </c>
      <c r="I729" s="146"/>
      <c r="L729" s="33"/>
      <c r="M729" s="147"/>
      <c r="T729" s="54"/>
      <c r="AT729" s="18" t="s">
        <v>153</v>
      </c>
      <c r="AU729" s="18" t="s">
        <v>82</v>
      </c>
    </row>
    <row r="730" spans="2:63" s="11" customFormat="1" ht="22.9" customHeight="1">
      <c r="B730" s="117"/>
      <c r="D730" s="118" t="s">
        <v>71</v>
      </c>
      <c r="E730" s="127" t="s">
        <v>1071</v>
      </c>
      <c r="F730" s="127" t="s">
        <v>1072</v>
      </c>
      <c r="I730" s="120"/>
      <c r="J730" s="128">
        <f>BK730</f>
        <v>0</v>
      </c>
      <c r="L730" s="117"/>
      <c r="M730" s="122"/>
      <c r="P730" s="123">
        <f>SUM(P731:P766)</f>
        <v>0</v>
      </c>
      <c r="R730" s="123">
        <f>SUM(R731:R766)</f>
        <v>0.09469468</v>
      </c>
      <c r="T730" s="124">
        <f>SUM(T731:T766)</f>
        <v>0</v>
      </c>
      <c r="AR730" s="118" t="s">
        <v>82</v>
      </c>
      <c r="AT730" s="125" t="s">
        <v>71</v>
      </c>
      <c r="AU730" s="125" t="s">
        <v>80</v>
      </c>
      <c r="AY730" s="118" t="s">
        <v>144</v>
      </c>
      <c r="BK730" s="126">
        <f>SUM(BK731:BK766)</f>
        <v>0</v>
      </c>
    </row>
    <row r="731" spans="2:65" s="1" customFormat="1" ht="16.5" customHeight="1">
      <c r="B731" s="129"/>
      <c r="C731" s="130" t="s">
        <v>1073</v>
      </c>
      <c r="D731" s="130" t="s">
        <v>147</v>
      </c>
      <c r="E731" s="131" t="s">
        <v>1074</v>
      </c>
      <c r="F731" s="132" t="s">
        <v>1075</v>
      </c>
      <c r="G731" s="133" t="s">
        <v>150</v>
      </c>
      <c r="H731" s="134">
        <v>205.858</v>
      </c>
      <c r="I731" s="135"/>
      <c r="J731" s="136">
        <f>ROUND(I731*H731,2)</f>
        <v>0</v>
      </c>
      <c r="K731" s="137"/>
      <c r="L731" s="33"/>
      <c r="M731" s="138" t="s">
        <v>3</v>
      </c>
      <c r="N731" s="139" t="s">
        <v>43</v>
      </c>
      <c r="P731" s="140">
        <f>O731*H731</f>
        <v>0</v>
      </c>
      <c r="Q731" s="140">
        <v>0</v>
      </c>
      <c r="R731" s="140">
        <f>Q731*H731</f>
        <v>0</v>
      </c>
      <c r="S731" s="140">
        <v>0</v>
      </c>
      <c r="T731" s="141">
        <f>S731*H731</f>
        <v>0</v>
      </c>
      <c r="AR731" s="142" t="s">
        <v>251</v>
      </c>
      <c r="AT731" s="142" t="s">
        <v>147</v>
      </c>
      <c r="AU731" s="142" t="s">
        <v>82</v>
      </c>
      <c r="AY731" s="18" t="s">
        <v>144</v>
      </c>
      <c r="BE731" s="143">
        <f>IF(N731="základní",J731,0)</f>
        <v>0</v>
      </c>
      <c r="BF731" s="143">
        <f>IF(N731="snížená",J731,0)</f>
        <v>0</v>
      </c>
      <c r="BG731" s="143">
        <f>IF(N731="zákl. přenesená",J731,0)</f>
        <v>0</v>
      </c>
      <c r="BH731" s="143">
        <f>IF(N731="sníž. přenesená",J731,0)</f>
        <v>0</v>
      </c>
      <c r="BI731" s="143">
        <f>IF(N731="nulová",J731,0)</f>
        <v>0</v>
      </c>
      <c r="BJ731" s="18" t="s">
        <v>80</v>
      </c>
      <c r="BK731" s="143">
        <f>ROUND(I731*H731,2)</f>
        <v>0</v>
      </c>
      <c r="BL731" s="18" t="s">
        <v>251</v>
      </c>
      <c r="BM731" s="142" t="s">
        <v>1076</v>
      </c>
    </row>
    <row r="732" spans="2:47" s="1" customFormat="1" ht="11.25">
      <c r="B732" s="33"/>
      <c r="D732" s="144" t="s">
        <v>153</v>
      </c>
      <c r="F732" s="145" t="s">
        <v>1077</v>
      </c>
      <c r="I732" s="146"/>
      <c r="L732" s="33"/>
      <c r="M732" s="147"/>
      <c r="T732" s="54"/>
      <c r="AT732" s="18" t="s">
        <v>153</v>
      </c>
      <c r="AU732" s="18" t="s">
        <v>82</v>
      </c>
    </row>
    <row r="733" spans="2:51" s="12" customFormat="1" ht="11.25">
      <c r="B733" s="148"/>
      <c r="D733" s="149" t="s">
        <v>155</v>
      </c>
      <c r="E733" s="150" t="s">
        <v>3</v>
      </c>
      <c r="F733" s="151" t="s">
        <v>164</v>
      </c>
      <c r="H733" s="152">
        <v>42.088</v>
      </c>
      <c r="I733" s="153"/>
      <c r="L733" s="148"/>
      <c r="M733" s="154"/>
      <c r="T733" s="155"/>
      <c r="AT733" s="150" t="s">
        <v>155</v>
      </c>
      <c r="AU733" s="150" t="s">
        <v>82</v>
      </c>
      <c r="AV733" s="12" t="s">
        <v>82</v>
      </c>
      <c r="AW733" s="12" t="s">
        <v>33</v>
      </c>
      <c r="AX733" s="12" t="s">
        <v>72</v>
      </c>
      <c r="AY733" s="150" t="s">
        <v>144</v>
      </c>
    </row>
    <row r="734" spans="2:51" s="12" customFormat="1" ht="11.25">
      <c r="B734" s="148"/>
      <c r="D734" s="149" t="s">
        <v>155</v>
      </c>
      <c r="E734" s="150" t="s">
        <v>3</v>
      </c>
      <c r="F734" s="151" t="s">
        <v>165</v>
      </c>
      <c r="H734" s="152">
        <v>32.906</v>
      </c>
      <c r="I734" s="153"/>
      <c r="L734" s="148"/>
      <c r="M734" s="154"/>
      <c r="T734" s="155"/>
      <c r="AT734" s="150" t="s">
        <v>155</v>
      </c>
      <c r="AU734" s="150" t="s">
        <v>82</v>
      </c>
      <c r="AV734" s="12" t="s">
        <v>82</v>
      </c>
      <c r="AW734" s="12" t="s">
        <v>33</v>
      </c>
      <c r="AX734" s="12" t="s">
        <v>72</v>
      </c>
      <c r="AY734" s="150" t="s">
        <v>144</v>
      </c>
    </row>
    <row r="735" spans="2:51" s="12" customFormat="1" ht="11.25">
      <c r="B735" s="148"/>
      <c r="D735" s="149" t="s">
        <v>155</v>
      </c>
      <c r="E735" s="150" t="s">
        <v>3</v>
      </c>
      <c r="F735" s="151" t="s">
        <v>166</v>
      </c>
      <c r="H735" s="152">
        <v>24.294</v>
      </c>
      <c r="I735" s="153"/>
      <c r="L735" s="148"/>
      <c r="M735" s="154"/>
      <c r="T735" s="155"/>
      <c r="AT735" s="150" t="s">
        <v>155</v>
      </c>
      <c r="AU735" s="150" t="s">
        <v>82</v>
      </c>
      <c r="AV735" s="12" t="s">
        <v>82</v>
      </c>
      <c r="AW735" s="12" t="s">
        <v>33</v>
      </c>
      <c r="AX735" s="12" t="s">
        <v>72</v>
      </c>
      <c r="AY735" s="150" t="s">
        <v>144</v>
      </c>
    </row>
    <row r="736" spans="2:51" s="12" customFormat="1" ht="11.25">
      <c r="B736" s="148"/>
      <c r="D736" s="149" t="s">
        <v>155</v>
      </c>
      <c r="E736" s="150" t="s">
        <v>3</v>
      </c>
      <c r="F736" s="151" t="s">
        <v>167</v>
      </c>
      <c r="H736" s="152">
        <v>7.638</v>
      </c>
      <c r="I736" s="153"/>
      <c r="L736" s="148"/>
      <c r="M736" s="154"/>
      <c r="T736" s="155"/>
      <c r="AT736" s="150" t="s">
        <v>155</v>
      </c>
      <c r="AU736" s="150" t="s">
        <v>82</v>
      </c>
      <c r="AV736" s="12" t="s">
        <v>82</v>
      </c>
      <c r="AW736" s="12" t="s">
        <v>33</v>
      </c>
      <c r="AX736" s="12" t="s">
        <v>72</v>
      </c>
      <c r="AY736" s="150" t="s">
        <v>144</v>
      </c>
    </row>
    <row r="737" spans="2:51" s="12" customFormat="1" ht="11.25">
      <c r="B737" s="148"/>
      <c r="D737" s="149" t="s">
        <v>155</v>
      </c>
      <c r="E737" s="150" t="s">
        <v>3</v>
      </c>
      <c r="F737" s="151" t="s">
        <v>168</v>
      </c>
      <c r="H737" s="152">
        <v>7.88</v>
      </c>
      <c r="I737" s="153"/>
      <c r="L737" s="148"/>
      <c r="M737" s="154"/>
      <c r="T737" s="155"/>
      <c r="AT737" s="150" t="s">
        <v>155</v>
      </c>
      <c r="AU737" s="150" t="s">
        <v>82</v>
      </c>
      <c r="AV737" s="12" t="s">
        <v>82</v>
      </c>
      <c r="AW737" s="12" t="s">
        <v>33</v>
      </c>
      <c r="AX737" s="12" t="s">
        <v>72</v>
      </c>
      <c r="AY737" s="150" t="s">
        <v>144</v>
      </c>
    </row>
    <row r="738" spans="2:51" s="12" customFormat="1" ht="11.25">
      <c r="B738" s="148"/>
      <c r="D738" s="149" t="s">
        <v>155</v>
      </c>
      <c r="E738" s="150" t="s">
        <v>3</v>
      </c>
      <c r="F738" s="151" t="s">
        <v>169</v>
      </c>
      <c r="H738" s="152">
        <v>17.388</v>
      </c>
      <c r="I738" s="153"/>
      <c r="L738" s="148"/>
      <c r="M738" s="154"/>
      <c r="T738" s="155"/>
      <c r="AT738" s="150" t="s">
        <v>155</v>
      </c>
      <c r="AU738" s="150" t="s">
        <v>82</v>
      </c>
      <c r="AV738" s="12" t="s">
        <v>82</v>
      </c>
      <c r="AW738" s="12" t="s">
        <v>33</v>
      </c>
      <c r="AX738" s="12" t="s">
        <v>72</v>
      </c>
      <c r="AY738" s="150" t="s">
        <v>144</v>
      </c>
    </row>
    <row r="739" spans="2:51" s="12" customFormat="1" ht="11.25">
      <c r="B739" s="148"/>
      <c r="D739" s="149" t="s">
        <v>155</v>
      </c>
      <c r="E739" s="150" t="s">
        <v>3</v>
      </c>
      <c r="F739" s="151" t="s">
        <v>170</v>
      </c>
      <c r="H739" s="152">
        <v>48.344</v>
      </c>
      <c r="I739" s="153"/>
      <c r="L739" s="148"/>
      <c r="M739" s="154"/>
      <c r="T739" s="155"/>
      <c r="AT739" s="150" t="s">
        <v>155</v>
      </c>
      <c r="AU739" s="150" t="s">
        <v>82</v>
      </c>
      <c r="AV739" s="12" t="s">
        <v>82</v>
      </c>
      <c r="AW739" s="12" t="s">
        <v>33</v>
      </c>
      <c r="AX739" s="12" t="s">
        <v>72</v>
      </c>
      <c r="AY739" s="150" t="s">
        <v>144</v>
      </c>
    </row>
    <row r="740" spans="2:51" s="12" customFormat="1" ht="11.25">
      <c r="B740" s="148"/>
      <c r="D740" s="149" t="s">
        <v>155</v>
      </c>
      <c r="E740" s="150" t="s">
        <v>3</v>
      </c>
      <c r="F740" s="151" t="s">
        <v>171</v>
      </c>
      <c r="H740" s="152">
        <v>3.22</v>
      </c>
      <c r="I740" s="153"/>
      <c r="L740" s="148"/>
      <c r="M740" s="154"/>
      <c r="T740" s="155"/>
      <c r="AT740" s="150" t="s">
        <v>155</v>
      </c>
      <c r="AU740" s="150" t="s">
        <v>82</v>
      </c>
      <c r="AV740" s="12" t="s">
        <v>82</v>
      </c>
      <c r="AW740" s="12" t="s">
        <v>33</v>
      </c>
      <c r="AX740" s="12" t="s">
        <v>72</v>
      </c>
      <c r="AY740" s="150" t="s">
        <v>144</v>
      </c>
    </row>
    <row r="741" spans="2:51" s="12" customFormat="1" ht="11.25">
      <c r="B741" s="148"/>
      <c r="D741" s="149" t="s">
        <v>155</v>
      </c>
      <c r="E741" s="150" t="s">
        <v>3</v>
      </c>
      <c r="F741" s="151" t="s">
        <v>172</v>
      </c>
      <c r="H741" s="152">
        <v>22.1</v>
      </c>
      <c r="I741" s="153"/>
      <c r="L741" s="148"/>
      <c r="M741" s="154"/>
      <c r="T741" s="155"/>
      <c r="AT741" s="150" t="s">
        <v>155</v>
      </c>
      <c r="AU741" s="150" t="s">
        <v>82</v>
      </c>
      <c r="AV741" s="12" t="s">
        <v>82</v>
      </c>
      <c r="AW741" s="12" t="s">
        <v>33</v>
      </c>
      <c r="AX741" s="12" t="s">
        <v>72</v>
      </c>
      <c r="AY741" s="150" t="s">
        <v>144</v>
      </c>
    </row>
    <row r="742" spans="2:51" s="15" customFormat="1" ht="11.25">
      <c r="B742" s="169"/>
      <c r="D742" s="149" t="s">
        <v>155</v>
      </c>
      <c r="E742" s="170" t="s">
        <v>3</v>
      </c>
      <c r="F742" s="171" t="s">
        <v>204</v>
      </c>
      <c r="H742" s="172">
        <v>205.85799999999998</v>
      </c>
      <c r="I742" s="173"/>
      <c r="L742" s="169"/>
      <c r="M742" s="174"/>
      <c r="T742" s="175"/>
      <c r="AT742" s="170" t="s">
        <v>155</v>
      </c>
      <c r="AU742" s="170" t="s">
        <v>82</v>
      </c>
      <c r="AV742" s="15" t="s">
        <v>151</v>
      </c>
      <c r="AW742" s="15" t="s">
        <v>33</v>
      </c>
      <c r="AX742" s="15" t="s">
        <v>80</v>
      </c>
      <c r="AY742" s="170" t="s">
        <v>144</v>
      </c>
    </row>
    <row r="743" spans="2:65" s="1" customFormat="1" ht="16.5" customHeight="1">
      <c r="B743" s="129"/>
      <c r="C743" s="130" t="s">
        <v>1078</v>
      </c>
      <c r="D743" s="130" t="s">
        <v>147</v>
      </c>
      <c r="E743" s="131" t="s">
        <v>1079</v>
      </c>
      <c r="F743" s="132" t="s">
        <v>1080</v>
      </c>
      <c r="G743" s="133" t="s">
        <v>150</v>
      </c>
      <c r="H743" s="134">
        <v>205.858</v>
      </c>
      <c r="I743" s="135"/>
      <c r="J743" s="136">
        <f>ROUND(I743*H743,2)</f>
        <v>0</v>
      </c>
      <c r="K743" s="137"/>
      <c r="L743" s="33"/>
      <c r="M743" s="138" t="s">
        <v>3</v>
      </c>
      <c r="N743" s="139" t="s">
        <v>43</v>
      </c>
      <c r="P743" s="140">
        <f>O743*H743</f>
        <v>0</v>
      </c>
      <c r="Q743" s="140">
        <v>0.0002</v>
      </c>
      <c r="R743" s="140">
        <f>Q743*H743</f>
        <v>0.0411716</v>
      </c>
      <c r="S743" s="140">
        <v>0</v>
      </c>
      <c r="T743" s="141">
        <f>S743*H743</f>
        <v>0</v>
      </c>
      <c r="AR743" s="142" t="s">
        <v>251</v>
      </c>
      <c r="AT743" s="142" t="s">
        <v>147</v>
      </c>
      <c r="AU743" s="142" t="s">
        <v>82</v>
      </c>
      <c r="AY743" s="18" t="s">
        <v>144</v>
      </c>
      <c r="BE743" s="143">
        <f>IF(N743="základní",J743,0)</f>
        <v>0</v>
      </c>
      <c r="BF743" s="143">
        <f>IF(N743="snížená",J743,0)</f>
        <v>0</v>
      </c>
      <c r="BG743" s="143">
        <f>IF(N743="zákl. přenesená",J743,0)</f>
        <v>0</v>
      </c>
      <c r="BH743" s="143">
        <f>IF(N743="sníž. přenesená",J743,0)</f>
        <v>0</v>
      </c>
      <c r="BI743" s="143">
        <f>IF(N743="nulová",J743,0)</f>
        <v>0</v>
      </c>
      <c r="BJ743" s="18" t="s">
        <v>80</v>
      </c>
      <c r="BK743" s="143">
        <f>ROUND(I743*H743,2)</f>
        <v>0</v>
      </c>
      <c r="BL743" s="18" t="s">
        <v>251</v>
      </c>
      <c r="BM743" s="142" t="s">
        <v>1081</v>
      </c>
    </row>
    <row r="744" spans="2:47" s="1" customFormat="1" ht="11.25">
      <c r="B744" s="33"/>
      <c r="D744" s="144" t="s">
        <v>153</v>
      </c>
      <c r="F744" s="145" t="s">
        <v>1082</v>
      </c>
      <c r="I744" s="146"/>
      <c r="L744" s="33"/>
      <c r="M744" s="147"/>
      <c r="T744" s="54"/>
      <c r="AT744" s="18" t="s">
        <v>153</v>
      </c>
      <c r="AU744" s="18" t="s">
        <v>82</v>
      </c>
    </row>
    <row r="745" spans="2:51" s="12" customFormat="1" ht="11.25">
      <c r="B745" s="148"/>
      <c r="D745" s="149" t="s">
        <v>155</v>
      </c>
      <c r="E745" s="150" t="s">
        <v>3</v>
      </c>
      <c r="F745" s="151" t="s">
        <v>164</v>
      </c>
      <c r="H745" s="152">
        <v>42.088</v>
      </c>
      <c r="I745" s="153"/>
      <c r="L745" s="148"/>
      <c r="M745" s="154"/>
      <c r="T745" s="155"/>
      <c r="AT745" s="150" t="s">
        <v>155</v>
      </c>
      <c r="AU745" s="150" t="s">
        <v>82</v>
      </c>
      <c r="AV745" s="12" t="s">
        <v>82</v>
      </c>
      <c r="AW745" s="12" t="s">
        <v>33</v>
      </c>
      <c r="AX745" s="12" t="s">
        <v>72</v>
      </c>
      <c r="AY745" s="150" t="s">
        <v>144</v>
      </c>
    </row>
    <row r="746" spans="2:51" s="12" customFormat="1" ht="11.25">
      <c r="B746" s="148"/>
      <c r="D746" s="149" t="s">
        <v>155</v>
      </c>
      <c r="E746" s="150" t="s">
        <v>3</v>
      </c>
      <c r="F746" s="151" t="s">
        <v>165</v>
      </c>
      <c r="H746" s="152">
        <v>32.906</v>
      </c>
      <c r="I746" s="153"/>
      <c r="L746" s="148"/>
      <c r="M746" s="154"/>
      <c r="T746" s="155"/>
      <c r="AT746" s="150" t="s">
        <v>155</v>
      </c>
      <c r="AU746" s="150" t="s">
        <v>82</v>
      </c>
      <c r="AV746" s="12" t="s">
        <v>82</v>
      </c>
      <c r="AW746" s="12" t="s">
        <v>33</v>
      </c>
      <c r="AX746" s="12" t="s">
        <v>72</v>
      </c>
      <c r="AY746" s="150" t="s">
        <v>144</v>
      </c>
    </row>
    <row r="747" spans="2:51" s="12" customFormat="1" ht="11.25">
      <c r="B747" s="148"/>
      <c r="D747" s="149" t="s">
        <v>155</v>
      </c>
      <c r="E747" s="150" t="s">
        <v>3</v>
      </c>
      <c r="F747" s="151" t="s">
        <v>166</v>
      </c>
      <c r="H747" s="152">
        <v>24.294</v>
      </c>
      <c r="I747" s="153"/>
      <c r="L747" s="148"/>
      <c r="M747" s="154"/>
      <c r="T747" s="155"/>
      <c r="AT747" s="150" t="s">
        <v>155</v>
      </c>
      <c r="AU747" s="150" t="s">
        <v>82</v>
      </c>
      <c r="AV747" s="12" t="s">
        <v>82</v>
      </c>
      <c r="AW747" s="12" t="s">
        <v>33</v>
      </c>
      <c r="AX747" s="12" t="s">
        <v>72</v>
      </c>
      <c r="AY747" s="150" t="s">
        <v>144</v>
      </c>
    </row>
    <row r="748" spans="2:51" s="12" customFormat="1" ht="11.25">
      <c r="B748" s="148"/>
      <c r="D748" s="149" t="s">
        <v>155</v>
      </c>
      <c r="E748" s="150" t="s">
        <v>3</v>
      </c>
      <c r="F748" s="151" t="s">
        <v>167</v>
      </c>
      <c r="H748" s="152">
        <v>7.638</v>
      </c>
      <c r="I748" s="153"/>
      <c r="L748" s="148"/>
      <c r="M748" s="154"/>
      <c r="T748" s="155"/>
      <c r="AT748" s="150" t="s">
        <v>155</v>
      </c>
      <c r="AU748" s="150" t="s">
        <v>82</v>
      </c>
      <c r="AV748" s="12" t="s">
        <v>82</v>
      </c>
      <c r="AW748" s="12" t="s">
        <v>33</v>
      </c>
      <c r="AX748" s="12" t="s">
        <v>72</v>
      </c>
      <c r="AY748" s="150" t="s">
        <v>144</v>
      </c>
    </row>
    <row r="749" spans="2:51" s="12" customFormat="1" ht="11.25">
      <c r="B749" s="148"/>
      <c r="D749" s="149" t="s">
        <v>155</v>
      </c>
      <c r="E749" s="150" t="s">
        <v>3</v>
      </c>
      <c r="F749" s="151" t="s">
        <v>168</v>
      </c>
      <c r="H749" s="152">
        <v>7.88</v>
      </c>
      <c r="I749" s="153"/>
      <c r="L749" s="148"/>
      <c r="M749" s="154"/>
      <c r="T749" s="155"/>
      <c r="AT749" s="150" t="s">
        <v>155</v>
      </c>
      <c r="AU749" s="150" t="s">
        <v>82</v>
      </c>
      <c r="AV749" s="12" t="s">
        <v>82</v>
      </c>
      <c r="AW749" s="12" t="s">
        <v>33</v>
      </c>
      <c r="AX749" s="12" t="s">
        <v>72</v>
      </c>
      <c r="AY749" s="150" t="s">
        <v>144</v>
      </c>
    </row>
    <row r="750" spans="2:51" s="12" customFormat="1" ht="11.25">
      <c r="B750" s="148"/>
      <c r="D750" s="149" t="s">
        <v>155</v>
      </c>
      <c r="E750" s="150" t="s">
        <v>3</v>
      </c>
      <c r="F750" s="151" t="s">
        <v>169</v>
      </c>
      <c r="H750" s="152">
        <v>17.388</v>
      </c>
      <c r="I750" s="153"/>
      <c r="L750" s="148"/>
      <c r="M750" s="154"/>
      <c r="T750" s="155"/>
      <c r="AT750" s="150" t="s">
        <v>155</v>
      </c>
      <c r="AU750" s="150" t="s">
        <v>82</v>
      </c>
      <c r="AV750" s="12" t="s">
        <v>82</v>
      </c>
      <c r="AW750" s="12" t="s">
        <v>33</v>
      </c>
      <c r="AX750" s="12" t="s">
        <v>72</v>
      </c>
      <c r="AY750" s="150" t="s">
        <v>144</v>
      </c>
    </row>
    <row r="751" spans="2:51" s="12" customFormat="1" ht="11.25">
      <c r="B751" s="148"/>
      <c r="D751" s="149" t="s">
        <v>155</v>
      </c>
      <c r="E751" s="150" t="s">
        <v>3</v>
      </c>
      <c r="F751" s="151" t="s">
        <v>170</v>
      </c>
      <c r="H751" s="152">
        <v>48.344</v>
      </c>
      <c r="I751" s="153"/>
      <c r="L751" s="148"/>
      <c r="M751" s="154"/>
      <c r="T751" s="155"/>
      <c r="AT751" s="150" t="s">
        <v>155</v>
      </c>
      <c r="AU751" s="150" t="s">
        <v>82</v>
      </c>
      <c r="AV751" s="12" t="s">
        <v>82</v>
      </c>
      <c r="AW751" s="12" t="s">
        <v>33</v>
      </c>
      <c r="AX751" s="12" t="s">
        <v>72</v>
      </c>
      <c r="AY751" s="150" t="s">
        <v>144</v>
      </c>
    </row>
    <row r="752" spans="2:51" s="12" customFormat="1" ht="11.25">
      <c r="B752" s="148"/>
      <c r="D752" s="149" t="s">
        <v>155</v>
      </c>
      <c r="E752" s="150" t="s">
        <v>3</v>
      </c>
      <c r="F752" s="151" t="s">
        <v>171</v>
      </c>
      <c r="H752" s="152">
        <v>3.22</v>
      </c>
      <c r="I752" s="153"/>
      <c r="L752" s="148"/>
      <c r="M752" s="154"/>
      <c r="T752" s="155"/>
      <c r="AT752" s="150" t="s">
        <v>155</v>
      </c>
      <c r="AU752" s="150" t="s">
        <v>82</v>
      </c>
      <c r="AV752" s="12" t="s">
        <v>82</v>
      </c>
      <c r="AW752" s="12" t="s">
        <v>33</v>
      </c>
      <c r="AX752" s="12" t="s">
        <v>72</v>
      </c>
      <c r="AY752" s="150" t="s">
        <v>144</v>
      </c>
    </row>
    <row r="753" spans="2:51" s="12" customFormat="1" ht="11.25">
      <c r="B753" s="148"/>
      <c r="D753" s="149" t="s">
        <v>155</v>
      </c>
      <c r="E753" s="150" t="s">
        <v>3</v>
      </c>
      <c r="F753" s="151" t="s">
        <v>172</v>
      </c>
      <c r="H753" s="152">
        <v>22.1</v>
      </c>
      <c r="I753" s="153"/>
      <c r="L753" s="148"/>
      <c r="M753" s="154"/>
      <c r="T753" s="155"/>
      <c r="AT753" s="150" t="s">
        <v>155</v>
      </c>
      <c r="AU753" s="150" t="s">
        <v>82</v>
      </c>
      <c r="AV753" s="12" t="s">
        <v>82</v>
      </c>
      <c r="AW753" s="12" t="s">
        <v>33</v>
      </c>
      <c r="AX753" s="12" t="s">
        <v>72</v>
      </c>
      <c r="AY753" s="150" t="s">
        <v>144</v>
      </c>
    </row>
    <row r="754" spans="2:51" s="15" customFormat="1" ht="11.25">
      <c r="B754" s="169"/>
      <c r="D754" s="149" t="s">
        <v>155</v>
      </c>
      <c r="E754" s="170" t="s">
        <v>3</v>
      </c>
      <c r="F754" s="171" t="s">
        <v>204</v>
      </c>
      <c r="H754" s="172">
        <v>205.85799999999998</v>
      </c>
      <c r="I754" s="173"/>
      <c r="L754" s="169"/>
      <c r="M754" s="174"/>
      <c r="T754" s="175"/>
      <c r="AT754" s="170" t="s">
        <v>155</v>
      </c>
      <c r="AU754" s="170" t="s">
        <v>82</v>
      </c>
      <c r="AV754" s="15" t="s">
        <v>151</v>
      </c>
      <c r="AW754" s="15" t="s">
        <v>33</v>
      </c>
      <c r="AX754" s="15" t="s">
        <v>80</v>
      </c>
      <c r="AY754" s="170" t="s">
        <v>144</v>
      </c>
    </row>
    <row r="755" spans="2:65" s="1" customFormat="1" ht="24.2" customHeight="1">
      <c r="B755" s="129"/>
      <c r="C755" s="130" t="s">
        <v>1083</v>
      </c>
      <c r="D755" s="130" t="s">
        <v>147</v>
      </c>
      <c r="E755" s="131" t="s">
        <v>1084</v>
      </c>
      <c r="F755" s="132" t="s">
        <v>1085</v>
      </c>
      <c r="G755" s="133" t="s">
        <v>150</v>
      </c>
      <c r="H755" s="134">
        <v>205.858</v>
      </c>
      <c r="I755" s="135"/>
      <c r="J755" s="136">
        <f>ROUND(I755*H755,2)</f>
        <v>0</v>
      </c>
      <c r="K755" s="137"/>
      <c r="L755" s="33"/>
      <c r="M755" s="138" t="s">
        <v>3</v>
      </c>
      <c r="N755" s="139" t="s">
        <v>43</v>
      </c>
      <c r="P755" s="140">
        <f>O755*H755</f>
        <v>0</v>
      </c>
      <c r="Q755" s="140">
        <v>0.00026</v>
      </c>
      <c r="R755" s="140">
        <f>Q755*H755</f>
        <v>0.053523079999999994</v>
      </c>
      <c r="S755" s="140">
        <v>0</v>
      </c>
      <c r="T755" s="141">
        <f>S755*H755</f>
        <v>0</v>
      </c>
      <c r="AR755" s="142" t="s">
        <v>251</v>
      </c>
      <c r="AT755" s="142" t="s">
        <v>147</v>
      </c>
      <c r="AU755" s="142" t="s">
        <v>82</v>
      </c>
      <c r="AY755" s="18" t="s">
        <v>144</v>
      </c>
      <c r="BE755" s="143">
        <f>IF(N755="základní",J755,0)</f>
        <v>0</v>
      </c>
      <c r="BF755" s="143">
        <f>IF(N755="snížená",J755,0)</f>
        <v>0</v>
      </c>
      <c r="BG755" s="143">
        <f>IF(N755="zákl. přenesená",J755,0)</f>
        <v>0</v>
      </c>
      <c r="BH755" s="143">
        <f>IF(N755="sníž. přenesená",J755,0)</f>
        <v>0</v>
      </c>
      <c r="BI755" s="143">
        <f>IF(N755="nulová",J755,0)</f>
        <v>0</v>
      </c>
      <c r="BJ755" s="18" t="s">
        <v>80</v>
      </c>
      <c r="BK755" s="143">
        <f>ROUND(I755*H755,2)</f>
        <v>0</v>
      </c>
      <c r="BL755" s="18" t="s">
        <v>251</v>
      </c>
      <c r="BM755" s="142" t="s">
        <v>1086</v>
      </c>
    </row>
    <row r="756" spans="2:47" s="1" customFormat="1" ht="11.25">
      <c r="B756" s="33"/>
      <c r="D756" s="144" t="s">
        <v>153</v>
      </c>
      <c r="F756" s="145" t="s">
        <v>1087</v>
      </c>
      <c r="I756" s="146"/>
      <c r="L756" s="33"/>
      <c r="M756" s="147"/>
      <c r="T756" s="54"/>
      <c r="AT756" s="18" t="s">
        <v>153</v>
      </c>
      <c r="AU756" s="18" t="s">
        <v>82</v>
      </c>
    </row>
    <row r="757" spans="2:51" s="12" customFormat="1" ht="11.25">
      <c r="B757" s="148"/>
      <c r="D757" s="149" t="s">
        <v>155</v>
      </c>
      <c r="E757" s="150" t="s">
        <v>3</v>
      </c>
      <c r="F757" s="151" t="s">
        <v>164</v>
      </c>
      <c r="H757" s="152">
        <v>42.088</v>
      </c>
      <c r="I757" s="153"/>
      <c r="L757" s="148"/>
      <c r="M757" s="154"/>
      <c r="T757" s="155"/>
      <c r="AT757" s="150" t="s">
        <v>155</v>
      </c>
      <c r="AU757" s="150" t="s">
        <v>82</v>
      </c>
      <c r="AV757" s="12" t="s">
        <v>82</v>
      </c>
      <c r="AW757" s="12" t="s">
        <v>33</v>
      </c>
      <c r="AX757" s="12" t="s">
        <v>72</v>
      </c>
      <c r="AY757" s="150" t="s">
        <v>144</v>
      </c>
    </row>
    <row r="758" spans="2:51" s="12" customFormat="1" ht="11.25">
      <c r="B758" s="148"/>
      <c r="D758" s="149" t="s">
        <v>155</v>
      </c>
      <c r="E758" s="150" t="s">
        <v>3</v>
      </c>
      <c r="F758" s="151" t="s">
        <v>165</v>
      </c>
      <c r="H758" s="152">
        <v>32.906</v>
      </c>
      <c r="I758" s="153"/>
      <c r="L758" s="148"/>
      <c r="M758" s="154"/>
      <c r="T758" s="155"/>
      <c r="AT758" s="150" t="s">
        <v>155</v>
      </c>
      <c r="AU758" s="150" t="s">
        <v>82</v>
      </c>
      <c r="AV758" s="12" t="s">
        <v>82</v>
      </c>
      <c r="AW758" s="12" t="s">
        <v>33</v>
      </c>
      <c r="AX758" s="12" t="s">
        <v>72</v>
      </c>
      <c r="AY758" s="150" t="s">
        <v>144</v>
      </c>
    </row>
    <row r="759" spans="2:51" s="12" customFormat="1" ht="11.25">
      <c r="B759" s="148"/>
      <c r="D759" s="149" t="s">
        <v>155</v>
      </c>
      <c r="E759" s="150" t="s">
        <v>3</v>
      </c>
      <c r="F759" s="151" t="s">
        <v>166</v>
      </c>
      <c r="H759" s="152">
        <v>24.294</v>
      </c>
      <c r="I759" s="153"/>
      <c r="L759" s="148"/>
      <c r="M759" s="154"/>
      <c r="T759" s="155"/>
      <c r="AT759" s="150" t="s">
        <v>155</v>
      </c>
      <c r="AU759" s="150" t="s">
        <v>82</v>
      </c>
      <c r="AV759" s="12" t="s">
        <v>82</v>
      </c>
      <c r="AW759" s="12" t="s">
        <v>33</v>
      </c>
      <c r="AX759" s="12" t="s">
        <v>72</v>
      </c>
      <c r="AY759" s="150" t="s">
        <v>144</v>
      </c>
    </row>
    <row r="760" spans="2:51" s="12" customFormat="1" ht="11.25">
      <c r="B760" s="148"/>
      <c r="D760" s="149" t="s">
        <v>155</v>
      </c>
      <c r="E760" s="150" t="s">
        <v>3</v>
      </c>
      <c r="F760" s="151" t="s">
        <v>167</v>
      </c>
      <c r="H760" s="152">
        <v>7.638</v>
      </c>
      <c r="I760" s="153"/>
      <c r="L760" s="148"/>
      <c r="M760" s="154"/>
      <c r="T760" s="155"/>
      <c r="AT760" s="150" t="s">
        <v>155</v>
      </c>
      <c r="AU760" s="150" t="s">
        <v>82</v>
      </c>
      <c r="AV760" s="12" t="s">
        <v>82</v>
      </c>
      <c r="AW760" s="12" t="s">
        <v>33</v>
      </c>
      <c r="AX760" s="12" t="s">
        <v>72</v>
      </c>
      <c r="AY760" s="150" t="s">
        <v>144</v>
      </c>
    </row>
    <row r="761" spans="2:51" s="12" customFormat="1" ht="11.25">
      <c r="B761" s="148"/>
      <c r="D761" s="149" t="s">
        <v>155</v>
      </c>
      <c r="E761" s="150" t="s">
        <v>3</v>
      </c>
      <c r="F761" s="151" t="s">
        <v>168</v>
      </c>
      <c r="H761" s="152">
        <v>7.88</v>
      </c>
      <c r="I761" s="153"/>
      <c r="L761" s="148"/>
      <c r="M761" s="154"/>
      <c r="T761" s="155"/>
      <c r="AT761" s="150" t="s">
        <v>155</v>
      </c>
      <c r="AU761" s="150" t="s">
        <v>82</v>
      </c>
      <c r="AV761" s="12" t="s">
        <v>82</v>
      </c>
      <c r="AW761" s="12" t="s">
        <v>33</v>
      </c>
      <c r="AX761" s="12" t="s">
        <v>72</v>
      </c>
      <c r="AY761" s="150" t="s">
        <v>144</v>
      </c>
    </row>
    <row r="762" spans="2:51" s="12" customFormat="1" ht="11.25">
      <c r="B762" s="148"/>
      <c r="D762" s="149" t="s">
        <v>155</v>
      </c>
      <c r="E762" s="150" t="s">
        <v>3</v>
      </c>
      <c r="F762" s="151" t="s">
        <v>169</v>
      </c>
      <c r="H762" s="152">
        <v>17.388</v>
      </c>
      <c r="I762" s="153"/>
      <c r="L762" s="148"/>
      <c r="M762" s="154"/>
      <c r="T762" s="155"/>
      <c r="AT762" s="150" t="s">
        <v>155</v>
      </c>
      <c r="AU762" s="150" t="s">
        <v>82</v>
      </c>
      <c r="AV762" s="12" t="s">
        <v>82</v>
      </c>
      <c r="AW762" s="12" t="s">
        <v>33</v>
      </c>
      <c r="AX762" s="12" t="s">
        <v>72</v>
      </c>
      <c r="AY762" s="150" t="s">
        <v>144</v>
      </c>
    </row>
    <row r="763" spans="2:51" s="12" customFormat="1" ht="11.25">
      <c r="B763" s="148"/>
      <c r="D763" s="149" t="s">
        <v>155</v>
      </c>
      <c r="E763" s="150" t="s">
        <v>3</v>
      </c>
      <c r="F763" s="151" t="s">
        <v>170</v>
      </c>
      <c r="H763" s="152">
        <v>48.344</v>
      </c>
      <c r="I763" s="153"/>
      <c r="L763" s="148"/>
      <c r="M763" s="154"/>
      <c r="T763" s="155"/>
      <c r="AT763" s="150" t="s">
        <v>155</v>
      </c>
      <c r="AU763" s="150" t="s">
        <v>82</v>
      </c>
      <c r="AV763" s="12" t="s">
        <v>82</v>
      </c>
      <c r="AW763" s="12" t="s">
        <v>33</v>
      </c>
      <c r="AX763" s="12" t="s">
        <v>72</v>
      </c>
      <c r="AY763" s="150" t="s">
        <v>144</v>
      </c>
    </row>
    <row r="764" spans="2:51" s="12" customFormat="1" ht="11.25">
      <c r="B764" s="148"/>
      <c r="D764" s="149" t="s">
        <v>155</v>
      </c>
      <c r="E764" s="150" t="s">
        <v>3</v>
      </c>
      <c r="F764" s="151" t="s">
        <v>171</v>
      </c>
      <c r="H764" s="152">
        <v>3.22</v>
      </c>
      <c r="I764" s="153"/>
      <c r="L764" s="148"/>
      <c r="M764" s="154"/>
      <c r="T764" s="155"/>
      <c r="AT764" s="150" t="s">
        <v>155</v>
      </c>
      <c r="AU764" s="150" t="s">
        <v>82</v>
      </c>
      <c r="AV764" s="12" t="s">
        <v>82</v>
      </c>
      <c r="AW764" s="12" t="s">
        <v>33</v>
      </c>
      <c r="AX764" s="12" t="s">
        <v>72</v>
      </c>
      <c r="AY764" s="150" t="s">
        <v>144</v>
      </c>
    </row>
    <row r="765" spans="2:51" s="12" customFormat="1" ht="11.25">
      <c r="B765" s="148"/>
      <c r="D765" s="149" t="s">
        <v>155</v>
      </c>
      <c r="E765" s="150" t="s">
        <v>3</v>
      </c>
      <c r="F765" s="151" t="s">
        <v>172</v>
      </c>
      <c r="H765" s="152">
        <v>22.1</v>
      </c>
      <c r="I765" s="153"/>
      <c r="L765" s="148"/>
      <c r="M765" s="154"/>
      <c r="T765" s="155"/>
      <c r="AT765" s="150" t="s">
        <v>155</v>
      </c>
      <c r="AU765" s="150" t="s">
        <v>82</v>
      </c>
      <c r="AV765" s="12" t="s">
        <v>82</v>
      </c>
      <c r="AW765" s="12" t="s">
        <v>33</v>
      </c>
      <c r="AX765" s="12" t="s">
        <v>72</v>
      </c>
      <c r="AY765" s="150" t="s">
        <v>144</v>
      </c>
    </row>
    <row r="766" spans="2:51" s="15" customFormat="1" ht="11.25">
      <c r="B766" s="169"/>
      <c r="D766" s="149" t="s">
        <v>155</v>
      </c>
      <c r="E766" s="170" t="s">
        <v>3</v>
      </c>
      <c r="F766" s="171" t="s">
        <v>204</v>
      </c>
      <c r="H766" s="172">
        <v>205.85799999999998</v>
      </c>
      <c r="I766" s="173"/>
      <c r="L766" s="169"/>
      <c r="M766" s="174"/>
      <c r="T766" s="175"/>
      <c r="AT766" s="170" t="s">
        <v>155</v>
      </c>
      <c r="AU766" s="170" t="s">
        <v>82</v>
      </c>
      <c r="AV766" s="15" t="s">
        <v>151</v>
      </c>
      <c r="AW766" s="15" t="s">
        <v>33</v>
      </c>
      <c r="AX766" s="15" t="s">
        <v>80</v>
      </c>
      <c r="AY766" s="170" t="s">
        <v>144</v>
      </c>
    </row>
    <row r="767" spans="2:63" s="11" customFormat="1" ht="25.9" customHeight="1">
      <c r="B767" s="117"/>
      <c r="D767" s="118" t="s">
        <v>71</v>
      </c>
      <c r="E767" s="119" t="s">
        <v>1088</v>
      </c>
      <c r="F767" s="119" t="s">
        <v>1089</v>
      </c>
      <c r="I767" s="120"/>
      <c r="J767" s="121">
        <f>BK767</f>
        <v>0</v>
      </c>
      <c r="L767" s="117"/>
      <c r="M767" s="122"/>
      <c r="P767" s="123">
        <f>P768+P774+P778+P793+P802</f>
        <v>0</v>
      </c>
      <c r="R767" s="123">
        <f>R768+R774+R778+R793+R802</f>
        <v>0</v>
      </c>
      <c r="T767" s="124">
        <f>T768+T774+T778+T793+T802</f>
        <v>0</v>
      </c>
      <c r="AR767" s="118" t="s">
        <v>183</v>
      </c>
      <c r="AT767" s="125" t="s">
        <v>71</v>
      </c>
      <c r="AU767" s="125" t="s">
        <v>72</v>
      </c>
      <c r="AY767" s="118" t="s">
        <v>144</v>
      </c>
      <c r="BK767" s="126">
        <f>BK768+BK774+BK778+BK793+BK802</f>
        <v>0</v>
      </c>
    </row>
    <row r="768" spans="2:63" s="11" customFormat="1" ht="22.9" customHeight="1">
      <c r="B768" s="117"/>
      <c r="D768" s="118" t="s">
        <v>71</v>
      </c>
      <c r="E768" s="127" t="s">
        <v>1090</v>
      </c>
      <c r="F768" s="127" t="s">
        <v>1091</v>
      </c>
      <c r="I768" s="120"/>
      <c r="J768" s="128">
        <f>BK768</f>
        <v>0</v>
      </c>
      <c r="L768" s="117"/>
      <c r="M768" s="122"/>
      <c r="P768" s="123">
        <f>SUM(P769:P773)</f>
        <v>0</v>
      </c>
      <c r="R768" s="123">
        <f>SUM(R769:R773)</f>
        <v>0</v>
      </c>
      <c r="T768" s="124">
        <f>SUM(T769:T773)</f>
        <v>0</v>
      </c>
      <c r="AR768" s="118" t="s">
        <v>183</v>
      </c>
      <c r="AT768" s="125" t="s">
        <v>71</v>
      </c>
      <c r="AU768" s="125" t="s">
        <v>80</v>
      </c>
      <c r="AY768" s="118" t="s">
        <v>144</v>
      </c>
      <c r="BK768" s="126">
        <f>SUM(BK769:BK773)</f>
        <v>0</v>
      </c>
    </row>
    <row r="769" spans="2:65" s="1" customFormat="1" ht="16.5" customHeight="1">
      <c r="B769" s="129"/>
      <c r="C769" s="130" t="s">
        <v>1092</v>
      </c>
      <c r="D769" s="130" t="s">
        <v>147</v>
      </c>
      <c r="E769" s="131" t="s">
        <v>1093</v>
      </c>
      <c r="F769" s="132" t="s">
        <v>1094</v>
      </c>
      <c r="G769" s="133" t="s">
        <v>1095</v>
      </c>
      <c r="H769" s="134">
        <v>1</v>
      </c>
      <c r="I769" s="135"/>
      <c r="J769" s="136">
        <f>ROUND(I769*H769,2)</f>
        <v>0</v>
      </c>
      <c r="K769" s="137"/>
      <c r="L769" s="33"/>
      <c r="M769" s="138" t="s">
        <v>3</v>
      </c>
      <c r="N769" s="139" t="s">
        <v>43</v>
      </c>
      <c r="P769" s="140">
        <f>O769*H769</f>
        <v>0</v>
      </c>
      <c r="Q769" s="140">
        <v>0</v>
      </c>
      <c r="R769" s="140">
        <f>Q769*H769</f>
        <v>0</v>
      </c>
      <c r="S769" s="140">
        <v>0</v>
      </c>
      <c r="T769" s="141">
        <f>S769*H769</f>
        <v>0</v>
      </c>
      <c r="AR769" s="142" t="s">
        <v>1096</v>
      </c>
      <c r="AT769" s="142" t="s">
        <v>147</v>
      </c>
      <c r="AU769" s="142" t="s">
        <v>82</v>
      </c>
      <c r="AY769" s="18" t="s">
        <v>144</v>
      </c>
      <c r="BE769" s="143">
        <f>IF(N769="základní",J769,0)</f>
        <v>0</v>
      </c>
      <c r="BF769" s="143">
        <f>IF(N769="snížená",J769,0)</f>
        <v>0</v>
      </c>
      <c r="BG769" s="143">
        <f>IF(N769="zákl. přenesená",J769,0)</f>
        <v>0</v>
      </c>
      <c r="BH769" s="143">
        <f>IF(N769="sníž. přenesená",J769,0)</f>
        <v>0</v>
      </c>
      <c r="BI769" s="143">
        <f>IF(N769="nulová",J769,0)</f>
        <v>0</v>
      </c>
      <c r="BJ769" s="18" t="s">
        <v>80</v>
      </c>
      <c r="BK769" s="143">
        <f>ROUND(I769*H769,2)</f>
        <v>0</v>
      </c>
      <c r="BL769" s="18" t="s">
        <v>1096</v>
      </c>
      <c r="BM769" s="142" t="s">
        <v>1097</v>
      </c>
    </row>
    <row r="770" spans="2:47" s="1" customFormat="1" ht="11.25">
      <c r="B770" s="33"/>
      <c r="D770" s="144" t="s">
        <v>153</v>
      </c>
      <c r="F770" s="145" t="s">
        <v>1098</v>
      </c>
      <c r="I770" s="146"/>
      <c r="L770" s="33"/>
      <c r="M770" s="147"/>
      <c r="T770" s="54"/>
      <c r="AT770" s="18" t="s">
        <v>153</v>
      </c>
      <c r="AU770" s="18" t="s">
        <v>82</v>
      </c>
    </row>
    <row r="771" spans="2:65" s="1" customFormat="1" ht="16.5" customHeight="1">
      <c r="B771" s="129"/>
      <c r="C771" s="130" t="s">
        <v>1099</v>
      </c>
      <c r="D771" s="130" t="s">
        <v>147</v>
      </c>
      <c r="E771" s="131" t="s">
        <v>1100</v>
      </c>
      <c r="F771" s="132" t="s">
        <v>1101</v>
      </c>
      <c r="G771" s="133" t="s">
        <v>1095</v>
      </c>
      <c r="H771" s="134">
        <v>1</v>
      </c>
      <c r="I771" s="135"/>
      <c r="J771" s="136">
        <f>ROUND(I771*H771,2)</f>
        <v>0</v>
      </c>
      <c r="K771" s="137"/>
      <c r="L771" s="33"/>
      <c r="M771" s="138" t="s">
        <v>3</v>
      </c>
      <c r="N771" s="139" t="s">
        <v>43</v>
      </c>
      <c r="P771" s="140">
        <f>O771*H771</f>
        <v>0</v>
      </c>
      <c r="Q771" s="140">
        <v>0</v>
      </c>
      <c r="R771" s="140">
        <f>Q771*H771</f>
        <v>0</v>
      </c>
      <c r="S771" s="140">
        <v>0</v>
      </c>
      <c r="T771" s="141">
        <f>S771*H771</f>
        <v>0</v>
      </c>
      <c r="AR771" s="142" t="s">
        <v>1096</v>
      </c>
      <c r="AT771" s="142" t="s">
        <v>147</v>
      </c>
      <c r="AU771" s="142" t="s">
        <v>82</v>
      </c>
      <c r="AY771" s="18" t="s">
        <v>144</v>
      </c>
      <c r="BE771" s="143">
        <f>IF(N771="základní",J771,0)</f>
        <v>0</v>
      </c>
      <c r="BF771" s="143">
        <f>IF(N771="snížená",J771,0)</f>
        <v>0</v>
      </c>
      <c r="BG771" s="143">
        <f>IF(N771="zákl. přenesená",J771,0)</f>
        <v>0</v>
      </c>
      <c r="BH771" s="143">
        <f>IF(N771="sníž. přenesená",J771,0)</f>
        <v>0</v>
      </c>
      <c r="BI771" s="143">
        <f>IF(N771="nulová",J771,0)</f>
        <v>0</v>
      </c>
      <c r="BJ771" s="18" t="s">
        <v>80</v>
      </c>
      <c r="BK771" s="143">
        <f>ROUND(I771*H771,2)</f>
        <v>0</v>
      </c>
      <c r="BL771" s="18" t="s">
        <v>1096</v>
      </c>
      <c r="BM771" s="142" t="s">
        <v>1102</v>
      </c>
    </row>
    <row r="772" spans="2:47" s="1" customFormat="1" ht="11.25">
      <c r="B772" s="33"/>
      <c r="D772" s="144" t="s">
        <v>153</v>
      </c>
      <c r="F772" s="145" t="s">
        <v>1103</v>
      </c>
      <c r="I772" s="146"/>
      <c r="L772" s="33"/>
      <c r="M772" s="147"/>
      <c r="T772" s="54"/>
      <c r="AT772" s="18" t="s">
        <v>153</v>
      </c>
      <c r="AU772" s="18" t="s">
        <v>82</v>
      </c>
    </row>
    <row r="773" spans="2:47" s="1" customFormat="1" ht="19.5">
      <c r="B773" s="33"/>
      <c r="D773" s="149" t="s">
        <v>412</v>
      </c>
      <c r="F773" s="187" t="s">
        <v>1104</v>
      </c>
      <c r="I773" s="146"/>
      <c r="L773" s="33"/>
      <c r="M773" s="147"/>
      <c r="T773" s="54"/>
      <c r="AT773" s="18" t="s">
        <v>412</v>
      </c>
      <c r="AU773" s="18" t="s">
        <v>82</v>
      </c>
    </row>
    <row r="774" spans="2:63" s="11" customFormat="1" ht="22.9" customHeight="1">
      <c r="B774" s="117"/>
      <c r="D774" s="118" t="s">
        <v>71</v>
      </c>
      <c r="E774" s="127" t="s">
        <v>1105</v>
      </c>
      <c r="F774" s="127" t="s">
        <v>1106</v>
      </c>
      <c r="I774" s="120"/>
      <c r="J774" s="128">
        <f>BK774</f>
        <v>0</v>
      </c>
      <c r="L774" s="117"/>
      <c r="M774" s="122"/>
      <c r="P774" s="123">
        <f>SUM(P775:P777)</f>
        <v>0</v>
      </c>
      <c r="R774" s="123">
        <f>SUM(R775:R777)</f>
        <v>0</v>
      </c>
      <c r="T774" s="124">
        <f>SUM(T775:T777)</f>
        <v>0</v>
      </c>
      <c r="AR774" s="118" t="s">
        <v>183</v>
      </c>
      <c r="AT774" s="125" t="s">
        <v>71</v>
      </c>
      <c r="AU774" s="125" t="s">
        <v>80</v>
      </c>
      <c r="AY774" s="118" t="s">
        <v>144</v>
      </c>
      <c r="BK774" s="126">
        <f>SUM(BK775:BK777)</f>
        <v>0</v>
      </c>
    </row>
    <row r="775" spans="2:65" s="1" customFormat="1" ht="16.5" customHeight="1">
      <c r="B775" s="129"/>
      <c r="C775" s="130" t="s">
        <v>1107</v>
      </c>
      <c r="D775" s="130" t="s">
        <v>147</v>
      </c>
      <c r="E775" s="131" t="s">
        <v>1108</v>
      </c>
      <c r="F775" s="132" t="s">
        <v>1106</v>
      </c>
      <c r="G775" s="133" t="s">
        <v>1095</v>
      </c>
      <c r="H775" s="134">
        <v>1</v>
      </c>
      <c r="I775" s="135"/>
      <c r="J775" s="136">
        <f>ROUND(I775*H775,2)</f>
        <v>0</v>
      </c>
      <c r="K775" s="137"/>
      <c r="L775" s="33"/>
      <c r="M775" s="138" t="s">
        <v>3</v>
      </c>
      <c r="N775" s="139" t="s">
        <v>43</v>
      </c>
      <c r="P775" s="140">
        <f>O775*H775</f>
        <v>0</v>
      </c>
      <c r="Q775" s="140">
        <v>0</v>
      </c>
      <c r="R775" s="140">
        <f>Q775*H775</f>
        <v>0</v>
      </c>
      <c r="S775" s="140">
        <v>0</v>
      </c>
      <c r="T775" s="141">
        <f>S775*H775</f>
        <v>0</v>
      </c>
      <c r="AR775" s="142" t="s">
        <v>1096</v>
      </c>
      <c r="AT775" s="142" t="s">
        <v>147</v>
      </c>
      <c r="AU775" s="142" t="s">
        <v>82</v>
      </c>
      <c r="AY775" s="18" t="s">
        <v>144</v>
      </c>
      <c r="BE775" s="143">
        <f>IF(N775="základní",J775,0)</f>
        <v>0</v>
      </c>
      <c r="BF775" s="143">
        <f>IF(N775="snížená",J775,0)</f>
        <v>0</v>
      </c>
      <c r="BG775" s="143">
        <f>IF(N775="zákl. přenesená",J775,0)</f>
        <v>0</v>
      </c>
      <c r="BH775" s="143">
        <f>IF(N775="sníž. přenesená",J775,0)</f>
        <v>0</v>
      </c>
      <c r="BI775" s="143">
        <f>IF(N775="nulová",J775,0)</f>
        <v>0</v>
      </c>
      <c r="BJ775" s="18" t="s">
        <v>80</v>
      </c>
      <c r="BK775" s="143">
        <f>ROUND(I775*H775,2)</f>
        <v>0</v>
      </c>
      <c r="BL775" s="18" t="s">
        <v>1096</v>
      </c>
      <c r="BM775" s="142" t="s">
        <v>1109</v>
      </c>
    </row>
    <row r="776" spans="2:47" s="1" customFormat="1" ht="11.25">
      <c r="B776" s="33"/>
      <c r="D776" s="144" t="s">
        <v>153</v>
      </c>
      <c r="F776" s="145" t="s">
        <v>1110</v>
      </c>
      <c r="I776" s="146"/>
      <c r="L776" s="33"/>
      <c r="M776" s="147"/>
      <c r="T776" s="54"/>
      <c r="AT776" s="18" t="s">
        <v>153</v>
      </c>
      <c r="AU776" s="18" t="s">
        <v>82</v>
      </c>
    </row>
    <row r="777" spans="2:47" s="1" customFormat="1" ht="19.5">
      <c r="B777" s="33"/>
      <c r="D777" s="149" t="s">
        <v>412</v>
      </c>
      <c r="F777" s="187" t="s">
        <v>1111</v>
      </c>
      <c r="I777" s="146"/>
      <c r="L777" s="33"/>
      <c r="M777" s="147"/>
      <c r="T777" s="54"/>
      <c r="AT777" s="18" t="s">
        <v>412</v>
      </c>
      <c r="AU777" s="18" t="s">
        <v>82</v>
      </c>
    </row>
    <row r="778" spans="2:63" s="11" customFormat="1" ht="22.9" customHeight="1">
      <c r="B778" s="117"/>
      <c r="D778" s="118" t="s">
        <v>71</v>
      </c>
      <c r="E778" s="127" t="s">
        <v>1112</v>
      </c>
      <c r="F778" s="127" t="s">
        <v>1113</v>
      </c>
      <c r="I778" s="120"/>
      <c r="J778" s="128">
        <f>BK778</f>
        <v>0</v>
      </c>
      <c r="L778" s="117"/>
      <c r="M778" s="122"/>
      <c r="P778" s="123">
        <f>SUM(P779:P792)</f>
        <v>0</v>
      </c>
      <c r="R778" s="123">
        <f>SUM(R779:R792)</f>
        <v>0</v>
      </c>
      <c r="T778" s="124">
        <f>SUM(T779:T792)</f>
        <v>0</v>
      </c>
      <c r="AR778" s="118" t="s">
        <v>183</v>
      </c>
      <c r="AT778" s="125" t="s">
        <v>71</v>
      </c>
      <c r="AU778" s="125" t="s">
        <v>80</v>
      </c>
      <c r="AY778" s="118" t="s">
        <v>144</v>
      </c>
      <c r="BK778" s="126">
        <f>SUM(BK779:BK792)</f>
        <v>0</v>
      </c>
    </row>
    <row r="779" spans="2:65" s="1" customFormat="1" ht="16.5" customHeight="1">
      <c r="B779" s="129"/>
      <c r="C779" s="130" t="s">
        <v>1114</v>
      </c>
      <c r="D779" s="130" t="s">
        <v>147</v>
      </c>
      <c r="E779" s="131" t="s">
        <v>1115</v>
      </c>
      <c r="F779" s="132" t="s">
        <v>1116</v>
      </c>
      <c r="G779" s="133" t="s">
        <v>1095</v>
      </c>
      <c r="H779" s="134">
        <v>1</v>
      </c>
      <c r="I779" s="135"/>
      <c r="J779" s="136">
        <f>ROUND(I779*H779,2)</f>
        <v>0</v>
      </c>
      <c r="K779" s="137"/>
      <c r="L779" s="33"/>
      <c r="M779" s="138" t="s">
        <v>3</v>
      </c>
      <c r="N779" s="139" t="s">
        <v>43</v>
      </c>
      <c r="P779" s="140">
        <f>O779*H779</f>
        <v>0</v>
      </c>
      <c r="Q779" s="140">
        <v>0</v>
      </c>
      <c r="R779" s="140">
        <f>Q779*H779</f>
        <v>0</v>
      </c>
      <c r="S779" s="140">
        <v>0</v>
      </c>
      <c r="T779" s="141">
        <f>S779*H779</f>
        <v>0</v>
      </c>
      <c r="AR779" s="142" t="s">
        <v>1096</v>
      </c>
      <c r="AT779" s="142" t="s">
        <v>147</v>
      </c>
      <c r="AU779" s="142" t="s">
        <v>82</v>
      </c>
      <c r="AY779" s="18" t="s">
        <v>144</v>
      </c>
      <c r="BE779" s="143">
        <f>IF(N779="základní",J779,0)</f>
        <v>0</v>
      </c>
      <c r="BF779" s="143">
        <f>IF(N779="snížená",J779,0)</f>
        <v>0</v>
      </c>
      <c r="BG779" s="143">
        <f>IF(N779="zákl. přenesená",J779,0)</f>
        <v>0</v>
      </c>
      <c r="BH779" s="143">
        <f>IF(N779="sníž. přenesená",J779,0)</f>
        <v>0</v>
      </c>
      <c r="BI779" s="143">
        <f>IF(N779="nulová",J779,0)</f>
        <v>0</v>
      </c>
      <c r="BJ779" s="18" t="s">
        <v>80</v>
      </c>
      <c r="BK779" s="143">
        <f>ROUND(I779*H779,2)</f>
        <v>0</v>
      </c>
      <c r="BL779" s="18" t="s">
        <v>1096</v>
      </c>
      <c r="BM779" s="142" t="s">
        <v>1117</v>
      </c>
    </row>
    <row r="780" spans="2:47" s="1" customFormat="1" ht="11.25">
      <c r="B780" s="33"/>
      <c r="D780" s="144" t="s">
        <v>153</v>
      </c>
      <c r="F780" s="145" t="s">
        <v>1118</v>
      </c>
      <c r="I780" s="146"/>
      <c r="L780" s="33"/>
      <c r="M780" s="147"/>
      <c r="T780" s="54"/>
      <c r="AT780" s="18" t="s">
        <v>153</v>
      </c>
      <c r="AU780" s="18" t="s">
        <v>82</v>
      </c>
    </row>
    <row r="781" spans="2:65" s="1" customFormat="1" ht="16.5" customHeight="1">
      <c r="B781" s="129"/>
      <c r="C781" s="130" t="s">
        <v>1119</v>
      </c>
      <c r="D781" s="130" t="s">
        <v>147</v>
      </c>
      <c r="E781" s="131" t="s">
        <v>1120</v>
      </c>
      <c r="F781" s="132" t="s">
        <v>1121</v>
      </c>
      <c r="G781" s="133" t="s">
        <v>1095</v>
      </c>
      <c r="H781" s="134">
        <v>1</v>
      </c>
      <c r="I781" s="135"/>
      <c r="J781" s="136">
        <f>ROUND(I781*H781,2)</f>
        <v>0</v>
      </c>
      <c r="K781" s="137"/>
      <c r="L781" s="33"/>
      <c r="M781" s="138" t="s">
        <v>3</v>
      </c>
      <c r="N781" s="139" t="s">
        <v>43</v>
      </c>
      <c r="P781" s="140">
        <f>O781*H781</f>
        <v>0</v>
      </c>
      <c r="Q781" s="140">
        <v>0</v>
      </c>
      <c r="R781" s="140">
        <f>Q781*H781</f>
        <v>0</v>
      </c>
      <c r="S781" s="140">
        <v>0</v>
      </c>
      <c r="T781" s="141">
        <f>S781*H781</f>
        <v>0</v>
      </c>
      <c r="AR781" s="142" t="s">
        <v>1096</v>
      </c>
      <c r="AT781" s="142" t="s">
        <v>147</v>
      </c>
      <c r="AU781" s="142" t="s">
        <v>82</v>
      </c>
      <c r="AY781" s="18" t="s">
        <v>144</v>
      </c>
      <c r="BE781" s="143">
        <f>IF(N781="základní",J781,0)</f>
        <v>0</v>
      </c>
      <c r="BF781" s="143">
        <f>IF(N781="snížená",J781,0)</f>
        <v>0</v>
      </c>
      <c r="BG781" s="143">
        <f>IF(N781="zákl. přenesená",J781,0)</f>
        <v>0</v>
      </c>
      <c r="BH781" s="143">
        <f>IF(N781="sníž. přenesená",J781,0)</f>
        <v>0</v>
      </c>
      <c r="BI781" s="143">
        <f>IF(N781="nulová",J781,0)</f>
        <v>0</v>
      </c>
      <c r="BJ781" s="18" t="s">
        <v>80</v>
      </c>
      <c r="BK781" s="143">
        <f>ROUND(I781*H781,2)</f>
        <v>0</v>
      </c>
      <c r="BL781" s="18" t="s">
        <v>1096</v>
      </c>
      <c r="BM781" s="142" t="s">
        <v>1122</v>
      </c>
    </row>
    <row r="782" spans="2:47" s="1" customFormat="1" ht="11.25">
      <c r="B782" s="33"/>
      <c r="D782" s="144" t="s">
        <v>153</v>
      </c>
      <c r="F782" s="145" t="s">
        <v>1123</v>
      </c>
      <c r="I782" s="146"/>
      <c r="L782" s="33"/>
      <c r="M782" s="147"/>
      <c r="T782" s="54"/>
      <c r="AT782" s="18" t="s">
        <v>153</v>
      </c>
      <c r="AU782" s="18" t="s">
        <v>82</v>
      </c>
    </row>
    <row r="783" spans="2:47" s="1" customFormat="1" ht="48.75">
      <c r="B783" s="33"/>
      <c r="D783" s="149" t="s">
        <v>412</v>
      </c>
      <c r="F783" s="187" t="s">
        <v>1124</v>
      </c>
      <c r="I783" s="146"/>
      <c r="L783" s="33"/>
      <c r="M783" s="147"/>
      <c r="T783" s="54"/>
      <c r="AT783" s="18" t="s">
        <v>412</v>
      </c>
      <c r="AU783" s="18" t="s">
        <v>82</v>
      </c>
    </row>
    <row r="784" spans="2:65" s="1" customFormat="1" ht="16.5" customHeight="1">
      <c r="B784" s="129"/>
      <c r="C784" s="130" t="s">
        <v>1125</v>
      </c>
      <c r="D784" s="130" t="s">
        <v>147</v>
      </c>
      <c r="E784" s="131" t="s">
        <v>1126</v>
      </c>
      <c r="F784" s="132" t="s">
        <v>1127</v>
      </c>
      <c r="G784" s="133" t="s">
        <v>1095</v>
      </c>
      <c r="H784" s="134">
        <v>1</v>
      </c>
      <c r="I784" s="135"/>
      <c r="J784" s="136">
        <f>ROUND(I784*H784,2)</f>
        <v>0</v>
      </c>
      <c r="K784" s="137"/>
      <c r="L784" s="33"/>
      <c r="M784" s="138" t="s">
        <v>3</v>
      </c>
      <c r="N784" s="139" t="s">
        <v>43</v>
      </c>
      <c r="P784" s="140">
        <f>O784*H784</f>
        <v>0</v>
      </c>
      <c r="Q784" s="140">
        <v>0</v>
      </c>
      <c r="R784" s="140">
        <f>Q784*H784</f>
        <v>0</v>
      </c>
      <c r="S784" s="140">
        <v>0</v>
      </c>
      <c r="T784" s="141">
        <f>S784*H784</f>
        <v>0</v>
      </c>
      <c r="AR784" s="142" t="s">
        <v>1096</v>
      </c>
      <c r="AT784" s="142" t="s">
        <v>147</v>
      </c>
      <c r="AU784" s="142" t="s">
        <v>82</v>
      </c>
      <c r="AY784" s="18" t="s">
        <v>144</v>
      </c>
      <c r="BE784" s="143">
        <f>IF(N784="základní",J784,0)</f>
        <v>0</v>
      </c>
      <c r="BF784" s="143">
        <f>IF(N784="snížená",J784,0)</f>
        <v>0</v>
      </c>
      <c r="BG784" s="143">
        <f>IF(N784="zákl. přenesená",J784,0)</f>
        <v>0</v>
      </c>
      <c r="BH784" s="143">
        <f>IF(N784="sníž. přenesená",J784,0)</f>
        <v>0</v>
      </c>
      <c r="BI784" s="143">
        <f>IF(N784="nulová",J784,0)</f>
        <v>0</v>
      </c>
      <c r="BJ784" s="18" t="s">
        <v>80</v>
      </c>
      <c r="BK784" s="143">
        <f>ROUND(I784*H784,2)</f>
        <v>0</v>
      </c>
      <c r="BL784" s="18" t="s">
        <v>1096</v>
      </c>
      <c r="BM784" s="142" t="s">
        <v>1128</v>
      </c>
    </row>
    <row r="785" spans="2:47" s="1" customFormat="1" ht="11.25">
      <c r="B785" s="33"/>
      <c r="D785" s="144" t="s">
        <v>153</v>
      </c>
      <c r="F785" s="145" t="s">
        <v>1129</v>
      </c>
      <c r="I785" s="146"/>
      <c r="L785" s="33"/>
      <c r="M785" s="147"/>
      <c r="T785" s="54"/>
      <c r="AT785" s="18" t="s">
        <v>153</v>
      </c>
      <c r="AU785" s="18" t="s">
        <v>82</v>
      </c>
    </row>
    <row r="786" spans="2:47" s="1" customFormat="1" ht="48.75">
      <c r="B786" s="33"/>
      <c r="D786" s="149" t="s">
        <v>412</v>
      </c>
      <c r="F786" s="187" t="s">
        <v>1130</v>
      </c>
      <c r="I786" s="146"/>
      <c r="L786" s="33"/>
      <c r="M786" s="147"/>
      <c r="T786" s="54"/>
      <c r="AT786" s="18" t="s">
        <v>412</v>
      </c>
      <c r="AU786" s="18" t="s">
        <v>82</v>
      </c>
    </row>
    <row r="787" spans="2:65" s="1" customFormat="1" ht="16.5" customHeight="1">
      <c r="B787" s="129"/>
      <c r="C787" s="130" t="s">
        <v>1131</v>
      </c>
      <c r="D787" s="130" t="s">
        <v>147</v>
      </c>
      <c r="E787" s="131" t="s">
        <v>1132</v>
      </c>
      <c r="F787" s="132" t="s">
        <v>1133</v>
      </c>
      <c r="G787" s="133" t="s">
        <v>1095</v>
      </c>
      <c r="H787" s="134">
        <v>1</v>
      </c>
      <c r="I787" s="135"/>
      <c r="J787" s="136">
        <f>ROUND(I787*H787,2)</f>
        <v>0</v>
      </c>
      <c r="K787" s="137"/>
      <c r="L787" s="33"/>
      <c r="M787" s="138" t="s">
        <v>3</v>
      </c>
      <c r="N787" s="139" t="s">
        <v>43</v>
      </c>
      <c r="P787" s="140">
        <f>O787*H787</f>
        <v>0</v>
      </c>
      <c r="Q787" s="140">
        <v>0</v>
      </c>
      <c r="R787" s="140">
        <f>Q787*H787</f>
        <v>0</v>
      </c>
      <c r="S787" s="140">
        <v>0</v>
      </c>
      <c r="T787" s="141">
        <f>S787*H787</f>
        <v>0</v>
      </c>
      <c r="AR787" s="142" t="s">
        <v>1096</v>
      </c>
      <c r="AT787" s="142" t="s">
        <v>147</v>
      </c>
      <c r="AU787" s="142" t="s">
        <v>82</v>
      </c>
      <c r="AY787" s="18" t="s">
        <v>144</v>
      </c>
      <c r="BE787" s="143">
        <f>IF(N787="základní",J787,0)</f>
        <v>0</v>
      </c>
      <c r="BF787" s="143">
        <f>IF(N787="snížená",J787,0)</f>
        <v>0</v>
      </c>
      <c r="BG787" s="143">
        <f>IF(N787="zákl. přenesená",J787,0)</f>
        <v>0</v>
      </c>
      <c r="BH787" s="143">
        <f>IF(N787="sníž. přenesená",J787,0)</f>
        <v>0</v>
      </c>
      <c r="BI787" s="143">
        <f>IF(N787="nulová",J787,0)</f>
        <v>0</v>
      </c>
      <c r="BJ787" s="18" t="s">
        <v>80</v>
      </c>
      <c r="BK787" s="143">
        <f>ROUND(I787*H787,2)</f>
        <v>0</v>
      </c>
      <c r="BL787" s="18" t="s">
        <v>1096</v>
      </c>
      <c r="BM787" s="142" t="s">
        <v>1134</v>
      </c>
    </row>
    <row r="788" spans="2:47" s="1" customFormat="1" ht="11.25">
      <c r="B788" s="33"/>
      <c r="D788" s="144" t="s">
        <v>153</v>
      </c>
      <c r="F788" s="145" t="s">
        <v>1135</v>
      </c>
      <c r="I788" s="146"/>
      <c r="L788" s="33"/>
      <c r="M788" s="147"/>
      <c r="T788" s="54"/>
      <c r="AT788" s="18" t="s">
        <v>153</v>
      </c>
      <c r="AU788" s="18" t="s">
        <v>82</v>
      </c>
    </row>
    <row r="789" spans="2:65" s="1" customFormat="1" ht="16.5" customHeight="1">
      <c r="B789" s="129"/>
      <c r="C789" s="130" t="s">
        <v>1136</v>
      </c>
      <c r="D789" s="130" t="s">
        <v>147</v>
      </c>
      <c r="E789" s="131" t="s">
        <v>1137</v>
      </c>
      <c r="F789" s="132" t="s">
        <v>1138</v>
      </c>
      <c r="G789" s="133" t="s">
        <v>1095</v>
      </c>
      <c r="H789" s="134">
        <v>1</v>
      </c>
      <c r="I789" s="135"/>
      <c r="J789" s="136">
        <f>ROUND(I789*H789,2)</f>
        <v>0</v>
      </c>
      <c r="K789" s="137"/>
      <c r="L789" s="33"/>
      <c r="M789" s="138" t="s">
        <v>3</v>
      </c>
      <c r="N789" s="139" t="s">
        <v>43</v>
      </c>
      <c r="P789" s="140">
        <f>O789*H789</f>
        <v>0</v>
      </c>
      <c r="Q789" s="140">
        <v>0</v>
      </c>
      <c r="R789" s="140">
        <f>Q789*H789</f>
        <v>0</v>
      </c>
      <c r="S789" s="140">
        <v>0</v>
      </c>
      <c r="T789" s="141">
        <f>S789*H789</f>
        <v>0</v>
      </c>
      <c r="AR789" s="142" t="s">
        <v>1096</v>
      </c>
      <c r="AT789" s="142" t="s">
        <v>147</v>
      </c>
      <c r="AU789" s="142" t="s">
        <v>82</v>
      </c>
      <c r="AY789" s="18" t="s">
        <v>144</v>
      </c>
      <c r="BE789" s="143">
        <f>IF(N789="základní",J789,0)</f>
        <v>0</v>
      </c>
      <c r="BF789" s="143">
        <f>IF(N789="snížená",J789,0)</f>
        <v>0</v>
      </c>
      <c r="BG789" s="143">
        <f>IF(N789="zákl. přenesená",J789,0)</f>
        <v>0</v>
      </c>
      <c r="BH789" s="143">
        <f>IF(N789="sníž. přenesená",J789,0)</f>
        <v>0</v>
      </c>
      <c r="BI789" s="143">
        <f>IF(N789="nulová",J789,0)</f>
        <v>0</v>
      </c>
      <c r="BJ789" s="18" t="s">
        <v>80</v>
      </c>
      <c r="BK789" s="143">
        <f>ROUND(I789*H789,2)</f>
        <v>0</v>
      </c>
      <c r="BL789" s="18" t="s">
        <v>1096</v>
      </c>
      <c r="BM789" s="142" t="s">
        <v>1139</v>
      </c>
    </row>
    <row r="790" spans="2:65" s="1" customFormat="1" ht="16.5" customHeight="1">
      <c r="B790" s="129"/>
      <c r="C790" s="130" t="s">
        <v>1140</v>
      </c>
      <c r="D790" s="130" t="s">
        <v>147</v>
      </c>
      <c r="E790" s="131" t="s">
        <v>1141</v>
      </c>
      <c r="F790" s="132" t="s">
        <v>1142</v>
      </c>
      <c r="G790" s="133" t="s">
        <v>1095</v>
      </c>
      <c r="H790" s="134">
        <v>1</v>
      </c>
      <c r="I790" s="135"/>
      <c r="J790" s="136">
        <f>ROUND(I790*H790,2)</f>
        <v>0</v>
      </c>
      <c r="K790" s="137"/>
      <c r="L790" s="33"/>
      <c r="M790" s="138" t="s">
        <v>3</v>
      </c>
      <c r="N790" s="139" t="s">
        <v>43</v>
      </c>
      <c r="P790" s="140">
        <f>O790*H790</f>
        <v>0</v>
      </c>
      <c r="Q790" s="140">
        <v>0</v>
      </c>
      <c r="R790" s="140">
        <f>Q790*H790</f>
        <v>0</v>
      </c>
      <c r="S790" s="140">
        <v>0</v>
      </c>
      <c r="T790" s="141">
        <f>S790*H790</f>
        <v>0</v>
      </c>
      <c r="AR790" s="142" t="s">
        <v>1096</v>
      </c>
      <c r="AT790" s="142" t="s">
        <v>147</v>
      </c>
      <c r="AU790" s="142" t="s">
        <v>82</v>
      </c>
      <c r="AY790" s="18" t="s">
        <v>144</v>
      </c>
      <c r="BE790" s="143">
        <f>IF(N790="základní",J790,0)</f>
        <v>0</v>
      </c>
      <c r="BF790" s="143">
        <f>IF(N790="snížená",J790,0)</f>
        <v>0</v>
      </c>
      <c r="BG790" s="143">
        <f>IF(N790="zákl. přenesená",J790,0)</f>
        <v>0</v>
      </c>
      <c r="BH790" s="143">
        <f>IF(N790="sníž. přenesená",J790,0)</f>
        <v>0</v>
      </c>
      <c r="BI790" s="143">
        <f>IF(N790="nulová",J790,0)</f>
        <v>0</v>
      </c>
      <c r="BJ790" s="18" t="s">
        <v>80</v>
      </c>
      <c r="BK790" s="143">
        <f>ROUND(I790*H790,2)</f>
        <v>0</v>
      </c>
      <c r="BL790" s="18" t="s">
        <v>1096</v>
      </c>
      <c r="BM790" s="142" t="s">
        <v>1143</v>
      </c>
    </row>
    <row r="791" spans="2:47" s="1" customFormat="1" ht="11.25">
      <c r="B791" s="33"/>
      <c r="D791" s="144" t="s">
        <v>153</v>
      </c>
      <c r="F791" s="145" t="s">
        <v>1144</v>
      </c>
      <c r="I791" s="146"/>
      <c r="L791" s="33"/>
      <c r="M791" s="147"/>
      <c r="T791" s="54"/>
      <c r="AT791" s="18" t="s">
        <v>153</v>
      </c>
      <c r="AU791" s="18" t="s">
        <v>82</v>
      </c>
    </row>
    <row r="792" spans="2:47" s="1" customFormat="1" ht="29.25">
      <c r="B792" s="33"/>
      <c r="D792" s="149" t="s">
        <v>412</v>
      </c>
      <c r="F792" s="187" t="s">
        <v>1145</v>
      </c>
      <c r="I792" s="146"/>
      <c r="L792" s="33"/>
      <c r="M792" s="147"/>
      <c r="T792" s="54"/>
      <c r="AT792" s="18" t="s">
        <v>412</v>
      </c>
      <c r="AU792" s="18" t="s">
        <v>82</v>
      </c>
    </row>
    <row r="793" spans="2:63" s="11" customFormat="1" ht="22.9" customHeight="1">
      <c r="B793" s="117"/>
      <c r="D793" s="118" t="s">
        <v>71</v>
      </c>
      <c r="E793" s="127" t="s">
        <v>1146</v>
      </c>
      <c r="F793" s="127" t="s">
        <v>1147</v>
      </c>
      <c r="I793" s="120"/>
      <c r="J793" s="128">
        <f>BK793</f>
        <v>0</v>
      </c>
      <c r="L793" s="117"/>
      <c r="M793" s="122"/>
      <c r="P793" s="123">
        <f>SUM(P794:P801)</f>
        <v>0</v>
      </c>
      <c r="R793" s="123">
        <f>SUM(R794:R801)</f>
        <v>0</v>
      </c>
      <c r="T793" s="124">
        <f>SUM(T794:T801)</f>
        <v>0</v>
      </c>
      <c r="AR793" s="118" t="s">
        <v>183</v>
      </c>
      <c r="AT793" s="125" t="s">
        <v>71</v>
      </c>
      <c r="AU793" s="125" t="s">
        <v>80</v>
      </c>
      <c r="AY793" s="118" t="s">
        <v>144</v>
      </c>
      <c r="BK793" s="126">
        <f>SUM(BK794:BK801)</f>
        <v>0</v>
      </c>
    </row>
    <row r="794" spans="2:65" s="1" customFormat="1" ht="16.5" customHeight="1">
      <c r="B794" s="129"/>
      <c r="C794" s="130" t="s">
        <v>1148</v>
      </c>
      <c r="D794" s="130" t="s">
        <v>147</v>
      </c>
      <c r="E794" s="131" t="s">
        <v>1149</v>
      </c>
      <c r="F794" s="132" t="s">
        <v>1150</v>
      </c>
      <c r="G794" s="133" t="s">
        <v>1095</v>
      </c>
      <c r="H794" s="134">
        <v>1</v>
      </c>
      <c r="I794" s="135"/>
      <c r="J794" s="136">
        <f>ROUND(I794*H794,2)</f>
        <v>0</v>
      </c>
      <c r="K794" s="137"/>
      <c r="L794" s="33"/>
      <c r="M794" s="138" t="s">
        <v>3</v>
      </c>
      <c r="N794" s="139" t="s">
        <v>43</v>
      </c>
      <c r="P794" s="140">
        <f>O794*H794</f>
        <v>0</v>
      </c>
      <c r="Q794" s="140">
        <v>0</v>
      </c>
      <c r="R794" s="140">
        <f>Q794*H794</f>
        <v>0</v>
      </c>
      <c r="S794" s="140">
        <v>0</v>
      </c>
      <c r="T794" s="141">
        <f>S794*H794</f>
        <v>0</v>
      </c>
      <c r="AR794" s="142" t="s">
        <v>1096</v>
      </c>
      <c r="AT794" s="142" t="s">
        <v>147</v>
      </c>
      <c r="AU794" s="142" t="s">
        <v>82</v>
      </c>
      <c r="AY794" s="18" t="s">
        <v>144</v>
      </c>
      <c r="BE794" s="143">
        <f>IF(N794="základní",J794,0)</f>
        <v>0</v>
      </c>
      <c r="BF794" s="143">
        <f>IF(N794="snížená",J794,0)</f>
        <v>0</v>
      </c>
      <c r="BG794" s="143">
        <f>IF(N794="zákl. přenesená",J794,0)</f>
        <v>0</v>
      </c>
      <c r="BH794" s="143">
        <f>IF(N794="sníž. přenesená",J794,0)</f>
        <v>0</v>
      </c>
      <c r="BI794" s="143">
        <f>IF(N794="nulová",J794,0)</f>
        <v>0</v>
      </c>
      <c r="BJ794" s="18" t="s">
        <v>80</v>
      </c>
      <c r="BK794" s="143">
        <f>ROUND(I794*H794,2)</f>
        <v>0</v>
      </c>
      <c r="BL794" s="18" t="s">
        <v>1096</v>
      </c>
      <c r="BM794" s="142" t="s">
        <v>1151</v>
      </c>
    </row>
    <row r="795" spans="2:47" s="1" customFormat="1" ht="11.25">
      <c r="B795" s="33"/>
      <c r="D795" s="144" t="s">
        <v>153</v>
      </c>
      <c r="F795" s="145" t="s">
        <v>1152</v>
      </c>
      <c r="I795" s="146"/>
      <c r="L795" s="33"/>
      <c r="M795" s="147"/>
      <c r="T795" s="54"/>
      <c r="AT795" s="18" t="s">
        <v>153</v>
      </c>
      <c r="AU795" s="18" t="s">
        <v>82</v>
      </c>
    </row>
    <row r="796" spans="2:65" s="1" customFormat="1" ht="16.5" customHeight="1">
      <c r="B796" s="129"/>
      <c r="C796" s="130" t="s">
        <v>1153</v>
      </c>
      <c r="D796" s="130" t="s">
        <v>147</v>
      </c>
      <c r="E796" s="131" t="s">
        <v>1154</v>
      </c>
      <c r="F796" s="132" t="s">
        <v>1155</v>
      </c>
      <c r="G796" s="133" t="s">
        <v>1095</v>
      </c>
      <c r="H796" s="134">
        <v>1</v>
      </c>
      <c r="I796" s="135"/>
      <c r="J796" s="136">
        <f>ROUND(I796*H796,2)</f>
        <v>0</v>
      </c>
      <c r="K796" s="137"/>
      <c r="L796" s="33"/>
      <c r="M796" s="138" t="s">
        <v>3</v>
      </c>
      <c r="N796" s="139" t="s">
        <v>43</v>
      </c>
      <c r="P796" s="140">
        <f>O796*H796</f>
        <v>0</v>
      </c>
      <c r="Q796" s="140">
        <v>0</v>
      </c>
      <c r="R796" s="140">
        <f>Q796*H796</f>
        <v>0</v>
      </c>
      <c r="S796" s="140">
        <v>0</v>
      </c>
      <c r="T796" s="141">
        <f>S796*H796</f>
        <v>0</v>
      </c>
      <c r="AR796" s="142" t="s">
        <v>1096</v>
      </c>
      <c r="AT796" s="142" t="s">
        <v>147</v>
      </c>
      <c r="AU796" s="142" t="s">
        <v>82</v>
      </c>
      <c r="AY796" s="18" t="s">
        <v>144</v>
      </c>
      <c r="BE796" s="143">
        <f>IF(N796="základní",J796,0)</f>
        <v>0</v>
      </c>
      <c r="BF796" s="143">
        <f>IF(N796="snížená",J796,0)</f>
        <v>0</v>
      </c>
      <c r="BG796" s="143">
        <f>IF(N796="zákl. přenesená",J796,0)</f>
        <v>0</v>
      </c>
      <c r="BH796" s="143">
        <f>IF(N796="sníž. přenesená",J796,0)</f>
        <v>0</v>
      </c>
      <c r="BI796" s="143">
        <f>IF(N796="nulová",J796,0)</f>
        <v>0</v>
      </c>
      <c r="BJ796" s="18" t="s">
        <v>80</v>
      </c>
      <c r="BK796" s="143">
        <f>ROUND(I796*H796,2)</f>
        <v>0</v>
      </c>
      <c r="BL796" s="18" t="s">
        <v>1096</v>
      </c>
      <c r="BM796" s="142" t="s">
        <v>1156</v>
      </c>
    </row>
    <row r="797" spans="2:47" s="1" customFormat="1" ht="11.25">
      <c r="B797" s="33"/>
      <c r="D797" s="144" t="s">
        <v>153</v>
      </c>
      <c r="F797" s="145" t="s">
        <v>1157</v>
      </c>
      <c r="I797" s="146"/>
      <c r="L797" s="33"/>
      <c r="M797" s="147"/>
      <c r="T797" s="54"/>
      <c r="AT797" s="18" t="s">
        <v>153</v>
      </c>
      <c r="AU797" s="18" t="s">
        <v>82</v>
      </c>
    </row>
    <row r="798" spans="2:47" s="1" customFormat="1" ht="185.25">
      <c r="B798" s="33"/>
      <c r="D798" s="149" t="s">
        <v>412</v>
      </c>
      <c r="F798" s="187" t="s">
        <v>1158</v>
      </c>
      <c r="I798" s="146"/>
      <c r="L798" s="33"/>
      <c r="M798" s="147"/>
      <c r="T798" s="54"/>
      <c r="AT798" s="18" t="s">
        <v>412</v>
      </c>
      <c r="AU798" s="18" t="s">
        <v>82</v>
      </c>
    </row>
    <row r="799" spans="2:65" s="1" customFormat="1" ht="16.5" customHeight="1">
      <c r="B799" s="129"/>
      <c r="C799" s="130" t="s">
        <v>1159</v>
      </c>
      <c r="D799" s="130" t="s">
        <v>147</v>
      </c>
      <c r="E799" s="131" t="s">
        <v>1160</v>
      </c>
      <c r="F799" s="132" t="s">
        <v>1161</v>
      </c>
      <c r="G799" s="133" t="s">
        <v>1095</v>
      </c>
      <c r="H799" s="134">
        <v>1</v>
      </c>
      <c r="I799" s="135"/>
      <c r="J799" s="136">
        <f>ROUND(I799*H799,2)</f>
        <v>0</v>
      </c>
      <c r="K799" s="137"/>
      <c r="L799" s="33"/>
      <c r="M799" s="138" t="s">
        <v>3</v>
      </c>
      <c r="N799" s="139" t="s">
        <v>43</v>
      </c>
      <c r="P799" s="140">
        <f>O799*H799</f>
        <v>0</v>
      </c>
      <c r="Q799" s="140">
        <v>0</v>
      </c>
      <c r="R799" s="140">
        <f>Q799*H799</f>
        <v>0</v>
      </c>
      <c r="S799" s="140">
        <v>0</v>
      </c>
      <c r="T799" s="141">
        <f>S799*H799</f>
        <v>0</v>
      </c>
      <c r="AR799" s="142" t="s">
        <v>1096</v>
      </c>
      <c r="AT799" s="142" t="s">
        <v>147</v>
      </c>
      <c r="AU799" s="142" t="s">
        <v>82</v>
      </c>
      <c r="AY799" s="18" t="s">
        <v>144</v>
      </c>
      <c r="BE799" s="143">
        <f>IF(N799="základní",J799,0)</f>
        <v>0</v>
      </c>
      <c r="BF799" s="143">
        <f>IF(N799="snížená",J799,0)</f>
        <v>0</v>
      </c>
      <c r="BG799" s="143">
        <f>IF(N799="zákl. přenesená",J799,0)</f>
        <v>0</v>
      </c>
      <c r="BH799" s="143">
        <f>IF(N799="sníž. přenesená",J799,0)</f>
        <v>0</v>
      </c>
      <c r="BI799" s="143">
        <f>IF(N799="nulová",J799,0)</f>
        <v>0</v>
      </c>
      <c r="BJ799" s="18" t="s">
        <v>80</v>
      </c>
      <c r="BK799" s="143">
        <f>ROUND(I799*H799,2)</f>
        <v>0</v>
      </c>
      <c r="BL799" s="18" t="s">
        <v>1096</v>
      </c>
      <c r="BM799" s="142" t="s">
        <v>1162</v>
      </c>
    </row>
    <row r="800" spans="2:47" s="1" customFormat="1" ht="11.25">
      <c r="B800" s="33"/>
      <c r="D800" s="144" t="s">
        <v>153</v>
      </c>
      <c r="F800" s="145" t="s">
        <v>1163</v>
      </c>
      <c r="I800" s="146"/>
      <c r="L800" s="33"/>
      <c r="M800" s="147"/>
      <c r="T800" s="54"/>
      <c r="AT800" s="18" t="s">
        <v>153</v>
      </c>
      <c r="AU800" s="18" t="s">
        <v>82</v>
      </c>
    </row>
    <row r="801" spans="2:47" s="1" customFormat="1" ht="19.5">
      <c r="B801" s="33"/>
      <c r="D801" s="149" t="s">
        <v>412</v>
      </c>
      <c r="F801" s="187" t="s">
        <v>1164</v>
      </c>
      <c r="I801" s="146"/>
      <c r="L801" s="33"/>
      <c r="M801" s="147"/>
      <c r="T801" s="54"/>
      <c r="AT801" s="18" t="s">
        <v>412</v>
      </c>
      <c r="AU801" s="18" t="s">
        <v>82</v>
      </c>
    </row>
    <row r="802" spans="2:63" s="11" customFormat="1" ht="22.9" customHeight="1">
      <c r="B802" s="117"/>
      <c r="D802" s="118" t="s">
        <v>71</v>
      </c>
      <c r="E802" s="127" t="s">
        <v>1165</v>
      </c>
      <c r="F802" s="127" t="s">
        <v>1166</v>
      </c>
      <c r="I802" s="120"/>
      <c r="J802" s="128">
        <f>BK802</f>
        <v>0</v>
      </c>
      <c r="L802" s="117"/>
      <c r="M802" s="122"/>
      <c r="P802" s="123">
        <f>SUM(P803:P808)</f>
        <v>0</v>
      </c>
      <c r="R802" s="123">
        <f>SUM(R803:R808)</f>
        <v>0</v>
      </c>
      <c r="T802" s="124">
        <f>SUM(T803:T808)</f>
        <v>0</v>
      </c>
      <c r="AR802" s="118" t="s">
        <v>183</v>
      </c>
      <c r="AT802" s="125" t="s">
        <v>71</v>
      </c>
      <c r="AU802" s="125" t="s">
        <v>80</v>
      </c>
      <c r="AY802" s="118" t="s">
        <v>144</v>
      </c>
      <c r="BK802" s="126">
        <f>SUM(BK803:BK808)</f>
        <v>0</v>
      </c>
    </row>
    <row r="803" spans="2:65" s="1" customFormat="1" ht="16.5" customHeight="1">
      <c r="B803" s="129"/>
      <c r="C803" s="130" t="s">
        <v>1167</v>
      </c>
      <c r="D803" s="130" t="s">
        <v>147</v>
      </c>
      <c r="E803" s="131" t="s">
        <v>1168</v>
      </c>
      <c r="F803" s="132" t="s">
        <v>1169</v>
      </c>
      <c r="G803" s="133" t="s">
        <v>1095</v>
      </c>
      <c r="H803" s="134">
        <v>1</v>
      </c>
      <c r="I803" s="135"/>
      <c r="J803" s="136">
        <f>ROUND(I803*H803,2)</f>
        <v>0</v>
      </c>
      <c r="K803" s="137"/>
      <c r="L803" s="33"/>
      <c r="M803" s="138" t="s">
        <v>3</v>
      </c>
      <c r="N803" s="139" t="s">
        <v>43</v>
      </c>
      <c r="P803" s="140">
        <f>O803*H803</f>
        <v>0</v>
      </c>
      <c r="Q803" s="140">
        <v>0</v>
      </c>
      <c r="R803" s="140">
        <f>Q803*H803</f>
        <v>0</v>
      </c>
      <c r="S803" s="140">
        <v>0</v>
      </c>
      <c r="T803" s="141">
        <f>S803*H803</f>
        <v>0</v>
      </c>
      <c r="AR803" s="142" t="s">
        <v>1096</v>
      </c>
      <c r="AT803" s="142" t="s">
        <v>147</v>
      </c>
      <c r="AU803" s="142" t="s">
        <v>82</v>
      </c>
      <c r="AY803" s="18" t="s">
        <v>144</v>
      </c>
      <c r="BE803" s="143">
        <f>IF(N803="základní",J803,0)</f>
        <v>0</v>
      </c>
      <c r="BF803" s="143">
        <f>IF(N803="snížená",J803,0)</f>
        <v>0</v>
      </c>
      <c r="BG803" s="143">
        <f>IF(N803="zákl. přenesená",J803,0)</f>
        <v>0</v>
      </c>
      <c r="BH803" s="143">
        <f>IF(N803="sníž. přenesená",J803,0)</f>
        <v>0</v>
      </c>
      <c r="BI803" s="143">
        <f>IF(N803="nulová",J803,0)</f>
        <v>0</v>
      </c>
      <c r="BJ803" s="18" t="s">
        <v>80</v>
      </c>
      <c r="BK803" s="143">
        <f>ROUND(I803*H803,2)</f>
        <v>0</v>
      </c>
      <c r="BL803" s="18" t="s">
        <v>1096</v>
      </c>
      <c r="BM803" s="142" t="s">
        <v>1170</v>
      </c>
    </row>
    <row r="804" spans="2:47" s="1" customFormat="1" ht="11.25">
      <c r="B804" s="33"/>
      <c r="D804" s="144" t="s">
        <v>153</v>
      </c>
      <c r="F804" s="145" t="s">
        <v>1171</v>
      </c>
      <c r="I804" s="146"/>
      <c r="L804" s="33"/>
      <c r="M804" s="147"/>
      <c r="T804" s="54"/>
      <c r="AT804" s="18" t="s">
        <v>153</v>
      </c>
      <c r="AU804" s="18" t="s">
        <v>82</v>
      </c>
    </row>
    <row r="805" spans="2:47" s="1" customFormat="1" ht="19.5">
      <c r="B805" s="33"/>
      <c r="D805" s="149" t="s">
        <v>412</v>
      </c>
      <c r="F805" s="187" t="s">
        <v>1172</v>
      </c>
      <c r="I805" s="146"/>
      <c r="L805" s="33"/>
      <c r="M805" s="147"/>
      <c r="T805" s="54"/>
      <c r="AT805" s="18" t="s">
        <v>412</v>
      </c>
      <c r="AU805" s="18" t="s">
        <v>82</v>
      </c>
    </row>
    <row r="806" spans="2:65" s="1" customFormat="1" ht="16.5" customHeight="1">
      <c r="B806" s="129"/>
      <c r="C806" s="130" t="s">
        <v>1173</v>
      </c>
      <c r="D806" s="130" t="s">
        <v>147</v>
      </c>
      <c r="E806" s="131" t="s">
        <v>1174</v>
      </c>
      <c r="F806" s="132" t="s">
        <v>1175</v>
      </c>
      <c r="G806" s="133" t="s">
        <v>1095</v>
      </c>
      <c r="H806" s="134">
        <v>1</v>
      </c>
      <c r="I806" s="135"/>
      <c r="J806" s="136">
        <f>ROUND(I806*H806,2)</f>
        <v>0</v>
      </c>
      <c r="K806" s="137"/>
      <c r="L806" s="33"/>
      <c r="M806" s="138" t="s">
        <v>3</v>
      </c>
      <c r="N806" s="139" t="s">
        <v>43</v>
      </c>
      <c r="P806" s="140">
        <f>O806*H806</f>
        <v>0</v>
      </c>
      <c r="Q806" s="140">
        <v>0</v>
      </c>
      <c r="R806" s="140">
        <f>Q806*H806</f>
        <v>0</v>
      </c>
      <c r="S806" s="140">
        <v>0</v>
      </c>
      <c r="T806" s="141">
        <f>S806*H806</f>
        <v>0</v>
      </c>
      <c r="AR806" s="142" t="s">
        <v>1096</v>
      </c>
      <c r="AT806" s="142" t="s">
        <v>147</v>
      </c>
      <c r="AU806" s="142" t="s">
        <v>82</v>
      </c>
      <c r="AY806" s="18" t="s">
        <v>144</v>
      </c>
      <c r="BE806" s="143">
        <f>IF(N806="základní",J806,0)</f>
        <v>0</v>
      </c>
      <c r="BF806" s="143">
        <f>IF(N806="snížená",J806,0)</f>
        <v>0</v>
      </c>
      <c r="BG806" s="143">
        <f>IF(N806="zákl. přenesená",J806,0)</f>
        <v>0</v>
      </c>
      <c r="BH806" s="143">
        <f>IF(N806="sníž. přenesená",J806,0)</f>
        <v>0</v>
      </c>
      <c r="BI806" s="143">
        <f>IF(N806="nulová",J806,0)</f>
        <v>0</v>
      </c>
      <c r="BJ806" s="18" t="s">
        <v>80</v>
      </c>
      <c r="BK806" s="143">
        <f>ROUND(I806*H806,2)</f>
        <v>0</v>
      </c>
      <c r="BL806" s="18" t="s">
        <v>1096</v>
      </c>
      <c r="BM806" s="142" t="s">
        <v>1176</v>
      </c>
    </row>
    <row r="807" spans="2:47" s="1" customFormat="1" ht="11.25">
      <c r="B807" s="33"/>
      <c r="D807" s="144" t="s">
        <v>153</v>
      </c>
      <c r="F807" s="145" t="s">
        <v>1177</v>
      </c>
      <c r="I807" s="146"/>
      <c r="L807" s="33"/>
      <c r="M807" s="147"/>
      <c r="T807" s="54"/>
      <c r="AT807" s="18" t="s">
        <v>153</v>
      </c>
      <c r="AU807" s="18" t="s">
        <v>82</v>
      </c>
    </row>
    <row r="808" spans="2:47" s="1" customFormat="1" ht="19.5">
      <c r="B808" s="33"/>
      <c r="D808" s="149" t="s">
        <v>412</v>
      </c>
      <c r="F808" s="187" t="s">
        <v>1178</v>
      </c>
      <c r="I808" s="146"/>
      <c r="L808" s="33"/>
      <c r="M808" s="188"/>
      <c r="N808" s="189"/>
      <c r="O808" s="189"/>
      <c r="P808" s="189"/>
      <c r="Q808" s="189"/>
      <c r="R808" s="189"/>
      <c r="S808" s="189"/>
      <c r="T808" s="190"/>
      <c r="AT808" s="18" t="s">
        <v>412</v>
      </c>
      <c r="AU808" s="18" t="s">
        <v>82</v>
      </c>
    </row>
    <row r="809" spans="2:12" s="1" customFormat="1" ht="6.95" customHeight="1">
      <c r="B809" s="42"/>
      <c r="C809" s="43"/>
      <c r="D809" s="43"/>
      <c r="E809" s="43"/>
      <c r="F809" s="43"/>
      <c r="G809" s="43"/>
      <c r="H809" s="43"/>
      <c r="I809" s="43"/>
      <c r="J809" s="43"/>
      <c r="K809" s="43"/>
      <c r="L809" s="33"/>
    </row>
  </sheetData>
  <autoFilter ref="C105:K808"/>
  <mergeCells count="9">
    <mergeCell ref="E50:H50"/>
    <mergeCell ref="E96:H96"/>
    <mergeCell ref="E98:H98"/>
    <mergeCell ref="L2:V2"/>
    <mergeCell ref="E7:H7"/>
    <mergeCell ref="E9:H9"/>
    <mergeCell ref="E18:H18"/>
    <mergeCell ref="E27:H27"/>
    <mergeCell ref="E48:H48"/>
  </mergeCells>
  <hyperlinks>
    <hyperlink ref="F110" r:id="rId1" display="https://podminky.urs.cz/item/CS_URS_2024_01/349231811"/>
    <hyperlink ref="F114" r:id="rId2" display="https://podminky.urs.cz/item/CS_URS_2024_01/612131111"/>
    <hyperlink ref="F128" r:id="rId3" display="https://podminky.urs.cz/item/CS_URS_2024_01/612131151"/>
    <hyperlink ref="F142" r:id="rId4" display="https://podminky.urs.cz/item/CS_URS_2024_01/612321121"/>
    <hyperlink ref="F156" r:id="rId5" display="https://podminky.urs.cz/item/CS_URS_2024_01/632451234"/>
    <hyperlink ref="F159" r:id="rId6" display="https://podminky.urs.cz/item/CS_URS_2024_01/632459115"/>
    <hyperlink ref="F163" r:id="rId7" display="https://podminky.urs.cz/item/CS_URS_2024_01/953966112"/>
    <hyperlink ref="F170" r:id="rId8" display="https://podminky.urs.cz/item/CS_URS_2024_01/965042141"/>
    <hyperlink ref="F173" r:id="rId9" display="https://podminky.urs.cz/item/CS_URS_2024_01/965046111"/>
    <hyperlink ref="F176" r:id="rId10" display="https://podminky.urs.cz/item/CS_URS_2024_01/978013191"/>
    <hyperlink ref="F190" r:id="rId11" display="https://podminky.urs.cz/item/CS_URS_2024_01/997013111"/>
    <hyperlink ref="F192" r:id="rId12" display="https://podminky.urs.cz/item/CS_URS_2024_01/997013501"/>
    <hyperlink ref="F194" r:id="rId13" display="https://podminky.urs.cz/item/CS_URS_2024_01/997013509"/>
    <hyperlink ref="F197" r:id="rId14" display="https://podminky.urs.cz/item/CS_URS_2024_01/997013861"/>
    <hyperlink ref="F200" r:id="rId15" display="https://podminky.urs.cz/item/CS_URS_2024_01/997013867"/>
    <hyperlink ref="F203" r:id="rId16" display="https://podminky.urs.cz/item/CS_URS_2024_01/997013871"/>
    <hyperlink ref="F207" r:id="rId17" display="https://podminky.urs.cz/item/CS_URS_2024_01/998021021"/>
    <hyperlink ref="F209" r:id="rId18" display="https://podminky.urs.cz/item/CS_URS_2024_01/998021028"/>
    <hyperlink ref="F211" r:id="rId19" display="https://podminky.urs.cz/item/CS_URS_2024_01/998021029"/>
    <hyperlink ref="F216" r:id="rId20" display="https://podminky.urs.cz/item/CS_URS_2024_01/711111011"/>
    <hyperlink ref="F221" r:id="rId21" display="https://podminky.urs.cz/item/CS_URS_2024_01/711131811"/>
    <hyperlink ref="F224" r:id="rId22" display="https://podminky.urs.cz/item/CS_URS_2024_01/711141559"/>
    <hyperlink ref="F229" r:id="rId23" display="https://podminky.urs.cz/item/CS_URS_2024_01/998711101"/>
    <hyperlink ref="F232" r:id="rId24" display="https://podminky.urs.cz/item/CS_URS_2024_01/713120822"/>
    <hyperlink ref="F235" r:id="rId25" display="https://podminky.urs.cz/item/CS_URS_2024_01/713123111"/>
    <hyperlink ref="F240" r:id="rId26" display="https://podminky.urs.cz/item/CS_URS_2024_01/713123313"/>
    <hyperlink ref="F243" r:id="rId27" display="https://podminky.urs.cz/item/CS_URS_2024_01/713191133"/>
    <hyperlink ref="F248" r:id="rId28" display="https://podminky.urs.cz/item/CS_URS_2024_01/998713101"/>
    <hyperlink ref="F251" r:id="rId29" display="https://podminky.urs.cz/item/CS_URS_2024_01/721210812"/>
    <hyperlink ref="F254" r:id="rId30" display="https://podminky.urs.cz/item/CS_URS_2024_01/721910943"/>
    <hyperlink ref="F258" r:id="rId31" display="https://podminky.urs.cz/item/CS_URS_2024_01/725110811"/>
    <hyperlink ref="F261" r:id="rId32" display="https://podminky.urs.cz/item/CS_URS_2024_01/725112022"/>
    <hyperlink ref="F264" r:id="rId33" display="https://podminky.urs.cz/item/CS_URS_2024_01/725121511"/>
    <hyperlink ref="F267" r:id="rId34" display="https://podminky.urs.cz/item/CS_URS_2024_01/725122813"/>
    <hyperlink ref="F270" r:id="rId35" display="https://podminky.urs.cz/item/CS_URS_2024_01/725210821"/>
    <hyperlink ref="F273" r:id="rId36" display="https://podminky.urs.cz/item/CS_URS_2024_01/725211603"/>
    <hyperlink ref="F276" r:id="rId37" display="https://podminky.urs.cz/item/CS_URS_2024_01/725211681"/>
    <hyperlink ref="F301" r:id="rId38" display="https://podminky.urs.cz/item/CS_URS_2024_01/725291652"/>
    <hyperlink ref="F305" r:id="rId39" display="https://podminky.urs.cz/item/CS_URS_2024_01/725291653"/>
    <hyperlink ref="F309" r:id="rId40" display="https://podminky.urs.cz/item/CS_URS_2024_01/725291654"/>
    <hyperlink ref="F313" r:id="rId41" display="https://podminky.urs.cz/item/CS_URS_2024_01/725291655"/>
    <hyperlink ref="F317" r:id="rId42" display="https://podminky.urs.cz/item/CS_URS_2024_01/725291662"/>
    <hyperlink ref="F321" r:id="rId43" display="https://podminky.urs.cz/item/CS_URS_2024_01/725291664"/>
    <hyperlink ref="F325" r:id="rId44" display="https://podminky.urs.cz/item/CS_URS_2024_01/725291666"/>
    <hyperlink ref="F329" r:id="rId45" display="https://podminky.urs.cz/item/CS_URS_2024_01/725291669"/>
    <hyperlink ref="F334" r:id="rId46" display="https://podminky.urs.cz/item/CS_URS_2024_01/725291670"/>
    <hyperlink ref="F339" r:id="rId47" display="https://podminky.urs.cz/item/CS_URS_2024_01/725291674"/>
    <hyperlink ref="F344" r:id="rId48" display="https://podminky.urs.cz/item/CS_URS_2024_01/725291676"/>
    <hyperlink ref="F354" r:id="rId49" display="https://podminky.urs.cz/item/CS_URS_2024_01/725291681"/>
    <hyperlink ref="F405" r:id="rId50" display="https://podminky.urs.cz/item/CS_URS_2024_01/725330840"/>
    <hyperlink ref="F407" r:id="rId51" display="https://podminky.urs.cz/item/CS_URS_2024_01/725331111"/>
    <hyperlink ref="F409" r:id="rId52" display="https://podminky.urs.cz/item/CS_URS_2024_01/998725101"/>
    <hyperlink ref="F412" r:id="rId53" display="https://podminky.urs.cz/item/CS_URS_2024_01/733390801"/>
    <hyperlink ref="F418" r:id="rId54" display="https://podminky.urs.cz/item/CS_URS_2024_01/735494811"/>
    <hyperlink ref="F423" r:id="rId55" display="https://podminky.urs.cz/item/CS_URS_2024_01/998735101"/>
    <hyperlink ref="F426" r:id="rId56" display="https://podminky.urs.cz/item/CS_URS_2024_01/751398021"/>
    <hyperlink ref="F430" r:id="rId57" display="https://podminky.urs.cz/item/CS_URS_2024_01/751398821"/>
    <hyperlink ref="F433" r:id="rId58" display="https://podminky.urs.cz/item/CS_URS_2024_01/998751101"/>
    <hyperlink ref="F436" r:id="rId59" display="https://podminky.urs.cz/item/CS_URS_2024_01/763135102"/>
    <hyperlink ref="F441" r:id="rId60" display="https://podminky.urs.cz/item/CS_URS_2024_01/763135812"/>
    <hyperlink ref="F444" r:id="rId61" display="https://podminky.urs.cz/item/CS_URS_2024_01/763135881"/>
    <hyperlink ref="F447" r:id="rId62" display="https://podminky.urs.cz/item/CS_URS_2024_01/763411111"/>
    <hyperlink ref="F451" r:id="rId63" display="https://podminky.urs.cz/item/CS_URS_2024_01/763411111"/>
    <hyperlink ref="F455" r:id="rId64" display="https://podminky.urs.cz/item/CS_URS_2024_01/763411121"/>
    <hyperlink ref="F459" r:id="rId65" display="https://podminky.urs.cz/item/CS_URS_2024_01/763411121"/>
    <hyperlink ref="F463" r:id="rId66" display="https://podminky.urs.cz/item/CS_URS_2024_01/763711223"/>
    <hyperlink ref="F468" r:id="rId67" display="https://podminky.urs.cz/item/CS_URS_2024_01/763711811"/>
    <hyperlink ref="F474" r:id="rId68" display="https://podminky.urs.cz/item/CS_URS_2024_01/763711823"/>
    <hyperlink ref="F477" r:id="rId69" display="https://podminky.urs.cz/item/CS_URS_2024_01/998763301"/>
    <hyperlink ref="F499" r:id="rId70" display="https://podminky.urs.cz/item/CS_URS_2024_01/766660312"/>
    <hyperlink ref="F505" r:id="rId71" display="https://podminky.urs.cz/item/CS_URS_2024_01/766691914"/>
    <hyperlink ref="F529" r:id="rId72" display="https://podminky.urs.cz/item/CS_URS_2024_01/998766101"/>
    <hyperlink ref="F532" r:id="rId73" display="https://podminky.urs.cz/item/CS_URS_2024_01/767640311"/>
    <hyperlink ref="F547" r:id="rId74" display="https://podminky.urs.cz/item/CS_URS_2024_01/767641800"/>
    <hyperlink ref="F550" r:id="rId75" display="https://podminky.urs.cz/item/CS_URS_2024_01/767691822"/>
    <hyperlink ref="F553" r:id="rId76" display="https://podminky.urs.cz/item/CS_URS_2024_01/767896810"/>
    <hyperlink ref="F558" r:id="rId77" display="https://podminky.urs.cz/item/CS_URS_2024_01/998767101"/>
    <hyperlink ref="F561" r:id="rId78" display="https://podminky.urs.cz/item/CS_URS_2024_01/771111011"/>
    <hyperlink ref="F564" r:id="rId79" display="https://podminky.urs.cz/item/CS_URS_2024_01/771121011"/>
    <hyperlink ref="F567" r:id="rId80" display="https://podminky.urs.cz/item/CS_URS_2024_01/771151011"/>
    <hyperlink ref="F570" r:id="rId81" display="https://podminky.urs.cz/item/CS_URS_2024_01/771473810"/>
    <hyperlink ref="F579" r:id="rId82" display="https://podminky.urs.cz/item/CS_URS_2024_01/771474412"/>
    <hyperlink ref="F591" r:id="rId83" display="https://podminky.urs.cz/item/CS_URS_2024_01/771573810"/>
    <hyperlink ref="F594" r:id="rId84" display="https://podminky.urs.cz/item/CS_URS_2024_01/771575435"/>
    <hyperlink ref="F600" r:id="rId85" display="https://podminky.urs.cz/item/CS_URS_2024_01/771575474"/>
    <hyperlink ref="F605" r:id="rId86" display="https://podminky.urs.cz/item/CS_URS_2024_01/771591112"/>
    <hyperlink ref="F608" r:id="rId87" display="https://podminky.urs.cz/item/CS_URS_2024_01/771591116"/>
    <hyperlink ref="F613" r:id="rId88" display="https://podminky.urs.cz/item/CS_URS_2024_01/771592011"/>
    <hyperlink ref="F618" r:id="rId89" display="https://podminky.urs.cz/item/CS_URS_2024_01/998771101"/>
    <hyperlink ref="F621" r:id="rId90" display="https://podminky.urs.cz/item/CS_URS_2024_01/775413411"/>
    <hyperlink ref="F629" r:id="rId91" display="https://podminky.urs.cz/item/CS_URS_2024_01/998775101"/>
    <hyperlink ref="F632" r:id="rId92" display="https://podminky.urs.cz/item/CS_URS_2024_01/781111011"/>
    <hyperlink ref="F645" r:id="rId93" display="https://podminky.urs.cz/item/CS_URS_2024_01/781121011"/>
    <hyperlink ref="F658" r:id="rId94" display="https://podminky.urs.cz/item/CS_URS_2024_01/781131112"/>
    <hyperlink ref="F671" r:id="rId95" display="https://podminky.urs.cz/item/CS_URS_2024_01/781151031"/>
    <hyperlink ref="F684" r:id="rId96" display="https://podminky.urs.cz/item/CS_URS_2024_01/781161021"/>
    <hyperlink ref="F691" r:id="rId97" display="https://podminky.urs.cz/item/CS_URS_2024_01/781473810"/>
    <hyperlink ref="F704" r:id="rId98" display="https://podminky.urs.cz/item/CS_URS_2024_01/781475237"/>
    <hyperlink ref="F720" r:id="rId99" display="https://podminky.urs.cz/item/CS_URS_2024_01/781491811"/>
    <hyperlink ref="F723" r:id="rId100" display="https://podminky.urs.cz/item/CS_URS_2024_01/781491815"/>
    <hyperlink ref="F726" r:id="rId101" display="https://podminky.urs.cz/item/CS_URS_2024_01/781495116"/>
    <hyperlink ref="F729" r:id="rId102" display="https://podminky.urs.cz/item/CS_URS_2024_01/998781101"/>
    <hyperlink ref="F732" r:id="rId103" display="https://podminky.urs.cz/item/CS_URS_2024_01/784111001"/>
    <hyperlink ref="F744" r:id="rId104" display="https://podminky.urs.cz/item/CS_URS_2024_01/784181121"/>
    <hyperlink ref="F756" r:id="rId105" display="https://podminky.urs.cz/item/CS_URS_2024_01/784211101"/>
    <hyperlink ref="F770" r:id="rId106" display="https://podminky.urs.cz/item/CS_URS_2024_01/011514000"/>
    <hyperlink ref="F772" r:id="rId107" display="https://podminky.urs.cz/item/CS_URS_2024_01/013203000"/>
    <hyperlink ref="F776" r:id="rId108" display="https://podminky.urs.cz/item/CS_URS_2024_01/020001000"/>
    <hyperlink ref="F780" r:id="rId109" display="https://podminky.urs.cz/item/CS_URS_2024_01/032503000"/>
    <hyperlink ref="F782" r:id="rId110" display="https://podminky.urs.cz/item/CS_URS_2024_01/032803000"/>
    <hyperlink ref="F785" r:id="rId111" display="https://podminky.urs.cz/item/CS_URS_2024_01/032903000"/>
    <hyperlink ref="F788" r:id="rId112" display="https://podminky.urs.cz/item/CS_URS_2024_01/033103000"/>
    <hyperlink ref="F791" r:id="rId113" display="https://podminky.urs.cz/item/CS_URS_2024_01/039103000"/>
    <hyperlink ref="F795" r:id="rId114" display="https://podminky.urs.cz/item/CS_URS_2024_01/043103000"/>
    <hyperlink ref="F797" r:id="rId115" display="https://podminky.urs.cz/item/CS_URS_2024_01/045203000"/>
    <hyperlink ref="F800" r:id="rId116" display="https://podminky.urs.cz/item/CS_URS_2024_01/049103000"/>
    <hyperlink ref="F804" r:id="rId117" display="https://podminky.urs.cz/item/CS_URS_2024_01/091003000"/>
    <hyperlink ref="F807" r:id="rId118" display="https://podminky.urs.cz/item/CS_URS_2024_01/09170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22" t="s">
        <v>6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8" t="s">
        <v>85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95</v>
      </c>
      <c r="L4" s="21"/>
      <c r="M4" s="86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23" t="str">
        <f>'Rekapitulace stavby'!K6</f>
        <v>Generální oprava sprch a šaten ve středisku Aquapark Kohoutovice</v>
      </c>
      <c r="F7" s="324"/>
      <c r="G7" s="324"/>
      <c r="H7" s="324"/>
      <c r="L7" s="21"/>
    </row>
    <row r="8" spans="2:12" s="1" customFormat="1" ht="12" customHeight="1">
      <c r="B8" s="33"/>
      <c r="D8" s="28" t="s">
        <v>96</v>
      </c>
      <c r="L8" s="33"/>
    </row>
    <row r="9" spans="2:12" s="1" customFormat="1" ht="16.5" customHeight="1">
      <c r="B9" s="33"/>
      <c r="E9" s="285" t="s">
        <v>1179</v>
      </c>
      <c r="F9" s="325"/>
      <c r="G9" s="325"/>
      <c r="H9" s="325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19</v>
      </c>
      <c r="F11" s="26" t="s">
        <v>3</v>
      </c>
      <c r="I11" s="28" t="s">
        <v>20</v>
      </c>
      <c r="J11" s="26" t="s">
        <v>3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1. 3. 2024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3</v>
      </c>
      <c r="L14" s="33"/>
    </row>
    <row r="15" spans="2:12" s="1" customFormat="1" ht="18" customHeight="1">
      <c r="B15" s="33"/>
      <c r="E15" s="26" t="s">
        <v>27</v>
      </c>
      <c r="I15" s="28" t="s">
        <v>28</v>
      </c>
      <c r="J15" s="26" t="s">
        <v>3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26" t="str">
        <f>'Rekapitulace stavby'!E14</f>
        <v>Vyplň údaj</v>
      </c>
      <c r="F18" s="306"/>
      <c r="G18" s="306"/>
      <c r="H18" s="306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3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3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">
        <v>3</v>
      </c>
      <c r="L23" s="33"/>
    </row>
    <row r="24" spans="2:12" s="1" customFormat="1" ht="18" customHeight="1">
      <c r="B24" s="33"/>
      <c r="E24" s="26" t="s">
        <v>35</v>
      </c>
      <c r="I24" s="28" t="s">
        <v>28</v>
      </c>
      <c r="J24" s="26" t="s">
        <v>3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16.5" customHeight="1">
      <c r="B27" s="87"/>
      <c r="E27" s="311" t="s">
        <v>3</v>
      </c>
      <c r="F27" s="311"/>
      <c r="G27" s="311"/>
      <c r="H27" s="311"/>
      <c r="L27" s="87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38</v>
      </c>
      <c r="J30" s="64">
        <f>ROUND(J80,2)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89">
        <f>ROUND((SUM(BE80:BE101)),2)</f>
        <v>0</v>
      </c>
      <c r="I33" s="90">
        <v>0.21</v>
      </c>
      <c r="J33" s="89">
        <f>ROUND(((SUM(BE80:BE101))*I33),2)</f>
        <v>0</v>
      </c>
      <c r="L33" s="33"/>
    </row>
    <row r="34" spans="2:12" s="1" customFormat="1" ht="14.45" customHeight="1">
      <c r="B34" s="33"/>
      <c r="E34" s="28" t="s">
        <v>44</v>
      </c>
      <c r="F34" s="89">
        <f>ROUND((SUM(BF80:BF101)),2)</f>
        <v>0</v>
      </c>
      <c r="I34" s="90">
        <v>0.12</v>
      </c>
      <c r="J34" s="89">
        <f>ROUND(((SUM(BF80:BF101))*I34),2)</f>
        <v>0</v>
      </c>
      <c r="L34" s="33"/>
    </row>
    <row r="35" spans="2:12" s="1" customFormat="1" ht="14.45" customHeight="1" hidden="1">
      <c r="B35" s="33"/>
      <c r="E35" s="28" t="s">
        <v>45</v>
      </c>
      <c r="F35" s="89">
        <f>ROUND((SUM(BG80:BG101)),2)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89">
        <f>ROUND((SUM(BH80:BH101)),2)</f>
        <v>0</v>
      </c>
      <c r="I36" s="90">
        <v>0.12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89">
        <f>ROUND((SUM(BI80:BI101)),2)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48</v>
      </c>
      <c r="E39" s="55"/>
      <c r="F39" s="55"/>
      <c r="G39" s="93" t="s">
        <v>49</v>
      </c>
      <c r="H39" s="94" t="s">
        <v>50</v>
      </c>
      <c r="I39" s="55"/>
      <c r="J39" s="95">
        <f>SUM(J30:J37)</f>
        <v>0</v>
      </c>
      <c r="K39" s="96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98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17</v>
      </c>
      <c r="L47" s="33"/>
    </row>
    <row r="48" spans="2:12" s="1" customFormat="1" ht="16.5" customHeight="1">
      <c r="B48" s="33"/>
      <c r="E48" s="323" t="str">
        <f>E7</f>
        <v>Generální oprava sprch a šaten ve středisku Aquapark Kohoutovice</v>
      </c>
      <c r="F48" s="324"/>
      <c r="G48" s="324"/>
      <c r="H48" s="324"/>
      <c r="L48" s="33"/>
    </row>
    <row r="49" spans="2:12" s="1" customFormat="1" ht="12" customHeight="1">
      <c r="B49" s="33"/>
      <c r="C49" s="28" t="s">
        <v>96</v>
      </c>
      <c r="L49" s="33"/>
    </row>
    <row r="50" spans="2:12" s="1" customFormat="1" ht="16.5" customHeight="1">
      <c r="B50" s="33"/>
      <c r="E50" s="285" t="str">
        <f>E9</f>
        <v>02.1 - Elektroinstalace - silnoproud</v>
      </c>
      <c r="F50" s="325"/>
      <c r="G50" s="325"/>
      <c r="H50" s="325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Brno - Kohoutovice</v>
      </c>
      <c r="I52" s="28" t="s">
        <v>23</v>
      </c>
      <c r="J52" s="50" t="str">
        <f>IF(J12="","",J12)</f>
        <v>1. 3. 2024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STAREZ - SPORT, a.s.</v>
      </c>
      <c r="I54" s="28" t="s">
        <v>31</v>
      </c>
      <c r="J54" s="31" t="str">
        <f>E21</f>
        <v>Ateliér Němec, s.r.o.</v>
      </c>
      <c r="L54" s="33"/>
    </row>
    <row r="55" spans="2:12" s="1" customFormat="1" ht="25.7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>Petr Macek, Otevřená 680/7, Kuřim 664 34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99</v>
      </c>
      <c r="D57" s="91"/>
      <c r="E57" s="91"/>
      <c r="F57" s="91"/>
      <c r="G57" s="91"/>
      <c r="H57" s="91"/>
      <c r="I57" s="91"/>
      <c r="J57" s="98" t="s">
        <v>100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70</v>
      </c>
      <c r="J59" s="64">
        <f>J80</f>
        <v>0</v>
      </c>
      <c r="L59" s="33"/>
      <c r="AU59" s="18" t="s">
        <v>101</v>
      </c>
    </row>
    <row r="60" spans="2:12" s="8" customFormat="1" ht="24.95" customHeight="1">
      <c r="B60" s="100"/>
      <c r="D60" s="101" t="s">
        <v>1180</v>
      </c>
      <c r="E60" s="102"/>
      <c r="F60" s="102"/>
      <c r="G60" s="102"/>
      <c r="H60" s="102"/>
      <c r="I60" s="102"/>
      <c r="J60" s="103">
        <f>J81</f>
        <v>0</v>
      </c>
      <c r="L60" s="100"/>
    </row>
    <row r="61" spans="2:12" s="1" customFormat="1" ht="21.75" customHeight="1">
      <c r="B61" s="33"/>
      <c r="L61" s="33"/>
    </row>
    <row r="62" spans="2:12" s="1" customFormat="1" ht="6.95" customHeight="1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33"/>
    </row>
    <row r="66" spans="2:12" s="1" customFormat="1" ht="6.95" customHeight="1"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33"/>
    </row>
    <row r="67" spans="2:12" s="1" customFormat="1" ht="24.95" customHeight="1">
      <c r="B67" s="33"/>
      <c r="C67" s="22" t="s">
        <v>129</v>
      </c>
      <c r="L67" s="33"/>
    </row>
    <row r="68" spans="2:12" s="1" customFormat="1" ht="6.95" customHeight="1">
      <c r="B68" s="33"/>
      <c r="L68" s="33"/>
    </row>
    <row r="69" spans="2:12" s="1" customFormat="1" ht="12" customHeight="1">
      <c r="B69" s="33"/>
      <c r="C69" s="28" t="s">
        <v>17</v>
      </c>
      <c r="L69" s="33"/>
    </row>
    <row r="70" spans="2:12" s="1" customFormat="1" ht="16.5" customHeight="1">
      <c r="B70" s="33"/>
      <c r="E70" s="323" t="str">
        <f>E7</f>
        <v>Generální oprava sprch a šaten ve středisku Aquapark Kohoutovice</v>
      </c>
      <c r="F70" s="324"/>
      <c r="G70" s="324"/>
      <c r="H70" s="324"/>
      <c r="L70" s="33"/>
    </row>
    <row r="71" spans="2:12" s="1" customFormat="1" ht="12" customHeight="1">
      <c r="B71" s="33"/>
      <c r="C71" s="28" t="s">
        <v>96</v>
      </c>
      <c r="L71" s="33"/>
    </row>
    <row r="72" spans="2:12" s="1" customFormat="1" ht="16.5" customHeight="1">
      <c r="B72" s="33"/>
      <c r="E72" s="285" t="str">
        <f>E9</f>
        <v>02.1 - Elektroinstalace - silnoproud</v>
      </c>
      <c r="F72" s="325"/>
      <c r="G72" s="325"/>
      <c r="H72" s="325"/>
      <c r="L72" s="33"/>
    </row>
    <row r="73" spans="2:12" s="1" customFormat="1" ht="6.95" customHeight="1">
      <c r="B73" s="33"/>
      <c r="L73" s="33"/>
    </row>
    <row r="74" spans="2:12" s="1" customFormat="1" ht="12" customHeight="1">
      <c r="B74" s="33"/>
      <c r="C74" s="28" t="s">
        <v>21</v>
      </c>
      <c r="F74" s="26" t="str">
        <f>F12</f>
        <v>Brno - Kohoutovice</v>
      </c>
      <c r="I74" s="28" t="s">
        <v>23</v>
      </c>
      <c r="J74" s="50" t="str">
        <f>IF(J12="","",J12)</f>
        <v>1. 3. 2024</v>
      </c>
      <c r="L74" s="33"/>
    </row>
    <row r="75" spans="2:12" s="1" customFormat="1" ht="6.95" customHeight="1">
      <c r="B75" s="33"/>
      <c r="L75" s="33"/>
    </row>
    <row r="76" spans="2:12" s="1" customFormat="1" ht="15.2" customHeight="1">
      <c r="B76" s="33"/>
      <c r="C76" s="28" t="s">
        <v>25</v>
      </c>
      <c r="F76" s="26" t="str">
        <f>E15</f>
        <v>STAREZ - SPORT, a.s.</v>
      </c>
      <c r="I76" s="28" t="s">
        <v>31</v>
      </c>
      <c r="J76" s="31" t="str">
        <f>E21</f>
        <v>Ateliér Němec, s.r.o.</v>
      </c>
      <c r="L76" s="33"/>
    </row>
    <row r="77" spans="2:12" s="1" customFormat="1" ht="25.7" customHeight="1">
      <c r="B77" s="33"/>
      <c r="C77" s="28" t="s">
        <v>29</v>
      </c>
      <c r="F77" s="26" t="str">
        <f>IF(E18="","",E18)</f>
        <v>Vyplň údaj</v>
      </c>
      <c r="I77" s="28" t="s">
        <v>34</v>
      </c>
      <c r="J77" s="31" t="str">
        <f>E24</f>
        <v>Petr Macek, Otevřená 680/7, Kuřim 664 34</v>
      </c>
      <c r="L77" s="33"/>
    </row>
    <row r="78" spans="2:12" s="1" customFormat="1" ht="10.35" customHeight="1">
      <c r="B78" s="33"/>
      <c r="L78" s="33"/>
    </row>
    <row r="79" spans="2:20" s="10" customFormat="1" ht="29.25" customHeight="1">
      <c r="B79" s="108"/>
      <c r="C79" s="109" t="s">
        <v>130</v>
      </c>
      <c r="D79" s="110" t="s">
        <v>57</v>
      </c>
      <c r="E79" s="110" t="s">
        <v>53</v>
      </c>
      <c r="F79" s="110" t="s">
        <v>54</v>
      </c>
      <c r="G79" s="110" t="s">
        <v>131</v>
      </c>
      <c r="H79" s="110" t="s">
        <v>132</v>
      </c>
      <c r="I79" s="110" t="s">
        <v>133</v>
      </c>
      <c r="J79" s="111" t="s">
        <v>100</v>
      </c>
      <c r="K79" s="112" t="s">
        <v>134</v>
      </c>
      <c r="L79" s="108"/>
      <c r="M79" s="57" t="s">
        <v>3</v>
      </c>
      <c r="N79" s="58" t="s">
        <v>42</v>
      </c>
      <c r="O79" s="58" t="s">
        <v>135</v>
      </c>
      <c r="P79" s="58" t="s">
        <v>136</v>
      </c>
      <c r="Q79" s="58" t="s">
        <v>137</v>
      </c>
      <c r="R79" s="58" t="s">
        <v>138</v>
      </c>
      <c r="S79" s="58" t="s">
        <v>139</v>
      </c>
      <c r="T79" s="59" t="s">
        <v>140</v>
      </c>
    </row>
    <row r="80" spans="2:63" s="1" customFormat="1" ht="22.9" customHeight="1">
      <c r="B80" s="33"/>
      <c r="C80" s="62" t="s">
        <v>141</v>
      </c>
      <c r="J80" s="113">
        <f>BK80</f>
        <v>0</v>
      </c>
      <c r="L80" s="33"/>
      <c r="M80" s="60"/>
      <c r="N80" s="51"/>
      <c r="O80" s="51"/>
      <c r="P80" s="114">
        <f>P81</f>
        <v>0</v>
      </c>
      <c r="Q80" s="51"/>
      <c r="R80" s="114">
        <f>R81</f>
        <v>0.025599999999999998</v>
      </c>
      <c r="S80" s="51"/>
      <c r="T80" s="115">
        <f>T81</f>
        <v>0</v>
      </c>
      <c r="AT80" s="18" t="s">
        <v>71</v>
      </c>
      <c r="AU80" s="18" t="s">
        <v>101</v>
      </c>
      <c r="BK80" s="116">
        <f>BK81</f>
        <v>0</v>
      </c>
    </row>
    <row r="81" spans="2:63" s="11" customFormat="1" ht="25.9" customHeight="1">
      <c r="B81" s="117"/>
      <c r="D81" s="118" t="s">
        <v>71</v>
      </c>
      <c r="E81" s="119" t="s">
        <v>1181</v>
      </c>
      <c r="F81" s="119" t="s">
        <v>1182</v>
      </c>
      <c r="I81" s="120"/>
      <c r="J81" s="121">
        <f>BK81</f>
        <v>0</v>
      </c>
      <c r="L81" s="117"/>
      <c r="M81" s="122"/>
      <c r="P81" s="123">
        <f>SUM(P82:P101)</f>
        <v>0</v>
      </c>
      <c r="R81" s="123">
        <f>SUM(R82:R101)</f>
        <v>0.025599999999999998</v>
      </c>
      <c r="T81" s="124">
        <f>SUM(T82:T101)</f>
        <v>0</v>
      </c>
      <c r="AR81" s="118" t="s">
        <v>145</v>
      </c>
      <c r="AT81" s="125" t="s">
        <v>71</v>
      </c>
      <c r="AU81" s="125" t="s">
        <v>72</v>
      </c>
      <c r="AY81" s="118" t="s">
        <v>144</v>
      </c>
      <c r="BK81" s="126">
        <f>SUM(BK82:BK101)</f>
        <v>0</v>
      </c>
    </row>
    <row r="82" spans="2:65" s="1" customFormat="1" ht="16.5" customHeight="1">
      <c r="B82" s="129"/>
      <c r="C82" s="130" t="s">
        <v>80</v>
      </c>
      <c r="D82" s="130" t="s">
        <v>147</v>
      </c>
      <c r="E82" s="131" t="s">
        <v>222</v>
      </c>
      <c r="F82" s="132" t="s">
        <v>1183</v>
      </c>
      <c r="G82" s="133" t="s">
        <v>359</v>
      </c>
      <c r="H82" s="134">
        <v>1</v>
      </c>
      <c r="I82" s="135"/>
      <c r="J82" s="136">
        <f aca="true" t="shared" si="0" ref="J82:J101">ROUND(I82*H82,2)</f>
        <v>0</v>
      </c>
      <c r="K82" s="137"/>
      <c r="L82" s="33"/>
      <c r="M82" s="138" t="s">
        <v>3</v>
      </c>
      <c r="N82" s="139" t="s">
        <v>43</v>
      </c>
      <c r="P82" s="140">
        <f aca="true" t="shared" si="1" ref="P82:P101">O82*H82</f>
        <v>0</v>
      </c>
      <c r="Q82" s="140">
        <v>0</v>
      </c>
      <c r="R82" s="140">
        <f aca="true" t="shared" si="2" ref="R82:R101">Q82*H82</f>
        <v>0</v>
      </c>
      <c r="S82" s="140">
        <v>0</v>
      </c>
      <c r="T82" s="141">
        <f aca="true" t="shared" si="3" ref="T82:T101">S82*H82</f>
        <v>0</v>
      </c>
      <c r="AR82" s="142" t="s">
        <v>1096</v>
      </c>
      <c r="AT82" s="142" t="s">
        <v>147</v>
      </c>
      <c r="AU82" s="142" t="s">
        <v>80</v>
      </c>
      <c r="AY82" s="18" t="s">
        <v>144</v>
      </c>
      <c r="BE82" s="143">
        <f aca="true" t="shared" si="4" ref="BE82:BE101">IF(N82="základní",J82,0)</f>
        <v>0</v>
      </c>
      <c r="BF82" s="143">
        <f aca="true" t="shared" si="5" ref="BF82:BF101">IF(N82="snížená",J82,0)</f>
        <v>0</v>
      </c>
      <c r="BG82" s="143">
        <f aca="true" t="shared" si="6" ref="BG82:BG101">IF(N82="zákl. přenesená",J82,0)</f>
        <v>0</v>
      </c>
      <c r="BH82" s="143">
        <f aca="true" t="shared" si="7" ref="BH82:BH101">IF(N82="sníž. přenesená",J82,0)</f>
        <v>0</v>
      </c>
      <c r="BI82" s="143">
        <f aca="true" t="shared" si="8" ref="BI82:BI101">IF(N82="nulová",J82,0)</f>
        <v>0</v>
      </c>
      <c r="BJ82" s="18" t="s">
        <v>80</v>
      </c>
      <c r="BK82" s="143">
        <f aca="true" t="shared" si="9" ref="BK82:BK101">ROUND(I82*H82,2)</f>
        <v>0</v>
      </c>
      <c r="BL82" s="18" t="s">
        <v>1096</v>
      </c>
      <c r="BM82" s="142" t="s">
        <v>1184</v>
      </c>
    </row>
    <row r="83" spans="2:65" s="1" customFormat="1" ht="24.2" customHeight="1">
      <c r="B83" s="129"/>
      <c r="C83" s="130" t="s">
        <v>82</v>
      </c>
      <c r="D83" s="130" t="s">
        <v>147</v>
      </c>
      <c r="E83" s="131" t="s">
        <v>1185</v>
      </c>
      <c r="F83" s="132" t="s">
        <v>1186</v>
      </c>
      <c r="G83" s="133" t="s">
        <v>199</v>
      </c>
      <c r="H83" s="134">
        <v>65</v>
      </c>
      <c r="I83" s="135"/>
      <c r="J83" s="136">
        <f t="shared" si="0"/>
        <v>0</v>
      </c>
      <c r="K83" s="137"/>
      <c r="L83" s="33"/>
      <c r="M83" s="138" t="s">
        <v>3</v>
      </c>
      <c r="N83" s="139" t="s">
        <v>43</v>
      </c>
      <c r="P83" s="140">
        <f t="shared" si="1"/>
        <v>0</v>
      </c>
      <c r="Q83" s="140">
        <v>0</v>
      </c>
      <c r="R83" s="140">
        <f t="shared" si="2"/>
        <v>0</v>
      </c>
      <c r="S83" s="140">
        <v>0</v>
      </c>
      <c r="T83" s="141">
        <f t="shared" si="3"/>
        <v>0</v>
      </c>
      <c r="AR83" s="142" t="s">
        <v>511</v>
      </c>
      <c r="AT83" s="142" t="s">
        <v>147</v>
      </c>
      <c r="AU83" s="142" t="s">
        <v>80</v>
      </c>
      <c r="AY83" s="18" t="s">
        <v>144</v>
      </c>
      <c r="BE83" s="143">
        <f t="shared" si="4"/>
        <v>0</v>
      </c>
      <c r="BF83" s="143">
        <f t="shared" si="5"/>
        <v>0</v>
      </c>
      <c r="BG83" s="143">
        <f t="shared" si="6"/>
        <v>0</v>
      </c>
      <c r="BH83" s="143">
        <f t="shared" si="7"/>
        <v>0</v>
      </c>
      <c r="BI83" s="143">
        <f t="shared" si="8"/>
        <v>0</v>
      </c>
      <c r="BJ83" s="18" t="s">
        <v>80</v>
      </c>
      <c r="BK83" s="143">
        <f t="shared" si="9"/>
        <v>0</v>
      </c>
      <c r="BL83" s="18" t="s">
        <v>511</v>
      </c>
      <c r="BM83" s="142" t="s">
        <v>1187</v>
      </c>
    </row>
    <row r="84" spans="2:65" s="1" customFormat="1" ht="16.5" customHeight="1">
      <c r="B84" s="129"/>
      <c r="C84" s="176" t="s">
        <v>145</v>
      </c>
      <c r="D84" s="176" t="s">
        <v>206</v>
      </c>
      <c r="E84" s="177" t="s">
        <v>1188</v>
      </c>
      <c r="F84" s="178" t="s">
        <v>1189</v>
      </c>
      <c r="G84" s="179" t="s">
        <v>199</v>
      </c>
      <c r="H84" s="180">
        <v>55</v>
      </c>
      <c r="I84" s="181"/>
      <c r="J84" s="182">
        <f t="shared" si="0"/>
        <v>0</v>
      </c>
      <c r="K84" s="183"/>
      <c r="L84" s="184"/>
      <c r="M84" s="185" t="s">
        <v>3</v>
      </c>
      <c r="N84" s="186" t="s">
        <v>43</v>
      </c>
      <c r="P84" s="140">
        <f t="shared" si="1"/>
        <v>0</v>
      </c>
      <c r="Q84" s="140">
        <v>0.00012</v>
      </c>
      <c r="R84" s="140">
        <f t="shared" si="2"/>
        <v>0.0066</v>
      </c>
      <c r="S84" s="140">
        <v>0</v>
      </c>
      <c r="T84" s="141">
        <f t="shared" si="3"/>
        <v>0</v>
      </c>
      <c r="AR84" s="142" t="s">
        <v>833</v>
      </c>
      <c r="AT84" s="142" t="s">
        <v>206</v>
      </c>
      <c r="AU84" s="142" t="s">
        <v>80</v>
      </c>
      <c r="AY84" s="18" t="s">
        <v>144</v>
      </c>
      <c r="BE84" s="143">
        <f t="shared" si="4"/>
        <v>0</v>
      </c>
      <c r="BF84" s="143">
        <f t="shared" si="5"/>
        <v>0</v>
      </c>
      <c r="BG84" s="143">
        <f t="shared" si="6"/>
        <v>0</v>
      </c>
      <c r="BH84" s="143">
        <f t="shared" si="7"/>
        <v>0</v>
      </c>
      <c r="BI84" s="143">
        <f t="shared" si="8"/>
        <v>0</v>
      </c>
      <c r="BJ84" s="18" t="s">
        <v>80</v>
      </c>
      <c r="BK84" s="143">
        <f t="shared" si="9"/>
        <v>0</v>
      </c>
      <c r="BL84" s="18" t="s">
        <v>833</v>
      </c>
      <c r="BM84" s="142" t="s">
        <v>1190</v>
      </c>
    </row>
    <row r="85" spans="2:65" s="1" customFormat="1" ht="16.5" customHeight="1">
      <c r="B85" s="129"/>
      <c r="C85" s="176" t="s">
        <v>151</v>
      </c>
      <c r="D85" s="176" t="s">
        <v>206</v>
      </c>
      <c r="E85" s="177" t="s">
        <v>1191</v>
      </c>
      <c r="F85" s="178" t="s">
        <v>1192</v>
      </c>
      <c r="G85" s="179" t="s">
        <v>199</v>
      </c>
      <c r="H85" s="180">
        <v>10</v>
      </c>
      <c r="I85" s="181"/>
      <c r="J85" s="182">
        <f t="shared" si="0"/>
        <v>0</v>
      </c>
      <c r="K85" s="183"/>
      <c r="L85" s="184"/>
      <c r="M85" s="185" t="s">
        <v>3</v>
      </c>
      <c r="N85" s="186" t="s">
        <v>43</v>
      </c>
      <c r="P85" s="140">
        <f t="shared" si="1"/>
        <v>0</v>
      </c>
      <c r="Q85" s="140">
        <v>0.00017</v>
      </c>
      <c r="R85" s="140">
        <f t="shared" si="2"/>
        <v>0.0017000000000000001</v>
      </c>
      <c r="S85" s="140">
        <v>0</v>
      </c>
      <c r="T85" s="141">
        <f t="shared" si="3"/>
        <v>0</v>
      </c>
      <c r="AR85" s="142" t="s">
        <v>833</v>
      </c>
      <c r="AT85" s="142" t="s">
        <v>206</v>
      </c>
      <c r="AU85" s="142" t="s">
        <v>80</v>
      </c>
      <c r="AY85" s="18" t="s">
        <v>144</v>
      </c>
      <c r="BE85" s="143">
        <f t="shared" si="4"/>
        <v>0</v>
      </c>
      <c r="BF85" s="143">
        <f t="shared" si="5"/>
        <v>0</v>
      </c>
      <c r="BG85" s="143">
        <f t="shared" si="6"/>
        <v>0</v>
      </c>
      <c r="BH85" s="143">
        <f t="shared" si="7"/>
        <v>0</v>
      </c>
      <c r="BI85" s="143">
        <f t="shared" si="8"/>
        <v>0</v>
      </c>
      <c r="BJ85" s="18" t="s">
        <v>80</v>
      </c>
      <c r="BK85" s="143">
        <f t="shared" si="9"/>
        <v>0</v>
      </c>
      <c r="BL85" s="18" t="s">
        <v>833</v>
      </c>
      <c r="BM85" s="142" t="s">
        <v>1193</v>
      </c>
    </row>
    <row r="86" spans="2:65" s="1" customFormat="1" ht="16.5" customHeight="1">
      <c r="B86" s="129"/>
      <c r="C86" s="130" t="s">
        <v>183</v>
      </c>
      <c r="D86" s="130" t="s">
        <v>147</v>
      </c>
      <c r="E86" s="131" t="s">
        <v>1194</v>
      </c>
      <c r="F86" s="132" t="s">
        <v>1195</v>
      </c>
      <c r="G86" s="133" t="s">
        <v>359</v>
      </c>
      <c r="H86" s="134">
        <v>27</v>
      </c>
      <c r="I86" s="135"/>
      <c r="J86" s="136">
        <f t="shared" si="0"/>
        <v>0</v>
      </c>
      <c r="K86" s="137"/>
      <c r="L86" s="33"/>
      <c r="M86" s="138" t="s">
        <v>3</v>
      </c>
      <c r="N86" s="139" t="s">
        <v>43</v>
      </c>
      <c r="P86" s="140">
        <f t="shared" si="1"/>
        <v>0</v>
      </c>
      <c r="Q86" s="140">
        <v>0</v>
      </c>
      <c r="R86" s="140">
        <f t="shared" si="2"/>
        <v>0</v>
      </c>
      <c r="S86" s="140">
        <v>0</v>
      </c>
      <c r="T86" s="141">
        <f t="shared" si="3"/>
        <v>0</v>
      </c>
      <c r="AR86" s="142" t="s">
        <v>251</v>
      </c>
      <c r="AT86" s="142" t="s">
        <v>147</v>
      </c>
      <c r="AU86" s="142" t="s">
        <v>80</v>
      </c>
      <c r="AY86" s="18" t="s">
        <v>144</v>
      </c>
      <c r="BE86" s="143">
        <f t="shared" si="4"/>
        <v>0</v>
      </c>
      <c r="BF86" s="143">
        <f t="shared" si="5"/>
        <v>0</v>
      </c>
      <c r="BG86" s="143">
        <f t="shared" si="6"/>
        <v>0</v>
      </c>
      <c r="BH86" s="143">
        <f t="shared" si="7"/>
        <v>0</v>
      </c>
      <c r="BI86" s="143">
        <f t="shared" si="8"/>
        <v>0</v>
      </c>
      <c r="BJ86" s="18" t="s">
        <v>80</v>
      </c>
      <c r="BK86" s="143">
        <f t="shared" si="9"/>
        <v>0</v>
      </c>
      <c r="BL86" s="18" t="s">
        <v>251</v>
      </c>
      <c r="BM86" s="142" t="s">
        <v>1196</v>
      </c>
    </row>
    <row r="87" spans="2:65" s="1" customFormat="1" ht="16.5" customHeight="1">
      <c r="B87" s="129"/>
      <c r="C87" s="176" t="s">
        <v>157</v>
      </c>
      <c r="D87" s="176" t="s">
        <v>206</v>
      </c>
      <c r="E87" s="177" t="s">
        <v>1197</v>
      </c>
      <c r="F87" s="178" t="s">
        <v>1198</v>
      </c>
      <c r="G87" s="179" t="s">
        <v>359</v>
      </c>
      <c r="H87" s="180">
        <v>27</v>
      </c>
      <c r="I87" s="181"/>
      <c r="J87" s="182">
        <f t="shared" si="0"/>
        <v>0</v>
      </c>
      <c r="K87" s="183"/>
      <c r="L87" s="184"/>
      <c r="M87" s="185" t="s">
        <v>3</v>
      </c>
      <c r="N87" s="186" t="s">
        <v>43</v>
      </c>
      <c r="P87" s="140">
        <f t="shared" si="1"/>
        <v>0</v>
      </c>
      <c r="Q87" s="140">
        <v>0.00015</v>
      </c>
      <c r="R87" s="140">
        <f t="shared" si="2"/>
        <v>0.00405</v>
      </c>
      <c r="S87" s="140">
        <v>0</v>
      </c>
      <c r="T87" s="141">
        <f t="shared" si="3"/>
        <v>0</v>
      </c>
      <c r="AR87" s="142" t="s">
        <v>293</v>
      </c>
      <c r="AT87" s="142" t="s">
        <v>206</v>
      </c>
      <c r="AU87" s="142" t="s">
        <v>80</v>
      </c>
      <c r="AY87" s="18" t="s">
        <v>144</v>
      </c>
      <c r="BE87" s="143">
        <f t="shared" si="4"/>
        <v>0</v>
      </c>
      <c r="BF87" s="143">
        <f t="shared" si="5"/>
        <v>0</v>
      </c>
      <c r="BG87" s="143">
        <f t="shared" si="6"/>
        <v>0</v>
      </c>
      <c r="BH87" s="143">
        <f t="shared" si="7"/>
        <v>0</v>
      </c>
      <c r="BI87" s="143">
        <f t="shared" si="8"/>
        <v>0</v>
      </c>
      <c r="BJ87" s="18" t="s">
        <v>80</v>
      </c>
      <c r="BK87" s="143">
        <f t="shared" si="9"/>
        <v>0</v>
      </c>
      <c r="BL87" s="18" t="s">
        <v>251</v>
      </c>
      <c r="BM87" s="142" t="s">
        <v>1199</v>
      </c>
    </row>
    <row r="88" spans="2:65" s="1" customFormat="1" ht="24.2" customHeight="1">
      <c r="B88" s="129"/>
      <c r="C88" s="130" t="s">
        <v>196</v>
      </c>
      <c r="D88" s="130" t="s">
        <v>147</v>
      </c>
      <c r="E88" s="131" t="s">
        <v>1200</v>
      </c>
      <c r="F88" s="132" t="s">
        <v>1201</v>
      </c>
      <c r="G88" s="133" t="s">
        <v>199</v>
      </c>
      <c r="H88" s="134">
        <v>53</v>
      </c>
      <c r="I88" s="135"/>
      <c r="J88" s="136">
        <f t="shared" si="0"/>
        <v>0</v>
      </c>
      <c r="K88" s="137"/>
      <c r="L88" s="33"/>
      <c r="M88" s="138" t="s">
        <v>3</v>
      </c>
      <c r="N88" s="139" t="s">
        <v>43</v>
      </c>
      <c r="P88" s="140">
        <f t="shared" si="1"/>
        <v>0</v>
      </c>
      <c r="Q88" s="140">
        <v>0</v>
      </c>
      <c r="R88" s="140">
        <f t="shared" si="2"/>
        <v>0</v>
      </c>
      <c r="S88" s="140">
        <v>0</v>
      </c>
      <c r="T88" s="141">
        <f t="shared" si="3"/>
        <v>0</v>
      </c>
      <c r="AR88" s="142" t="s">
        <v>251</v>
      </c>
      <c r="AT88" s="142" t="s">
        <v>147</v>
      </c>
      <c r="AU88" s="142" t="s">
        <v>80</v>
      </c>
      <c r="AY88" s="18" t="s">
        <v>144</v>
      </c>
      <c r="BE88" s="143">
        <f t="shared" si="4"/>
        <v>0</v>
      </c>
      <c r="BF88" s="143">
        <f t="shared" si="5"/>
        <v>0</v>
      </c>
      <c r="BG88" s="143">
        <f t="shared" si="6"/>
        <v>0</v>
      </c>
      <c r="BH88" s="143">
        <f t="shared" si="7"/>
        <v>0</v>
      </c>
      <c r="BI88" s="143">
        <f t="shared" si="8"/>
        <v>0</v>
      </c>
      <c r="BJ88" s="18" t="s">
        <v>80</v>
      </c>
      <c r="BK88" s="143">
        <f t="shared" si="9"/>
        <v>0</v>
      </c>
      <c r="BL88" s="18" t="s">
        <v>251</v>
      </c>
      <c r="BM88" s="142" t="s">
        <v>1202</v>
      </c>
    </row>
    <row r="89" spans="2:65" s="1" customFormat="1" ht="16.5" customHeight="1">
      <c r="B89" s="129"/>
      <c r="C89" s="176" t="s">
        <v>205</v>
      </c>
      <c r="D89" s="176" t="s">
        <v>206</v>
      </c>
      <c r="E89" s="177" t="s">
        <v>1203</v>
      </c>
      <c r="F89" s="178" t="s">
        <v>1204</v>
      </c>
      <c r="G89" s="179" t="s">
        <v>199</v>
      </c>
      <c r="H89" s="180">
        <v>53</v>
      </c>
      <c r="I89" s="181"/>
      <c r="J89" s="182">
        <f t="shared" si="0"/>
        <v>0</v>
      </c>
      <c r="K89" s="183"/>
      <c r="L89" s="184"/>
      <c r="M89" s="185" t="s">
        <v>3</v>
      </c>
      <c r="N89" s="186" t="s">
        <v>43</v>
      </c>
      <c r="P89" s="140">
        <f t="shared" si="1"/>
        <v>0</v>
      </c>
      <c r="Q89" s="140">
        <v>0.00025</v>
      </c>
      <c r="R89" s="140">
        <f t="shared" si="2"/>
        <v>0.01325</v>
      </c>
      <c r="S89" s="140">
        <v>0</v>
      </c>
      <c r="T89" s="141">
        <f t="shared" si="3"/>
        <v>0</v>
      </c>
      <c r="AR89" s="142" t="s">
        <v>293</v>
      </c>
      <c r="AT89" s="142" t="s">
        <v>206</v>
      </c>
      <c r="AU89" s="142" t="s">
        <v>80</v>
      </c>
      <c r="AY89" s="18" t="s">
        <v>144</v>
      </c>
      <c r="BE89" s="143">
        <f t="shared" si="4"/>
        <v>0</v>
      </c>
      <c r="BF89" s="143">
        <f t="shared" si="5"/>
        <v>0</v>
      </c>
      <c r="BG89" s="143">
        <f t="shared" si="6"/>
        <v>0</v>
      </c>
      <c r="BH89" s="143">
        <f t="shared" si="7"/>
        <v>0</v>
      </c>
      <c r="BI89" s="143">
        <f t="shared" si="8"/>
        <v>0</v>
      </c>
      <c r="BJ89" s="18" t="s">
        <v>80</v>
      </c>
      <c r="BK89" s="143">
        <f t="shared" si="9"/>
        <v>0</v>
      </c>
      <c r="BL89" s="18" t="s">
        <v>251</v>
      </c>
      <c r="BM89" s="142" t="s">
        <v>1205</v>
      </c>
    </row>
    <row r="90" spans="2:65" s="1" customFormat="1" ht="16.5" customHeight="1">
      <c r="B90" s="129"/>
      <c r="C90" s="130" t="s">
        <v>194</v>
      </c>
      <c r="D90" s="130" t="s">
        <v>147</v>
      </c>
      <c r="E90" s="131" t="s">
        <v>1206</v>
      </c>
      <c r="F90" s="132" t="s">
        <v>1207</v>
      </c>
      <c r="G90" s="133" t="s">
        <v>359</v>
      </c>
      <c r="H90" s="134">
        <v>81</v>
      </c>
      <c r="I90" s="135"/>
      <c r="J90" s="136">
        <f t="shared" si="0"/>
        <v>0</v>
      </c>
      <c r="K90" s="137"/>
      <c r="L90" s="33"/>
      <c r="M90" s="138" t="s">
        <v>3</v>
      </c>
      <c r="N90" s="139" t="s">
        <v>43</v>
      </c>
      <c r="P90" s="140">
        <f t="shared" si="1"/>
        <v>0</v>
      </c>
      <c r="Q90" s="140">
        <v>0</v>
      </c>
      <c r="R90" s="140">
        <f t="shared" si="2"/>
        <v>0</v>
      </c>
      <c r="S90" s="140">
        <v>0</v>
      </c>
      <c r="T90" s="141">
        <f t="shared" si="3"/>
        <v>0</v>
      </c>
      <c r="AR90" s="142" t="s">
        <v>251</v>
      </c>
      <c r="AT90" s="142" t="s">
        <v>147</v>
      </c>
      <c r="AU90" s="142" t="s">
        <v>80</v>
      </c>
      <c r="AY90" s="18" t="s">
        <v>144</v>
      </c>
      <c r="BE90" s="143">
        <f t="shared" si="4"/>
        <v>0</v>
      </c>
      <c r="BF90" s="143">
        <f t="shared" si="5"/>
        <v>0</v>
      </c>
      <c r="BG90" s="143">
        <f t="shared" si="6"/>
        <v>0</v>
      </c>
      <c r="BH90" s="143">
        <f t="shared" si="7"/>
        <v>0</v>
      </c>
      <c r="BI90" s="143">
        <f t="shared" si="8"/>
        <v>0</v>
      </c>
      <c r="BJ90" s="18" t="s">
        <v>80</v>
      </c>
      <c r="BK90" s="143">
        <f t="shared" si="9"/>
        <v>0</v>
      </c>
      <c r="BL90" s="18" t="s">
        <v>251</v>
      </c>
      <c r="BM90" s="142" t="s">
        <v>1208</v>
      </c>
    </row>
    <row r="91" spans="2:65" s="1" customFormat="1" ht="16.5" customHeight="1">
      <c r="B91" s="129"/>
      <c r="C91" s="130" t="s">
        <v>217</v>
      </c>
      <c r="D91" s="130" t="s">
        <v>147</v>
      </c>
      <c r="E91" s="131" t="s">
        <v>1209</v>
      </c>
      <c r="F91" s="132" t="s">
        <v>1210</v>
      </c>
      <c r="G91" s="133" t="s">
        <v>359</v>
      </c>
      <c r="H91" s="134">
        <v>3</v>
      </c>
      <c r="I91" s="135"/>
      <c r="J91" s="136">
        <f t="shared" si="0"/>
        <v>0</v>
      </c>
      <c r="K91" s="137"/>
      <c r="L91" s="33"/>
      <c r="M91" s="138" t="s">
        <v>3</v>
      </c>
      <c r="N91" s="139" t="s">
        <v>43</v>
      </c>
      <c r="P91" s="140">
        <f t="shared" si="1"/>
        <v>0</v>
      </c>
      <c r="Q91" s="140">
        <v>0</v>
      </c>
      <c r="R91" s="140">
        <f t="shared" si="2"/>
        <v>0</v>
      </c>
      <c r="S91" s="140">
        <v>0</v>
      </c>
      <c r="T91" s="141">
        <f t="shared" si="3"/>
        <v>0</v>
      </c>
      <c r="AR91" s="142" t="s">
        <v>251</v>
      </c>
      <c r="AT91" s="142" t="s">
        <v>147</v>
      </c>
      <c r="AU91" s="142" t="s">
        <v>80</v>
      </c>
      <c r="AY91" s="18" t="s">
        <v>144</v>
      </c>
      <c r="BE91" s="143">
        <f t="shared" si="4"/>
        <v>0</v>
      </c>
      <c r="BF91" s="143">
        <f t="shared" si="5"/>
        <v>0</v>
      </c>
      <c r="BG91" s="143">
        <f t="shared" si="6"/>
        <v>0</v>
      </c>
      <c r="BH91" s="143">
        <f t="shared" si="7"/>
        <v>0</v>
      </c>
      <c r="BI91" s="143">
        <f t="shared" si="8"/>
        <v>0</v>
      </c>
      <c r="BJ91" s="18" t="s">
        <v>80</v>
      </c>
      <c r="BK91" s="143">
        <f t="shared" si="9"/>
        <v>0</v>
      </c>
      <c r="BL91" s="18" t="s">
        <v>251</v>
      </c>
      <c r="BM91" s="142" t="s">
        <v>1211</v>
      </c>
    </row>
    <row r="92" spans="2:65" s="1" customFormat="1" ht="16.5" customHeight="1">
      <c r="B92" s="129"/>
      <c r="C92" s="176" t="s">
        <v>222</v>
      </c>
      <c r="D92" s="176" t="s">
        <v>206</v>
      </c>
      <c r="E92" s="177" t="s">
        <v>1212</v>
      </c>
      <c r="F92" s="178" t="s">
        <v>1213</v>
      </c>
      <c r="G92" s="179" t="s">
        <v>359</v>
      </c>
      <c r="H92" s="180">
        <v>3</v>
      </c>
      <c r="I92" s="181"/>
      <c r="J92" s="182">
        <f t="shared" si="0"/>
        <v>0</v>
      </c>
      <c r="K92" s="183"/>
      <c r="L92" s="184"/>
      <c r="M92" s="185" t="s">
        <v>3</v>
      </c>
      <c r="N92" s="186" t="s">
        <v>43</v>
      </c>
      <c r="P92" s="140">
        <f t="shared" si="1"/>
        <v>0</v>
      </c>
      <c r="Q92" s="140">
        <v>0</v>
      </c>
      <c r="R92" s="140">
        <f t="shared" si="2"/>
        <v>0</v>
      </c>
      <c r="S92" s="140">
        <v>0</v>
      </c>
      <c r="T92" s="141">
        <f t="shared" si="3"/>
        <v>0</v>
      </c>
      <c r="AR92" s="142" t="s">
        <v>293</v>
      </c>
      <c r="AT92" s="142" t="s">
        <v>206</v>
      </c>
      <c r="AU92" s="142" t="s">
        <v>80</v>
      </c>
      <c r="AY92" s="18" t="s">
        <v>144</v>
      </c>
      <c r="BE92" s="143">
        <f t="shared" si="4"/>
        <v>0</v>
      </c>
      <c r="BF92" s="143">
        <f t="shared" si="5"/>
        <v>0</v>
      </c>
      <c r="BG92" s="143">
        <f t="shared" si="6"/>
        <v>0</v>
      </c>
      <c r="BH92" s="143">
        <f t="shared" si="7"/>
        <v>0</v>
      </c>
      <c r="BI92" s="143">
        <f t="shared" si="8"/>
        <v>0</v>
      </c>
      <c r="BJ92" s="18" t="s">
        <v>80</v>
      </c>
      <c r="BK92" s="143">
        <f t="shared" si="9"/>
        <v>0</v>
      </c>
      <c r="BL92" s="18" t="s">
        <v>251</v>
      </c>
      <c r="BM92" s="142" t="s">
        <v>1214</v>
      </c>
    </row>
    <row r="93" spans="2:65" s="1" customFormat="1" ht="24.2" customHeight="1">
      <c r="B93" s="129"/>
      <c r="C93" s="130" t="s">
        <v>9</v>
      </c>
      <c r="D93" s="130" t="s">
        <v>147</v>
      </c>
      <c r="E93" s="131" t="s">
        <v>1215</v>
      </c>
      <c r="F93" s="132" t="s">
        <v>1216</v>
      </c>
      <c r="G93" s="133" t="s">
        <v>359</v>
      </c>
      <c r="H93" s="134">
        <v>39</v>
      </c>
      <c r="I93" s="135"/>
      <c r="J93" s="136">
        <f t="shared" si="0"/>
        <v>0</v>
      </c>
      <c r="K93" s="137"/>
      <c r="L93" s="33"/>
      <c r="M93" s="138" t="s">
        <v>3</v>
      </c>
      <c r="N93" s="139" t="s">
        <v>43</v>
      </c>
      <c r="P93" s="140">
        <f t="shared" si="1"/>
        <v>0</v>
      </c>
      <c r="Q93" s="140">
        <v>0</v>
      </c>
      <c r="R93" s="140">
        <f t="shared" si="2"/>
        <v>0</v>
      </c>
      <c r="S93" s="140">
        <v>0</v>
      </c>
      <c r="T93" s="141">
        <f t="shared" si="3"/>
        <v>0</v>
      </c>
      <c r="AR93" s="142" t="s">
        <v>251</v>
      </c>
      <c r="AT93" s="142" t="s">
        <v>147</v>
      </c>
      <c r="AU93" s="142" t="s">
        <v>80</v>
      </c>
      <c r="AY93" s="18" t="s">
        <v>144</v>
      </c>
      <c r="BE93" s="143">
        <f t="shared" si="4"/>
        <v>0</v>
      </c>
      <c r="BF93" s="143">
        <f t="shared" si="5"/>
        <v>0</v>
      </c>
      <c r="BG93" s="143">
        <f t="shared" si="6"/>
        <v>0</v>
      </c>
      <c r="BH93" s="143">
        <f t="shared" si="7"/>
        <v>0</v>
      </c>
      <c r="BI93" s="143">
        <f t="shared" si="8"/>
        <v>0</v>
      </c>
      <c r="BJ93" s="18" t="s">
        <v>80</v>
      </c>
      <c r="BK93" s="143">
        <f t="shared" si="9"/>
        <v>0</v>
      </c>
      <c r="BL93" s="18" t="s">
        <v>251</v>
      </c>
      <c r="BM93" s="142" t="s">
        <v>1217</v>
      </c>
    </row>
    <row r="94" spans="2:65" s="1" customFormat="1" ht="16.5" customHeight="1">
      <c r="B94" s="129"/>
      <c r="C94" s="176" t="s">
        <v>234</v>
      </c>
      <c r="D94" s="176" t="s">
        <v>206</v>
      </c>
      <c r="E94" s="177" t="s">
        <v>217</v>
      </c>
      <c r="F94" s="178" t="s">
        <v>1218</v>
      </c>
      <c r="G94" s="179" t="s">
        <v>359</v>
      </c>
      <c r="H94" s="180">
        <v>27</v>
      </c>
      <c r="I94" s="181"/>
      <c r="J94" s="182">
        <f t="shared" si="0"/>
        <v>0</v>
      </c>
      <c r="K94" s="183"/>
      <c r="L94" s="184"/>
      <c r="M94" s="185" t="s">
        <v>3</v>
      </c>
      <c r="N94" s="186" t="s">
        <v>43</v>
      </c>
      <c r="P94" s="140">
        <f t="shared" si="1"/>
        <v>0</v>
      </c>
      <c r="Q94" s="140">
        <v>0</v>
      </c>
      <c r="R94" s="140">
        <f t="shared" si="2"/>
        <v>0</v>
      </c>
      <c r="S94" s="140">
        <v>0</v>
      </c>
      <c r="T94" s="141">
        <f t="shared" si="3"/>
        <v>0</v>
      </c>
      <c r="AR94" s="142" t="s">
        <v>293</v>
      </c>
      <c r="AT94" s="142" t="s">
        <v>206</v>
      </c>
      <c r="AU94" s="142" t="s">
        <v>80</v>
      </c>
      <c r="AY94" s="18" t="s">
        <v>144</v>
      </c>
      <c r="BE94" s="143">
        <f t="shared" si="4"/>
        <v>0</v>
      </c>
      <c r="BF94" s="143">
        <f t="shared" si="5"/>
        <v>0</v>
      </c>
      <c r="BG94" s="143">
        <f t="shared" si="6"/>
        <v>0</v>
      </c>
      <c r="BH94" s="143">
        <f t="shared" si="7"/>
        <v>0</v>
      </c>
      <c r="BI94" s="143">
        <f t="shared" si="8"/>
        <v>0</v>
      </c>
      <c r="BJ94" s="18" t="s">
        <v>80</v>
      </c>
      <c r="BK94" s="143">
        <f t="shared" si="9"/>
        <v>0</v>
      </c>
      <c r="BL94" s="18" t="s">
        <v>251</v>
      </c>
      <c r="BM94" s="142" t="s">
        <v>1219</v>
      </c>
    </row>
    <row r="95" spans="2:65" s="1" customFormat="1" ht="16.5" customHeight="1">
      <c r="B95" s="129"/>
      <c r="C95" s="176" t="s">
        <v>239</v>
      </c>
      <c r="D95" s="176" t="s">
        <v>206</v>
      </c>
      <c r="E95" s="177" t="s">
        <v>1220</v>
      </c>
      <c r="F95" s="178" t="s">
        <v>1221</v>
      </c>
      <c r="G95" s="179" t="s">
        <v>359</v>
      </c>
      <c r="H95" s="180">
        <v>4</v>
      </c>
      <c r="I95" s="181"/>
      <c r="J95" s="182">
        <f t="shared" si="0"/>
        <v>0</v>
      </c>
      <c r="K95" s="183"/>
      <c r="L95" s="184"/>
      <c r="M95" s="185" t="s">
        <v>3</v>
      </c>
      <c r="N95" s="186" t="s">
        <v>43</v>
      </c>
      <c r="P95" s="140">
        <f t="shared" si="1"/>
        <v>0</v>
      </c>
      <c r="Q95" s="140">
        <v>0</v>
      </c>
      <c r="R95" s="140">
        <f t="shared" si="2"/>
        <v>0</v>
      </c>
      <c r="S95" s="140">
        <v>0</v>
      </c>
      <c r="T95" s="141">
        <f t="shared" si="3"/>
        <v>0</v>
      </c>
      <c r="AR95" s="142" t="s">
        <v>293</v>
      </c>
      <c r="AT95" s="142" t="s">
        <v>206</v>
      </c>
      <c r="AU95" s="142" t="s">
        <v>80</v>
      </c>
      <c r="AY95" s="18" t="s">
        <v>144</v>
      </c>
      <c r="BE95" s="143">
        <f t="shared" si="4"/>
        <v>0</v>
      </c>
      <c r="BF95" s="143">
        <f t="shared" si="5"/>
        <v>0</v>
      </c>
      <c r="BG95" s="143">
        <f t="shared" si="6"/>
        <v>0</v>
      </c>
      <c r="BH95" s="143">
        <f t="shared" si="7"/>
        <v>0</v>
      </c>
      <c r="BI95" s="143">
        <f t="shared" si="8"/>
        <v>0</v>
      </c>
      <c r="BJ95" s="18" t="s">
        <v>80</v>
      </c>
      <c r="BK95" s="143">
        <f t="shared" si="9"/>
        <v>0</v>
      </c>
      <c r="BL95" s="18" t="s">
        <v>251</v>
      </c>
      <c r="BM95" s="142" t="s">
        <v>1222</v>
      </c>
    </row>
    <row r="96" spans="2:65" s="1" customFormat="1" ht="16.5" customHeight="1">
      <c r="B96" s="129"/>
      <c r="C96" s="176" t="s">
        <v>245</v>
      </c>
      <c r="D96" s="176" t="s">
        <v>206</v>
      </c>
      <c r="E96" s="177" t="s">
        <v>1223</v>
      </c>
      <c r="F96" s="178" t="s">
        <v>1224</v>
      </c>
      <c r="G96" s="179" t="s">
        <v>359</v>
      </c>
      <c r="H96" s="180">
        <v>8</v>
      </c>
      <c r="I96" s="181"/>
      <c r="J96" s="182">
        <f t="shared" si="0"/>
        <v>0</v>
      </c>
      <c r="K96" s="183"/>
      <c r="L96" s="184"/>
      <c r="M96" s="185" t="s">
        <v>3</v>
      </c>
      <c r="N96" s="186" t="s">
        <v>43</v>
      </c>
      <c r="P96" s="140">
        <f t="shared" si="1"/>
        <v>0</v>
      </c>
      <c r="Q96" s="140">
        <v>0</v>
      </c>
      <c r="R96" s="140">
        <f t="shared" si="2"/>
        <v>0</v>
      </c>
      <c r="S96" s="140">
        <v>0</v>
      </c>
      <c r="T96" s="141">
        <f t="shared" si="3"/>
        <v>0</v>
      </c>
      <c r="AR96" s="142" t="s">
        <v>293</v>
      </c>
      <c r="AT96" s="142" t="s">
        <v>206</v>
      </c>
      <c r="AU96" s="142" t="s">
        <v>80</v>
      </c>
      <c r="AY96" s="18" t="s">
        <v>144</v>
      </c>
      <c r="BE96" s="143">
        <f t="shared" si="4"/>
        <v>0</v>
      </c>
      <c r="BF96" s="143">
        <f t="shared" si="5"/>
        <v>0</v>
      </c>
      <c r="BG96" s="143">
        <f t="shared" si="6"/>
        <v>0</v>
      </c>
      <c r="BH96" s="143">
        <f t="shared" si="7"/>
        <v>0</v>
      </c>
      <c r="BI96" s="143">
        <f t="shared" si="8"/>
        <v>0</v>
      </c>
      <c r="BJ96" s="18" t="s">
        <v>80</v>
      </c>
      <c r="BK96" s="143">
        <f t="shared" si="9"/>
        <v>0</v>
      </c>
      <c r="BL96" s="18" t="s">
        <v>251</v>
      </c>
      <c r="BM96" s="142" t="s">
        <v>1225</v>
      </c>
    </row>
    <row r="97" spans="2:65" s="1" customFormat="1" ht="16.5" customHeight="1">
      <c r="B97" s="129"/>
      <c r="C97" s="176" t="s">
        <v>251</v>
      </c>
      <c r="D97" s="176" t="s">
        <v>206</v>
      </c>
      <c r="E97" s="177" t="s">
        <v>1226</v>
      </c>
      <c r="F97" s="178" t="s">
        <v>1227</v>
      </c>
      <c r="G97" s="179" t="s">
        <v>359</v>
      </c>
      <c r="H97" s="180">
        <v>8</v>
      </c>
      <c r="I97" s="181"/>
      <c r="J97" s="182">
        <f t="shared" si="0"/>
        <v>0</v>
      </c>
      <c r="K97" s="183"/>
      <c r="L97" s="184"/>
      <c r="M97" s="185" t="s">
        <v>3</v>
      </c>
      <c r="N97" s="186" t="s">
        <v>43</v>
      </c>
      <c r="P97" s="140">
        <f t="shared" si="1"/>
        <v>0</v>
      </c>
      <c r="Q97" s="140">
        <v>0</v>
      </c>
      <c r="R97" s="140">
        <f t="shared" si="2"/>
        <v>0</v>
      </c>
      <c r="S97" s="140">
        <v>0</v>
      </c>
      <c r="T97" s="141">
        <f t="shared" si="3"/>
        <v>0</v>
      </c>
      <c r="AR97" s="142" t="s">
        <v>293</v>
      </c>
      <c r="AT97" s="142" t="s">
        <v>206</v>
      </c>
      <c r="AU97" s="142" t="s">
        <v>80</v>
      </c>
      <c r="AY97" s="18" t="s">
        <v>144</v>
      </c>
      <c r="BE97" s="143">
        <f t="shared" si="4"/>
        <v>0</v>
      </c>
      <c r="BF97" s="143">
        <f t="shared" si="5"/>
        <v>0</v>
      </c>
      <c r="BG97" s="143">
        <f t="shared" si="6"/>
        <v>0</v>
      </c>
      <c r="BH97" s="143">
        <f t="shared" si="7"/>
        <v>0</v>
      </c>
      <c r="BI97" s="143">
        <f t="shared" si="8"/>
        <v>0</v>
      </c>
      <c r="BJ97" s="18" t="s">
        <v>80</v>
      </c>
      <c r="BK97" s="143">
        <f t="shared" si="9"/>
        <v>0</v>
      </c>
      <c r="BL97" s="18" t="s">
        <v>251</v>
      </c>
      <c r="BM97" s="142" t="s">
        <v>1228</v>
      </c>
    </row>
    <row r="98" spans="2:65" s="1" customFormat="1" ht="16.5" customHeight="1">
      <c r="B98" s="129"/>
      <c r="C98" s="176" t="s">
        <v>257</v>
      </c>
      <c r="D98" s="176" t="s">
        <v>206</v>
      </c>
      <c r="E98" s="177" t="s">
        <v>1229</v>
      </c>
      <c r="F98" s="178" t="s">
        <v>1230</v>
      </c>
      <c r="G98" s="179" t="s">
        <v>359</v>
      </c>
      <c r="H98" s="180">
        <v>8</v>
      </c>
      <c r="I98" s="181"/>
      <c r="J98" s="182">
        <f t="shared" si="0"/>
        <v>0</v>
      </c>
      <c r="K98" s="183"/>
      <c r="L98" s="184"/>
      <c r="M98" s="185" t="s">
        <v>3</v>
      </c>
      <c r="N98" s="186" t="s">
        <v>43</v>
      </c>
      <c r="P98" s="140">
        <f t="shared" si="1"/>
        <v>0</v>
      </c>
      <c r="Q98" s="140">
        <v>0</v>
      </c>
      <c r="R98" s="140">
        <f t="shared" si="2"/>
        <v>0</v>
      </c>
      <c r="S98" s="140">
        <v>0</v>
      </c>
      <c r="T98" s="141">
        <f t="shared" si="3"/>
        <v>0</v>
      </c>
      <c r="AR98" s="142" t="s">
        <v>293</v>
      </c>
      <c r="AT98" s="142" t="s">
        <v>206</v>
      </c>
      <c r="AU98" s="142" t="s">
        <v>80</v>
      </c>
      <c r="AY98" s="18" t="s">
        <v>144</v>
      </c>
      <c r="BE98" s="143">
        <f t="shared" si="4"/>
        <v>0</v>
      </c>
      <c r="BF98" s="143">
        <f t="shared" si="5"/>
        <v>0</v>
      </c>
      <c r="BG98" s="143">
        <f t="shared" si="6"/>
        <v>0</v>
      </c>
      <c r="BH98" s="143">
        <f t="shared" si="7"/>
        <v>0</v>
      </c>
      <c r="BI98" s="143">
        <f t="shared" si="8"/>
        <v>0</v>
      </c>
      <c r="BJ98" s="18" t="s">
        <v>80</v>
      </c>
      <c r="BK98" s="143">
        <f t="shared" si="9"/>
        <v>0</v>
      </c>
      <c r="BL98" s="18" t="s">
        <v>251</v>
      </c>
      <c r="BM98" s="142" t="s">
        <v>1231</v>
      </c>
    </row>
    <row r="99" spans="2:65" s="1" customFormat="1" ht="16.5" customHeight="1">
      <c r="B99" s="129"/>
      <c r="C99" s="176" t="s">
        <v>265</v>
      </c>
      <c r="D99" s="176" t="s">
        <v>206</v>
      </c>
      <c r="E99" s="177" t="s">
        <v>960</v>
      </c>
      <c r="F99" s="178" t="s">
        <v>1232</v>
      </c>
      <c r="G99" s="179" t="s">
        <v>359</v>
      </c>
      <c r="H99" s="180">
        <v>1</v>
      </c>
      <c r="I99" s="181"/>
      <c r="J99" s="182">
        <f t="shared" si="0"/>
        <v>0</v>
      </c>
      <c r="K99" s="183"/>
      <c r="L99" s="184"/>
      <c r="M99" s="185" t="s">
        <v>3</v>
      </c>
      <c r="N99" s="186" t="s">
        <v>43</v>
      </c>
      <c r="P99" s="140">
        <f t="shared" si="1"/>
        <v>0</v>
      </c>
      <c r="Q99" s="140">
        <v>0</v>
      </c>
      <c r="R99" s="140">
        <f t="shared" si="2"/>
        <v>0</v>
      </c>
      <c r="S99" s="140">
        <v>0</v>
      </c>
      <c r="T99" s="141">
        <f t="shared" si="3"/>
        <v>0</v>
      </c>
      <c r="AR99" s="142" t="s">
        <v>293</v>
      </c>
      <c r="AT99" s="142" t="s">
        <v>206</v>
      </c>
      <c r="AU99" s="142" t="s">
        <v>80</v>
      </c>
      <c r="AY99" s="18" t="s">
        <v>144</v>
      </c>
      <c r="BE99" s="143">
        <f t="shared" si="4"/>
        <v>0</v>
      </c>
      <c r="BF99" s="143">
        <f t="shared" si="5"/>
        <v>0</v>
      </c>
      <c r="BG99" s="143">
        <f t="shared" si="6"/>
        <v>0</v>
      </c>
      <c r="BH99" s="143">
        <f t="shared" si="7"/>
        <v>0</v>
      </c>
      <c r="BI99" s="143">
        <f t="shared" si="8"/>
        <v>0</v>
      </c>
      <c r="BJ99" s="18" t="s">
        <v>80</v>
      </c>
      <c r="BK99" s="143">
        <f t="shared" si="9"/>
        <v>0</v>
      </c>
      <c r="BL99" s="18" t="s">
        <v>251</v>
      </c>
      <c r="BM99" s="142" t="s">
        <v>1233</v>
      </c>
    </row>
    <row r="100" spans="2:65" s="1" customFormat="1" ht="16.5" customHeight="1">
      <c r="B100" s="129"/>
      <c r="C100" s="130" t="s">
        <v>270</v>
      </c>
      <c r="D100" s="130" t="s">
        <v>147</v>
      </c>
      <c r="E100" s="131" t="s">
        <v>1234</v>
      </c>
      <c r="F100" s="132" t="s">
        <v>1235</v>
      </c>
      <c r="G100" s="133" t="s">
        <v>359</v>
      </c>
      <c r="H100" s="134">
        <v>50</v>
      </c>
      <c r="I100" s="135"/>
      <c r="J100" s="136">
        <f t="shared" si="0"/>
        <v>0</v>
      </c>
      <c r="K100" s="137"/>
      <c r="L100" s="33"/>
      <c r="M100" s="138" t="s">
        <v>3</v>
      </c>
      <c r="N100" s="139" t="s">
        <v>43</v>
      </c>
      <c r="P100" s="140">
        <f t="shared" si="1"/>
        <v>0</v>
      </c>
      <c r="Q100" s="140">
        <v>0</v>
      </c>
      <c r="R100" s="140">
        <f t="shared" si="2"/>
        <v>0</v>
      </c>
      <c r="S100" s="140">
        <v>0</v>
      </c>
      <c r="T100" s="141">
        <f t="shared" si="3"/>
        <v>0</v>
      </c>
      <c r="AR100" s="142" t="s">
        <v>251</v>
      </c>
      <c r="AT100" s="142" t="s">
        <v>147</v>
      </c>
      <c r="AU100" s="142" t="s">
        <v>80</v>
      </c>
      <c r="AY100" s="18" t="s">
        <v>144</v>
      </c>
      <c r="BE100" s="143">
        <f t="shared" si="4"/>
        <v>0</v>
      </c>
      <c r="BF100" s="143">
        <f t="shared" si="5"/>
        <v>0</v>
      </c>
      <c r="BG100" s="143">
        <f t="shared" si="6"/>
        <v>0</v>
      </c>
      <c r="BH100" s="143">
        <f t="shared" si="7"/>
        <v>0</v>
      </c>
      <c r="BI100" s="143">
        <f t="shared" si="8"/>
        <v>0</v>
      </c>
      <c r="BJ100" s="18" t="s">
        <v>80</v>
      </c>
      <c r="BK100" s="143">
        <f t="shared" si="9"/>
        <v>0</v>
      </c>
      <c r="BL100" s="18" t="s">
        <v>251</v>
      </c>
      <c r="BM100" s="142" t="s">
        <v>1236</v>
      </c>
    </row>
    <row r="101" spans="2:65" s="1" customFormat="1" ht="16.5" customHeight="1">
      <c r="B101" s="129"/>
      <c r="C101" s="176" t="s">
        <v>275</v>
      </c>
      <c r="D101" s="176" t="s">
        <v>206</v>
      </c>
      <c r="E101" s="177" t="s">
        <v>1237</v>
      </c>
      <c r="F101" s="178" t="s">
        <v>1238</v>
      </c>
      <c r="G101" s="179" t="s">
        <v>359</v>
      </c>
      <c r="H101" s="180">
        <v>50</v>
      </c>
      <c r="I101" s="181"/>
      <c r="J101" s="182">
        <f t="shared" si="0"/>
        <v>0</v>
      </c>
      <c r="K101" s="183"/>
      <c r="L101" s="184"/>
      <c r="M101" s="191" t="s">
        <v>3</v>
      </c>
      <c r="N101" s="192" t="s">
        <v>43</v>
      </c>
      <c r="O101" s="189"/>
      <c r="P101" s="193">
        <f t="shared" si="1"/>
        <v>0</v>
      </c>
      <c r="Q101" s="193">
        <v>0</v>
      </c>
      <c r="R101" s="193">
        <f t="shared" si="2"/>
        <v>0</v>
      </c>
      <c r="S101" s="193">
        <v>0</v>
      </c>
      <c r="T101" s="194">
        <f t="shared" si="3"/>
        <v>0</v>
      </c>
      <c r="AR101" s="142" t="s">
        <v>293</v>
      </c>
      <c r="AT101" s="142" t="s">
        <v>206</v>
      </c>
      <c r="AU101" s="142" t="s">
        <v>80</v>
      </c>
      <c r="AY101" s="18" t="s">
        <v>144</v>
      </c>
      <c r="BE101" s="143">
        <f t="shared" si="4"/>
        <v>0</v>
      </c>
      <c r="BF101" s="143">
        <f t="shared" si="5"/>
        <v>0</v>
      </c>
      <c r="BG101" s="143">
        <f t="shared" si="6"/>
        <v>0</v>
      </c>
      <c r="BH101" s="143">
        <f t="shared" si="7"/>
        <v>0</v>
      </c>
      <c r="BI101" s="143">
        <f t="shared" si="8"/>
        <v>0</v>
      </c>
      <c r="BJ101" s="18" t="s">
        <v>80</v>
      </c>
      <c r="BK101" s="143">
        <f t="shared" si="9"/>
        <v>0</v>
      </c>
      <c r="BL101" s="18" t="s">
        <v>251</v>
      </c>
      <c r="BM101" s="142" t="s">
        <v>1239</v>
      </c>
    </row>
    <row r="102" spans="2:12" s="1" customFormat="1" ht="6.95" customHeight="1"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33"/>
    </row>
  </sheetData>
  <autoFilter ref="C79:K101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9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22" t="s">
        <v>6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8" t="s">
        <v>88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95</v>
      </c>
      <c r="L4" s="21"/>
      <c r="M4" s="86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23" t="str">
        <f>'Rekapitulace stavby'!K6</f>
        <v>Generální oprava sprch a šaten ve středisku Aquapark Kohoutovice</v>
      </c>
      <c r="F7" s="324"/>
      <c r="G7" s="324"/>
      <c r="H7" s="324"/>
      <c r="L7" s="21"/>
    </row>
    <row r="8" spans="2:12" s="1" customFormat="1" ht="12" customHeight="1">
      <c r="B8" s="33"/>
      <c r="D8" s="28" t="s">
        <v>96</v>
      </c>
      <c r="L8" s="33"/>
    </row>
    <row r="9" spans="2:12" s="1" customFormat="1" ht="16.5" customHeight="1">
      <c r="B9" s="33"/>
      <c r="E9" s="285" t="s">
        <v>1240</v>
      </c>
      <c r="F9" s="325"/>
      <c r="G9" s="325"/>
      <c r="H9" s="325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19</v>
      </c>
      <c r="F11" s="26" t="s">
        <v>3</v>
      </c>
      <c r="I11" s="28" t="s">
        <v>20</v>
      </c>
      <c r="J11" s="26" t="s">
        <v>3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1. 3. 2024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3</v>
      </c>
      <c r="L14" s="33"/>
    </row>
    <row r="15" spans="2:12" s="1" customFormat="1" ht="18" customHeight="1">
      <c r="B15" s="33"/>
      <c r="E15" s="26" t="s">
        <v>27</v>
      </c>
      <c r="I15" s="28" t="s">
        <v>28</v>
      </c>
      <c r="J15" s="26" t="s">
        <v>3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26" t="str">
        <f>'Rekapitulace stavby'!E14</f>
        <v>Vyplň údaj</v>
      </c>
      <c r="F18" s="306"/>
      <c r="G18" s="306"/>
      <c r="H18" s="306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3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3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">
        <v>3</v>
      </c>
      <c r="L23" s="33"/>
    </row>
    <row r="24" spans="2:12" s="1" customFormat="1" ht="18" customHeight="1">
      <c r="B24" s="33"/>
      <c r="E24" s="26" t="s">
        <v>35</v>
      </c>
      <c r="I24" s="28" t="s">
        <v>28</v>
      </c>
      <c r="J24" s="26" t="s">
        <v>3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16.5" customHeight="1">
      <c r="B27" s="87"/>
      <c r="E27" s="311" t="s">
        <v>3</v>
      </c>
      <c r="F27" s="311"/>
      <c r="G27" s="311"/>
      <c r="H27" s="311"/>
      <c r="L27" s="87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38</v>
      </c>
      <c r="J30" s="64">
        <f>ROUND(J83,2)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89">
        <f>ROUND((SUM(BE83:BE94)),2)</f>
        <v>0</v>
      </c>
      <c r="I33" s="90">
        <v>0.21</v>
      </c>
      <c r="J33" s="89">
        <f>ROUND(((SUM(BE83:BE94))*I33),2)</f>
        <v>0</v>
      </c>
      <c r="L33" s="33"/>
    </row>
    <row r="34" spans="2:12" s="1" customFormat="1" ht="14.45" customHeight="1">
      <c r="B34" s="33"/>
      <c r="E34" s="28" t="s">
        <v>44</v>
      </c>
      <c r="F34" s="89">
        <f>ROUND((SUM(BF83:BF94)),2)</f>
        <v>0</v>
      </c>
      <c r="I34" s="90">
        <v>0.12</v>
      </c>
      <c r="J34" s="89">
        <f>ROUND(((SUM(BF83:BF94))*I34),2)</f>
        <v>0</v>
      </c>
      <c r="L34" s="33"/>
    </row>
    <row r="35" spans="2:12" s="1" customFormat="1" ht="14.45" customHeight="1" hidden="1">
      <c r="B35" s="33"/>
      <c r="E35" s="28" t="s">
        <v>45</v>
      </c>
      <c r="F35" s="89">
        <f>ROUND((SUM(BG83:BG94)),2)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89">
        <f>ROUND((SUM(BH83:BH94)),2)</f>
        <v>0</v>
      </c>
      <c r="I36" s="90">
        <v>0.12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89">
        <f>ROUND((SUM(BI83:BI94)),2)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48</v>
      </c>
      <c r="E39" s="55"/>
      <c r="F39" s="55"/>
      <c r="G39" s="93" t="s">
        <v>49</v>
      </c>
      <c r="H39" s="94" t="s">
        <v>50</v>
      </c>
      <c r="I39" s="55"/>
      <c r="J39" s="95">
        <f>SUM(J30:J37)</f>
        <v>0</v>
      </c>
      <c r="K39" s="96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98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17</v>
      </c>
      <c r="L47" s="33"/>
    </row>
    <row r="48" spans="2:12" s="1" customFormat="1" ht="16.5" customHeight="1">
      <c r="B48" s="33"/>
      <c r="E48" s="323" t="str">
        <f>E7</f>
        <v>Generální oprava sprch a šaten ve středisku Aquapark Kohoutovice</v>
      </c>
      <c r="F48" s="324"/>
      <c r="G48" s="324"/>
      <c r="H48" s="324"/>
      <c r="L48" s="33"/>
    </row>
    <row r="49" spans="2:12" s="1" customFormat="1" ht="12" customHeight="1">
      <c r="B49" s="33"/>
      <c r="C49" s="28" t="s">
        <v>96</v>
      </c>
      <c r="L49" s="33"/>
    </row>
    <row r="50" spans="2:12" s="1" customFormat="1" ht="16.5" customHeight="1">
      <c r="B50" s="33"/>
      <c r="E50" s="285" t="str">
        <f>E9</f>
        <v>02.2 - Elektroinstalace - ostatní</v>
      </c>
      <c r="F50" s="325"/>
      <c r="G50" s="325"/>
      <c r="H50" s="325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Brno - Kohoutovice</v>
      </c>
      <c r="I52" s="28" t="s">
        <v>23</v>
      </c>
      <c r="J52" s="50" t="str">
        <f>IF(J12="","",J12)</f>
        <v>1. 3. 2024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STAREZ - SPORT, a.s.</v>
      </c>
      <c r="I54" s="28" t="s">
        <v>31</v>
      </c>
      <c r="J54" s="31" t="str">
        <f>E21</f>
        <v>Ateliér Němec, s.r.o.</v>
      </c>
      <c r="L54" s="33"/>
    </row>
    <row r="55" spans="2:12" s="1" customFormat="1" ht="25.7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>Petr Macek, Otevřená 680/7, Kuřim 664 34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99</v>
      </c>
      <c r="D57" s="91"/>
      <c r="E57" s="91"/>
      <c r="F57" s="91"/>
      <c r="G57" s="91"/>
      <c r="H57" s="91"/>
      <c r="I57" s="91"/>
      <c r="J57" s="98" t="s">
        <v>100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70</v>
      </c>
      <c r="J59" s="64">
        <f>J83</f>
        <v>0</v>
      </c>
      <c r="L59" s="33"/>
      <c r="AU59" s="18" t="s">
        <v>101</v>
      </c>
    </row>
    <row r="60" spans="2:12" s="8" customFormat="1" ht="24.95" customHeight="1">
      <c r="B60" s="100"/>
      <c r="D60" s="101" t="s">
        <v>123</v>
      </c>
      <c r="E60" s="102"/>
      <c r="F60" s="102"/>
      <c r="G60" s="102"/>
      <c r="H60" s="102"/>
      <c r="I60" s="102"/>
      <c r="J60" s="103">
        <f>J84</f>
        <v>0</v>
      </c>
      <c r="L60" s="100"/>
    </row>
    <row r="61" spans="2:12" s="9" customFormat="1" ht="19.9" customHeight="1">
      <c r="B61" s="104"/>
      <c r="D61" s="105" t="s">
        <v>124</v>
      </c>
      <c r="E61" s="106"/>
      <c r="F61" s="106"/>
      <c r="G61" s="106"/>
      <c r="H61" s="106"/>
      <c r="I61" s="106"/>
      <c r="J61" s="107">
        <f>J85</f>
        <v>0</v>
      </c>
      <c r="L61" s="104"/>
    </row>
    <row r="62" spans="2:12" s="9" customFormat="1" ht="19.9" customHeight="1">
      <c r="B62" s="104"/>
      <c r="D62" s="105" t="s">
        <v>127</v>
      </c>
      <c r="E62" s="106"/>
      <c r="F62" s="106"/>
      <c r="G62" s="106"/>
      <c r="H62" s="106"/>
      <c r="I62" s="106"/>
      <c r="J62" s="107">
        <f>J87</f>
        <v>0</v>
      </c>
      <c r="L62" s="104"/>
    </row>
    <row r="63" spans="2:12" s="9" customFormat="1" ht="19.9" customHeight="1">
      <c r="B63" s="104"/>
      <c r="D63" s="105" t="s">
        <v>128</v>
      </c>
      <c r="E63" s="106"/>
      <c r="F63" s="106"/>
      <c r="G63" s="106"/>
      <c r="H63" s="106"/>
      <c r="I63" s="106"/>
      <c r="J63" s="107">
        <f>J89</f>
        <v>0</v>
      </c>
      <c r="L63" s="104"/>
    </row>
    <row r="64" spans="2:12" s="1" customFormat="1" ht="21.75" customHeight="1">
      <c r="B64" s="33"/>
      <c r="L64" s="33"/>
    </row>
    <row r="65" spans="2:12" s="1" customFormat="1" ht="6.95" customHeight="1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33"/>
    </row>
    <row r="69" spans="2:12" s="1" customFormat="1" ht="6.95" customHeight="1"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33"/>
    </row>
    <row r="70" spans="2:12" s="1" customFormat="1" ht="24.95" customHeight="1">
      <c r="B70" s="33"/>
      <c r="C70" s="22" t="s">
        <v>129</v>
      </c>
      <c r="L70" s="33"/>
    </row>
    <row r="71" spans="2:12" s="1" customFormat="1" ht="6.95" customHeight="1">
      <c r="B71" s="33"/>
      <c r="L71" s="33"/>
    </row>
    <row r="72" spans="2:12" s="1" customFormat="1" ht="12" customHeight="1">
      <c r="B72" s="33"/>
      <c r="C72" s="28" t="s">
        <v>17</v>
      </c>
      <c r="L72" s="33"/>
    </row>
    <row r="73" spans="2:12" s="1" customFormat="1" ht="16.5" customHeight="1">
      <c r="B73" s="33"/>
      <c r="E73" s="323" t="str">
        <f>E7</f>
        <v>Generální oprava sprch a šaten ve středisku Aquapark Kohoutovice</v>
      </c>
      <c r="F73" s="324"/>
      <c r="G73" s="324"/>
      <c r="H73" s="324"/>
      <c r="L73" s="33"/>
    </row>
    <row r="74" spans="2:12" s="1" customFormat="1" ht="12" customHeight="1">
      <c r="B74" s="33"/>
      <c r="C74" s="28" t="s">
        <v>96</v>
      </c>
      <c r="L74" s="33"/>
    </row>
    <row r="75" spans="2:12" s="1" customFormat="1" ht="16.5" customHeight="1">
      <c r="B75" s="33"/>
      <c r="E75" s="285" t="str">
        <f>E9</f>
        <v>02.2 - Elektroinstalace - ostatní</v>
      </c>
      <c r="F75" s="325"/>
      <c r="G75" s="325"/>
      <c r="H75" s="325"/>
      <c r="L75" s="33"/>
    </row>
    <row r="76" spans="2:12" s="1" customFormat="1" ht="6.95" customHeight="1">
      <c r="B76" s="33"/>
      <c r="L76" s="33"/>
    </row>
    <row r="77" spans="2:12" s="1" customFormat="1" ht="12" customHeight="1">
      <c r="B77" s="33"/>
      <c r="C77" s="28" t="s">
        <v>21</v>
      </c>
      <c r="F77" s="26" t="str">
        <f>F12</f>
        <v>Brno - Kohoutovice</v>
      </c>
      <c r="I77" s="28" t="s">
        <v>23</v>
      </c>
      <c r="J77" s="50" t="str">
        <f>IF(J12="","",J12)</f>
        <v>1. 3. 2024</v>
      </c>
      <c r="L77" s="33"/>
    </row>
    <row r="78" spans="2:12" s="1" customFormat="1" ht="6.95" customHeight="1">
      <c r="B78" s="33"/>
      <c r="L78" s="33"/>
    </row>
    <row r="79" spans="2:12" s="1" customFormat="1" ht="15.2" customHeight="1">
      <c r="B79" s="33"/>
      <c r="C79" s="28" t="s">
        <v>25</v>
      </c>
      <c r="F79" s="26" t="str">
        <f>E15</f>
        <v>STAREZ - SPORT, a.s.</v>
      </c>
      <c r="I79" s="28" t="s">
        <v>31</v>
      </c>
      <c r="J79" s="31" t="str">
        <f>E21</f>
        <v>Ateliér Němec, s.r.o.</v>
      </c>
      <c r="L79" s="33"/>
    </row>
    <row r="80" spans="2:12" s="1" customFormat="1" ht="25.7" customHeight="1">
      <c r="B80" s="33"/>
      <c r="C80" s="28" t="s">
        <v>29</v>
      </c>
      <c r="F80" s="26" t="str">
        <f>IF(E18="","",E18)</f>
        <v>Vyplň údaj</v>
      </c>
      <c r="I80" s="28" t="s">
        <v>34</v>
      </c>
      <c r="J80" s="31" t="str">
        <f>E24</f>
        <v>Petr Macek, Otevřená 680/7, Kuřim 664 34</v>
      </c>
      <c r="L80" s="33"/>
    </row>
    <row r="81" spans="2:12" s="1" customFormat="1" ht="10.35" customHeight="1">
      <c r="B81" s="33"/>
      <c r="L81" s="33"/>
    </row>
    <row r="82" spans="2:20" s="10" customFormat="1" ht="29.25" customHeight="1">
      <c r="B82" s="108"/>
      <c r="C82" s="109" t="s">
        <v>130</v>
      </c>
      <c r="D82" s="110" t="s">
        <v>57</v>
      </c>
      <c r="E82" s="110" t="s">
        <v>53</v>
      </c>
      <c r="F82" s="110" t="s">
        <v>54</v>
      </c>
      <c r="G82" s="110" t="s">
        <v>131</v>
      </c>
      <c r="H82" s="110" t="s">
        <v>132</v>
      </c>
      <c r="I82" s="110" t="s">
        <v>133</v>
      </c>
      <c r="J82" s="111" t="s">
        <v>100</v>
      </c>
      <c r="K82" s="112" t="s">
        <v>134</v>
      </c>
      <c r="L82" s="108"/>
      <c r="M82" s="57" t="s">
        <v>3</v>
      </c>
      <c r="N82" s="58" t="s">
        <v>42</v>
      </c>
      <c r="O82" s="58" t="s">
        <v>135</v>
      </c>
      <c r="P82" s="58" t="s">
        <v>136</v>
      </c>
      <c r="Q82" s="58" t="s">
        <v>137</v>
      </c>
      <c r="R82" s="58" t="s">
        <v>138</v>
      </c>
      <c r="S82" s="58" t="s">
        <v>139</v>
      </c>
      <c r="T82" s="59" t="s">
        <v>140</v>
      </c>
    </row>
    <row r="83" spans="2:63" s="1" customFormat="1" ht="22.9" customHeight="1">
      <c r="B83" s="33"/>
      <c r="C83" s="62" t="s">
        <v>141</v>
      </c>
      <c r="J83" s="113">
        <f>BK83</f>
        <v>0</v>
      </c>
      <c r="L83" s="33"/>
      <c r="M83" s="60"/>
      <c r="N83" s="51"/>
      <c r="O83" s="51"/>
      <c r="P83" s="114">
        <f>P84</f>
        <v>0</v>
      </c>
      <c r="Q83" s="51"/>
      <c r="R83" s="114">
        <f>R84</f>
        <v>0</v>
      </c>
      <c r="S83" s="51"/>
      <c r="T83" s="115">
        <f>T84</f>
        <v>0</v>
      </c>
      <c r="AT83" s="18" t="s">
        <v>71</v>
      </c>
      <c r="AU83" s="18" t="s">
        <v>101</v>
      </c>
      <c r="BK83" s="116">
        <f>BK84</f>
        <v>0</v>
      </c>
    </row>
    <row r="84" spans="2:63" s="11" customFormat="1" ht="25.9" customHeight="1">
      <c r="B84" s="117"/>
      <c r="D84" s="118" t="s">
        <v>71</v>
      </c>
      <c r="E84" s="119" t="s">
        <v>1088</v>
      </c>
      <c r="F84" s="119" t="s">
        <v>1089</v>
      </c>
      <c r="I84" s="120"/>
      <c r="J84" s="121">
        <f>BK84</f>
        <v>0</v>
      </c>
      <c r="L84" s="117"/>
      <c r="M84" s="122"/>
      <c r="P84" s="123">
        <f>P85+P87+P89</f>
        <v>0</v>
      </c>
      <c r="R84" s="123">
        <f>R85+R87+R89</f>
        <v>0</v>
      </c>
      <c r="T84" s="124">
        <f>T85+T87+T89</f>
        <v>0</v>
      </c>
      <c r="AR84" s="118" t="s">
        <v>183</v>
      </c>
      <c r="AT84" s="125" t="s">
        <v>71</v>
      </c>
      <c r="AU84" s="125" t="s">
        <v>72</v>
      </c>
      <c r="AY84" s="118" t="s">
        <v>144</v>
      </c>
      <c r="BK84" s="126">
        <f>BK85+BK87+BK89</f>
        <v>0</v>
      </c>
    </row>
    <row r="85" spans="2:63" s="11" customFormat="1" ht="22.9" customHeight="1">
      <c r="B85" s="117"/>
      <c r="D85" s="118" t="s">
        <v>71</v>
      </c>
      <c r="E85" s="127" t="s">
        <v>1090</v>
      </c>
      <c r="F85" s="127" t="s">
        <v>1091</v>
      </c>
      <c r="I85" s="120"/>
      <c r="J85" s="128">
        <f>BK85</f>
        <v>0</v>
      </c>
      <c r="L85" s="117"/>
      <c r="M85" s="122"/>
      <c r="P85" s="123">
        <f>P86</f>
        <v>0</v>
      </c>
      <c r="R85" s="123">
        <f>R86</f>
        <v>0</v>
      </c>
      <c r="T85" s="124">
        <f>T86</f>
        <v>0</v>
      </c>
      <c r="AR85" s="118" t="s">
        <v>183</v>
      </c>
      <c r="AT85" s="125" t="s">
        <v>71</v>
      </c>
      <c r="AU85" s="125" t="s">
        <v>80</v>
      </c>
      <c r="AY85" s="118" t="s">
        <v>144</v>
      </c>
      <c r="BK85" s="126">
        <f>BK86</f>
        <v>0</v>
      </c>
    </row>
    <row r="86" spans="2:65" s="1" customFormat="1" ht="16.5" customHeight="1">
      <c r="B86" s="129"/>
      <c r="C86" s="130" t="s">
        <v>80</v>
      </c>
      <c r="D86" s="130" t="s">
        <v>147</v>
      </c>
      <c r="E86" s="131" t="s">
        <v>1241</v>
      </c>
      <c r="F86" s="132" t="s">
        <v>1242</v>
      </c>
      <c r="G86" s="133" t="s">
        <v>1095</v>
      </c>
      <c r="H86" s="134">
        <v>1</v>
      </c>
      <c r="I86" s="135"/>
      <c r="J86" s="136">
        <f>ROUND(I86*H86,2)</f>
        <v>0</v>
      </c>
      <c r="K86" s="137"/>
      <c r="L86" s="33"/>
      <c r="M86" s="138" t="s">
        <v>3</v>
      </c>
      <c r="N86" s="139" t="s">
        <v>43</v>
      </c>
      <c r="P86" s="140">
        <f>O86*H86</f>
        <v>0</v>
      </c>
      <c r="Q86" s="140">
        <v>0</v>
      </c>
      <c r="R86" s="140">
        <f>Q86*H86</f>
        <v>0</v>
      </c>
      <c r="S86" s="140">
        <v>0</v>
      </c>
      <c r="T86" s="141">
        <f>S86*H86</f>
        <v>0</v>
      </c>
      <c r="AR86" s="142" t="s">
        <v>1096</v>
      </c>
      <c r="AT86" s="142" t="s">
        <v>147</v>
      </c>
      <c r="AU86" s="142" t="s">
        <v>82</v>
      </c>
      <c r="AY86" s="18" t="s">
        <v>144</v>
      </c>
      <c r="BE86" s="143">
        <f>IF(N86="základní",J86,0)</f>
        <v>0</v>
      </c>
      <c r="BF86" s="143">
        <f>IF(N86="snížená",J86,0)</f>
        <v>0</v>
      </c>
      <c r="BG86" s="143">
        <f>IF(N86="zákl. přenesená",J86,0)</f>
        <v>0</v>
      </c>
      <c r="BH86" s="143">
        <f>IF(N86="sníž. přenesená",J86,0)</f>
        <v>0</v>
      </c>
      <c r="BI86" s="143">
        <f>IF(N86="nulová",J86,0)</f>
        <v>0</v>
      </c>
      <c r="BJ86" s="18" t="s">
        <v>80</v>
      </c>
      <c r="BK86" s="143">
        <f>ROUND(I86*H86,2)</f>
        <v>0</v>
      </c>
      <c r="BL86" s="18" t="s">
        <v>1096</v>
      </c>
      <c r="BM86" s="142" t="s">
        <v>1243</v>
      </c>
    </row>
    <row r="87" spans="2:63" s="11" customFormat="1" ht="22.9" customHeight="1">
      <c r="B87" s="117"/>
      <c r="D87" s="118" t="s">
        <v>71</v>
      </c>
      <c r="E87" s="127" t="s">
        <v>1146</v>
      </c>
      <c r="F87" s="127" t="s">
        <v>1147</v>
      </c>
      <c r="I87" s="120"/>
      <c r="J87" s="128">
        <f>BK87</f>
        <v>0</v>
      </c>
      <c r="L87" s="117"/>
      <c r="M87" s="122"/>
      <c r="P87" s="123">
        <f>P88</f>
        <v>0</v>
      </c>
      <c r="R87" s="123">
        <f>R88</f>
        <v>0</v>
      </c>
      <c r="T87" s="124">
        <f>T88</f>
        <v>0</v>
      </c>
      <c r="AR87" s="118" t="s">
        <v>183</v>
      </c>
      <c r="AT87" s="125" t="s">
        <v>71</v>
      </c>
      <c r="AU87" s="125" t="s">
        <v>80</v>
      </c>
      <c r="AY87" s="118" t="s">
        <v>144</v>
      </c>
      <c r="BK87" s="126">
        <f>BK88</f>
        <v>0</v>
      </c>
    </row>
    <row r="88" spans="2:65" s="1" customFormat="1" ht="16.5" customHeight="1">
      <c r="B88" s="129"/>
      <c r="C88" s="130" t="s">
        <v>82</v>
      </c>
      <c r="D88" s="130" t="s">
        <v>147</v>
      </c>
      <c r="E88" s="131" t="s">
        <v>1244</v>
      </c>
      <c r="F88" s="132" t="s">
        <v>1245</v>
      </c>
      <c r="G88" s="133" t="s">
        <v>1095</v>
      </c>
      <c r="H88" s="134">
        <v>1</v>
      </c>
      <c r="I88" s="135"/>
      <c r="J88" s="136">
        <f>ROUND(I88*H88,2)</f>
        <v>0</v>
      </c>
      <c r="K88" s="137"/>
      <c r="L88" s="33"/>
      <c r="M88" s="138" t="s">
        <v>3</v>
      </c>
      <c r="N88" s="139" t="s">
        <v>43</v>
      </c>
      <c r="P88" s="140">
        <f>O88*H88</f>
        <v>0</v>
      </c>
      <c r="Q88" s="140">
        <v>0</v>
      </c>
      <c r="R88" s="140">
        <f>Q88*H88</f>
        <v>0</v>
      </c>
      <c r="S88" s="140">
        <v>0</v>
      </c>
      <c r="T88" s="141">
        <f>S88*H88</f>
        <v>0</v>
      </c>
      <c r="AR88" s="142" t="s">
        <v>1096</v>
      </c>
      <c r="AT88" s="142" t="s">
        <v>147</v>
      </c>
      <c r="AU88" s="142" t="s">
        <v>82</v>
      </c>
      <c r="AY88" s="18" t="s">
        <v>144</v>
      </c>
      <c r="BE88" s="143">
        <f>IF(N88="základní",J88,0)</f>
        <v>0</v>
      </c>
      <c r="BF88" s="143">
        <f>IF(N88="snížená",J88,0)</f>
        <v>0</v>
      </c>
      <c r="BG88" s="143">
        <f>IF(N88="zákl. přenesená",J88,0)</f>
        <v>0</v>
      </c>
      <c r="BH88" s="143">
        <f>IF(N88="sníž. přenesená",J88,0)</f>
        <v>0</v>
      </c>
      <c r="BI88" s="143">
        <f>IF(N88="nulová",J88,0)</f>
        <v>0</v>
      </c>
      <c r="BJ88" s="18" t="s">
        <v>80</v>
      </c>
      <c r="BK88" s="143">
        <f>ROUND(I88*H88,2)</f>
        <v>0</v>
      </c>
      <c r="BL88" s="18" t="s">
        <v>1096</v>
      </c>
      <c r="BM88" s="142" t="s">
        <v>1246</v>
      </c>
    </row>
    <row r="89" spans="2:63" s="11" customFormat="1" ht="22.9" customHeight="1">
      <c r="B89" s="117"/>
      <c r="D89" s="118" t="s">
        <v>71</v>
      </c>
      <c r="E89" s="127" t="s">
        <v>1165</v>
      </c>
      <c r="F89" s="127" t="s">
        <v>1166</v>
      </c>
      <c r="I89" s="120"/>
      <c r="J89" s="128">
        <f>BK89</f>
        <v>0</v>
      </c>
      <c r="L89" s="117"/>
      <c r="M89" s="122"/>
      <c r="P89" s="123">
        <f>SUM(P90:P94)</f>
        <v>0</v>
      </c>
      <c r="R89" s="123">
        <f>SUM(R90:R94)</f>
        <v>0</v>
      </c>
      <c r="T89" s="124">
        <f>SUM(T90:T94)</f>
        <v>0</v>
      </c>
      <c r="AR89" s="118" t="s">
        <v>183</v>
      </c>
      <c r="AT89" s="125" t="s">
        <v>71</v>
      </c>
      <c r="AU89" s="125" t="s">
        <v>80</v>
      </c>
      <c r="AY89" s="118" t="s">
        <v>144</v>
      </c>
      <c r="BK89" s="126">
        <f>SUM(BK90:BK94)</f>
        <v>0</v>
      </c>
    </row>
    <row r="90" spans="2:65" s="1" customFormat="1" ht="16.5" customHeight="1">
      <c r="B90" s="129"/>
      <c r="C90" s="130" t="s">
        <v>145</v>
      </c>
      <c r="D90" s="130" t="s">
        <v>147</v>
      </c>
      <c r="E90" s="131" t="s">
        <v>77</v>
      </c>
      <c r="F90" s="132" t="s">
        <v>1247</v>
      </c>
      <c r="G90" s="133" t="s">
        <v>359</v>
      </c>
      <c r="H90" s="134">
        <v>1</v>
      </c>
      <c r="I90" s="135"/>
      <c r="J90" s="136">
        <f>ROUND(I90*H90,2)</f>
        <v>0</v>
      </c>
      <c r="K90" s="137"/>
      <c r="L90" s="33"/>
      <c r="M90" s="138" t="s">
        <v>3</v>
      </c>
      <c r="N90" s="139" t="s">
        <v>43</v>
      </c>
      <c r="P90" s="140">
        <f>O90*H90</f>
        <v>0</v>
      </c>
      <c r="Q90" s="140">
        <v>0</v>
      </c>
      <c r="R90" s="140">
        <f>Q90*H90</f>
        <v>0</v>
      </c>
      <c r="S90" s="140">
        <v>0</v>
      </c>
      <c r="T90" s="141">
        <f>S90*H90</f>
        <v>0</v>
      </c>
      <c r="AR90" s="142" t="s">
        <v>1096</v>
      </c>
      <c r="AT90" s="142" t="s">
        <v>147</v>
      </c>
      <c r="AU90" s="142" t="s">
        <v>82</v>
      </c>
      <c r="AY90" s="18" t="s">
        <v>144</v>
      </c>
      <c r="BE90" s="143">
        <f>IF(N90="základní",J90,0)</f>
        <v>0</v>
      </c>
      <c r="BF90" s="143">
        <f>IF(N90="snížená",J90,0)</f>
        <v>0</v>
      </c>
      <c r="BG90" s="143">
        <f>IF(N90="zákl. přenesená",J90,0)</f>
        <v>0</v>
      </c>
      <c r="BH90" s="143">
        <f>IF(N90="sníž. přenesená",J90,0)</f>
        <v>0</v>
      </c>
      <c r="BI90" s="143">
        <f>IF(N90="nulová",J90,0)</f>
        <v>0</v>
      </c>
      <c r="BJ90" s="18" t="s">
        <v>80</v>
      </c>
      <c r="BK90" s="143">
        <f>ROUND(I90*H90,2)</f>
        <v>0</v>
      </c>
      <c r="BL90" s="18" t="s">
        <v>1096</v>
      </c>
      <c r="BM90" s="142" t="s">
        <v>1248</v>
      </c>
    </row>
    <row r="91" spans="2:65" s="1" customFormat="1" ht="24.2" customHeight="1">
      <c r="B91" s="129"/>
      <c r="C91" s="130" t="s">
        <v>151</v>
      </c>
      <c r="D91" s="130" t="s">
        <v>147</v>
      </c>
      <c r="E91" s="131" t="s">
        <v>1249</v>
      </c>
      <c r="F91" s="132" t="s">
        <v>1250</v>
      </c>
      <c r="G91" s="133" t="s">
        <v>359</v>
      </c>
      <c r="H91" s="134">
        <v>1</v>
      </c>
      <c r="I91" s="135"/>
      <c r="J91" s="136">
        <f>ROUND(I91*H91,2)</f>
        <v>0</v>
      </c>
      <c r="K91" s="137"/>
      <c r="L91" s="33"/>
      <c r="M91" s="138" t="s">
        <v>3</v>
      </c>
      <c r="N91" s="139" t="s">
        <v>43</v>
      </c>
      <c r="P91" s="140">
        <f>O91*H91</f>
        <v>0</v>
      </c>
      <c r="Q91" s="140">
        <v>0</v>
      </c>
      <c r="R91" s="140">
        <f>Q91*H91</f>
        <v>0</v>
      </c>
      <c r="S91" s="140">
        <v>0</v>
      </c>
      <c r="T91" s="141">
        <f>S91*H91</f>
        <v>0</v>
      </c>
      <c r="AR91" s="142" t="s">
        <v>1096</v>
      </c>
      <c r="AT91" s="142" t="s">
        <v>147</v>
      </c>
      <c r="AU91" s="142" t="s">
        <v>82</v>
      </c>
      <c r="AY91" s="18" t="s">
        <v>144</v>
      </c>
      <c r="BE91" s="143">
        <f>IF(N91="základní",J91,0)</f>
        <v>0</v>
      </c>
      <c r="BF91" s="143">
        <f>IF(N91="snížená",J91,0)</f>
        <v>0</v>
      </c>
      <c r="BG91" s="143">
        <f>IF(N91="zákl. přenesená",J91,0)</f>
        <v>0</v>
      </c>
      <c r="BH91" s="143">
        <f>IF(N91="sníž. přenesená",J91,0)</f>
        <v>0</v>
      </c>
      <c r="BI91" s="143">
        <f>IF(N91="nulová",J91,0)</f>
        <v>0</v>
      </c>
      <c r="BJ91" s="18" t="s">
        <v>80</v>
      </c>
      <c r="BK91" s="143">
        <f>ROUND(I91*H91,2)</f>
        <v>0</v>
      </c>
      <c r="BL91" s="18" t="s">
        <v>1096</v>
      </c>
      <c r="BM91" s="142" t="s">
        <v>1251</v>
      </c>
    </row>
    <row r="92" spans="2:65" s="1" customFormat="1" ht="16.5" customHeight="1">
      <c r="B92" s="129"/>
      <c r="C92" s="130" t="s">
        <v>183</v>
      </c>
      <c r="D92" s="130" t="s">
        <v>147</v>
      </c>
      <c r="E92" s="131" t="s">
        <v>89</v>
      </c>
      <c r="F92" s="132" t="s">
        <v>1252</v>
      </c>
      <c r="G92" s="133" t="s">
        <v>1253</v>
      </c>
      <c r="H92" s="134">
        <v>10</v>
      </c>
      <c r="I92" s="135"/>
      <c r="J92" s="136">
        <f>ROUND(I92*H92,2)</f>
        <v>0</v>
      </c>
      <c r="K92" s="137"/>
      <c r="L92" s="33"/>
      <c r="M92" s="138" t="s">
        <v>3</v>
      </c>
      <c r="N92" s="139" t="s">
        <v>43</v>
      </c>
      <c r="P92" s="140">
        <f>O92*H92</f>
        <v>0</v>
      </c>
      <c r="Q92" s="140">
        <v>0</v>
      </c>
      <c r="R92" s="140">
        <f>Q92*H92</f>
        <v>0</v>
      </c>
      <c r="S92" s="140">
        <v>0</v>
      </c>
      <c r="T92" s="141">
        <f>S92*H92</f>
        <v>0</v>
      </c>
      <c r="AR92" s="142" t="s">
        <v>1096</v>
      </c>
      <c r="AT92" s="142" t="s">
        <v>147</v>
      </c>
      <c r="AU92" s="142" t="s">
        <v>82</v>
      </c>
      <c r="AY92" s="18" t="s">
        <v>144</v>
      </c>
      <c r="BE92" s="143">
        <f>IF(N92="základní",J92,0)</f>
        <v>0</v>
      </c>
      <c r="BF92" s="143">
        <f>IF(N92="snížená",J92,0)</f>
        <v>0</v>
      </c>
      <c r="BG92" s="143">
        <f>IF(N92="zákl. přenesená",J92,0)</f>
        <v>0</v>
      </c>
      <c r="BH92" s="143">
        <f>IF(N92="sníž. přenesená",J92,0)</f>
        <v>0</v>
      </c>
      <c r="BI92" s="143">
        <f>IF(N92="nulová",J92,0)</f>
        <v>0</v>
      </c>
      <c r="BJ92" s="18" t="s">
        <v>80</v>
      </c>
      <c r="BK92" s="143">
        <f>ROUND(I92*H92,2)</f>
        <v>0</v>
      </c>
      <c r="BL92" s="18" t="s">
        <v>1096</v>
      </c>
      <c r="BM92" s="142" t="s">
        <v>1254</v>
      </c>
    </row>
    <row r="93" spans="2:65" s="1" customFormat="1" ht="16.5" customHeight="1">
      <c r="B93" s="129"/>
      <c r="C93" s="130" t="s">
        <v>157</v>
      </c>
      <c r="D93" s="130" t="s">
        <v>147</v>
      </c>
      <c r="E93" s="131" t="s">
        <v>92</v>
      </c>
      <c r="F93" s="132" t="s">
        <v>1255</v>
      </c>
      <c r="G93" s="133" t="s">
        <v>359</v>
      </c>
      <c r="H93" s="134">
        <v>1</v>
      </c>
      <c r="I93" s="135"/>
      <c r="J93" s="136">
        <f>ROUND(I93*H93,2)</f>
        <v>0</v>
      </c>
      <c r="K93" s="137"/>
      <c r="L93" s="33"/>
      <c r="M93" s="138" t="s">
        <v>3</v>
      </c>
      <c r="N93" s="139" t="s">
        <v>43</v>
      </c>
      <c r="P93" s="140">
        <f>O93*H93</f>
        <v>0</v>
      </c>
      <c r="Q93" s="140">
        <v>0</v>
      </c>
      <c r="R93" s="140">
        <f>Q93*H93</f>
        <v>0</v>
      </c>
      <c r="S93" s="140">
        <v>0</v>
      </c>
      <c r="T93" s="141">
        <f>S93*H93</f>
        <v>0</v>
      </c>
      <c r="AR93" s="142" t="s">
        <v>1096</v>
      </c>
      <c r="AT93" s="142" t="s">
        <v>147</v>
      </c>
      <c r="AU93" s="142" t="s">
        <v>82</v>
      </c>
      <c r="AY93" s="18" t="s">
        <v>144</v>
      </c>
      <c r="BE93" s="143">
        <f>IF(N93="základní",J93,0)</f>
        <v>0</v>
      </c>
      <c r="BF93" s="143">
        <f>IF(N93="snížená",J93,0)</f>
        <v>0</v>
      </c>
      <c r="BG93" s="143">
        <f>IF(N93="zákl. přenesená",J93,0)</f>
        <v>0</v>
      </c>
      <c r="BH93" s="143">
        <f>IF(N93="sníž. přenesená",J93,0)</f>
        <v>0</v>
      </c>
      <c r="BI93" s="143">
        <f>IF(N93="nulová",J93,0)</f>
        <v>0</v>
      </c>
      <c r="BJ93" s="18" t="s">
        <v>80</v>
      </c>
      <c r="BK93" s="143">
        <f>ROUND(I93*H93,2)</f>
        <v>0</v>
      </c>
      <c r="BL93" s="18" t="s">
        <v>1096</v>
      </c>
      <c r="BM93" s="142" t="s">
        <v>1256</v>
      </c>
    </row>
    <row r="94" spans="2:65" s="1" customFormat="1" ht="16.5" customHeight="1">
      <c r="B94" s="129"/>
      <c r="C94" s="130" t="s">
        <v>196</v>
      </c>
      <c r="D94" s="130" t="s">
        <v>147</v>
      </c>
      <c r="E94" s="131" t="s">
        <v>1257</v>
      </c>
      <c r="F94" s="132" t="s">
        <v>1258</v>
      </c>
      <c r="G94" s="133" t="s">
        <v>359</v>
      </c>
      <c r="H94" s="134">
        <v>1</v>
      </c>
      <c r="I94" s="135"/>
      <c r="J94" s="136">
        <f>ROUND(I94*H94,2)</f>
        <v>0</v>
      </c>
      <c r="K94" s="137"/>
      <c r="L94" s="33"/>
      <c r="M94" s="195" t="s">
        <v>3</v>
      </c>
      <c r="N94" s="196" t="s">
        <v>43</v>
      </c>
      <c r="O94" s="189"/>
      <c r="P94" s="193">
        <f>O94*H94</f>
        <v>0</v>
      </c>
      <c r="Q94" s="193">
        <v>0</v>
      </c>
      <c r="R94" s="193">
        <f>Q94*H94</f>
        <v>0</v>
      </c>
      <c r="S94" s="193">
        <v>0</v>
      </c>
      <c r="T94" s="194">
        <f>S94*H94</f>
        <v>0</v>
      </c>
      <c r="AR94" s="142" t="s">
        <v>1096</v>
      </c>
      <c r="AT94" s="142" t="s">
        <v>147</v>
      </c>
      <c r="AU94" s="142" t="s">
        <v>82</v>
      </c>
      <c r="AY94" s="18" t="s">
        <v>144</v>
      </c>
      <c r="BE94" s="143">
        <f>IF(N94="základní",J94,0)</f>
        <v>0</v>
      </c>
      <c r="BF94" s="143">
        <f>IF(N94="snížená",J94,0)</f>
        <v>0</v>
      </c>
      <c r="BG94" s="143">
        <f>IF(N94="zákl. přenesená",J94,0)</f>
        <v>0</v>
      </c>
      <c r="BH94" s="143">
        <f>IF(N94="sníž. přenesená",J94,0)</f>
        <v>0</v>
      </c>
      <c r="BI94" s="143">
        <f>IF(N94="nulová",J94,0)</f>
        <v>0</v>
      </c>
      <c r="BJ94" s="18" t="s">
        <v>80</v>
      </c>
      <c r="BK94" s="143">
        <f>ROUND(I94*H94,2)</f>
        <v>0</v>
      </c>
      <c r="BL94" s="18" t="s">
        <v>1096</v>
      </c>
      <c r="BM94" s="142" t="s">
        <v>1259</v>
      </c>
    </row>
    <row r="95" spans="2:12" s="1" customFormat="1" ht="6.95" customHeight="1"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33"/>
    </row>
  </sheetData>
  <autoFilter ref="C82:K94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8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22" t="s">
        <v>6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8" t="s">
        <v>91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95</v>
      </c>
      <c r="L4" s="21"/>
      <c r="M4" s="86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23" t="str">
        <f>'Rekapitulace stavby'!K6</f>
        <v>Generální oprava sprch a šaten ve středisku Aquapark Kohoutovice</v>
      </c>
      <c r="F7" s="324"/>
      <c r="G7" s="324"/>
      <c r="H7" s="324"/>
      <c r="L7" s="21"/>
    </row>
    <row r="8" spans="2:12" s="1" customFormat="1" ht="12" customHeight="1">
      <c r="B8" s="33"/>
      <c r="D8" s="28" t="s">
        <v>96</v>
      </c>
      <c r="L8" s="33"/>
    </row>
    <row r="9" spans="2:12" s="1" customFormat="1" ht="16.5" customHeight="1">
      <c r="B9" s="33"/>
      <c r="E9" s="285" t="s">
        <v>1260</v>
      </c>
      <c r="F9" s="325"/>
      <c r="G9" s="325"/>
      <c r="H9" s="325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19</v>
      </c>
      <c r="F11" s="26" t="s">
        <v>3</v>
      </c>
      <c r="I11" s="28" t="s">
        <v>20</v>
      </c>
      <c r="J11" s="26" t="s">
        <v>3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1. 3. 2024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3</v>
      </c>
      <c r="L14" s="33"/>
    </row>
    <row r="15" spans="2:12" s="1" customFormat="1" ht="18" customHeight="1">
      <c r="B15" s="33"/>
      <c r="E15" s="26" t="s">
        <v>27</v>
      </c>
      <c r="I15" s="28" t="s">
        <v>28</v>
      </c>
      <c r="J15" s="26" t="s">
        <v>3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26" t="str">
        <f>'Rekapitulace stavby'!E14</f>
        <v>Vyplň údaj</v>
      </c>
      <c r="F18" s="306"/>
      <c r="G18" s="306"/>
      <c r="H18" s="306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3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3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">
        <v>3</v>
      </c>
      <c r="L23" s="33"/>
    </row>
    <row r="24" spans="2:12" s="1" customFormat="1" ht="18" customHeight="1">
      <c r="B24" s="33"/>
      <c r="E24" s="26" t="s">
        <v>35</v>
      </c>
      <c r="I24" s="28" t="s">
        <v>28</v>
      </c>
      <c r="J24" s="26" t="s">
        <v>3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16.5" customHeight="1">
      <c r="B27" s="87"/>
      <c r="E27" s="311" t="s">
        <v>3</v>
      </c>
      <c r="F27" s="311"/>
      <c r="G27" s="311"/>
      <c r="H27" s="311"/>
      <c r="L27" s="87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38</v>
      </c>
      <c r="J30" s="64">
        <f>ROUND(J81,2)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89">
        <f>ROUND((SUM(BE81:BE86)),2)</f>
        <v>0</v>
      </c>
      <c r="I33" s="90">
        <v>0.21</v>
      </c>
      <c r="J33" s="89">
        <f>ROUND(((SUM(BE81:BE86))*I33),2)</f>
        <v>0</v>
      </c>
      <c r="L33" s="33"/>
    </row>
    <row r="34" spans="2:12" s="1" customFormat="1" ht="14.45" customHeight="1">
      <c r="B34" s="33"/>
      <c r="E34" s="28" t="s">
        <v>44</v>
      </c>
      <c r="F34" s="89">
        <f>ROUND((SUM(BF81:BF86)),2)</f>
        <v>0</v>
      </c>
      <c r="I34" s="90">
        <v>0.12</v>
      </c>
      <c r="J34" s="89">
        <f>ROUND(((SUM(BF81:BF86))*I34),2)</f>
        <v>0</v>
      </c>
      <c r="L34" s="33"/>
    </row>
    <row r="35" spans="2:12" s="1" customFormat="1" ht="14.45" customHeight="1" hidden="1">
      <c r="B35" s="33"/>
      <c r="E35" s="28" t="s">
        <v>45</v>
      </c>
      <c r="F35" s="89">
        <f>ROUND((SUM(BG81:BG86)),2)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89">
        <f>ROUND((SUM(BH81:BH86)),2)</f>
        <v>0</v>
      </c>
      <c r="I36" s="90">
        <v>0.12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89">
        <f>ROUND((SUM(BI81:BI86)),2)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48</v>
      </c>
      <c r="E39" s="55"/>
      <c r="F39" s="55"/>
      <c r="G39" s="93" t="s">
        <v>49</v>
      </c>
      <c r="H39" s="94" t="s">
        <v>50</v>
      </c>
      <c r="I39" s="55"/>
      <c r="J39" s="95">
        <f>SUM(J30:J37)</f>
        <v>0</v>
      </c>
      <c r="K39" s="96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98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17</v>
      </c>
      <c r="L47" s="33"/>
    </row>
    <row r="48" spans="2:12" s="1" customFormat="1" ht="16.5" customHeight="1">
      <c r="B48" s="33"/>
      <c r="E48" s="323" t="str">
        <f>E7</f>
        <v>Generální oprava sprch a šaten ve středisku Aquapark Kohoutovice</v>
      </c>
      <c r="F48" s="324"/>
      <c r="G48" s="324"/>
      <c r="H48" s="324"/>
      <c r="L48" s="33"/>
    </row>
    <row r="49" spans="2:12" s="1" customFormat="1" ht="12" customHeight="1">
      <c r="B49" s="33"/>
      <c r="C49" s="28" t="s">
        <v>96</v>
      </c>
      <c r="L49" s="33"/>
    </row>
    <row r="50" spans="2:12" s="1" customFormat="1" ht="16.5" customHeight="1">
      <c r="B50" s="33"/>
      <c r="E50" s="285" t="str">
        <f>E9</f>
        <v>03 - Zdravotně technické instalace</v>
      </c>
      <c r="F50" s="325"/>
      <c r="G50" s="325"/>
      <c r="H50" s="325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Brno - Kohoutovice</v>
      </c>
      <c r="I52" s="28" t="s">
        <v>23</v>
      </c>
      <c r="J52" s="50" t="str">
        <f>IF(J12="","",J12)</f>
        <v>1. 3. 2024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STAREZ - SPORT, a.s.</v>
      </c>
      <c r="I54" s="28" t="s">
        <v>31</v>
      </c>
      <c r="J54" s="31" t="str">
        <f>E21</f>
        <v>Ateliér Němec, s.r.o.</v>
      </c>
      <c r="L54" s="33"/>
    </row>
    <row r="55" spans="2:12" s="1" customFormat="1" ht="25.7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>Petr Macek, Otevřená 680/7, Kuřim 664 34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99</v>
      </c>
      <c r="D57" s="91"/>
      <c r="E57" s="91"/>
      <c r="F57" s="91"/>
      <c r="G57" s="91"/>
      <c r="H57" s="91"/>
      <c r="I57" s="91"/>
      <c r="J57" s="98" t="s">
        <v>100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70</v>
      </c>
      <c r="J59" s="64">
        <f>J81</f>
        <v>0</v>
      </c>
      <c r="L59" s="33"/>
      <c r="AU59" s="18" t="s">
        <v>101</v>
      </c>
    </row>
    <row r="60" spans="2:12" s="8" customFormat="1" ht="24.95" customHeight="1">
      <c r="B60" s="100"/>
      <c r="D60" s="101" t="s">
        <v>108</v>
      </c>
      <c r="E60" s="102"/>
      <c r="F60" s="102"/>
      <c r="G60" s="102"/>
      <c r="H60" s="102"/>
      <c r="I60" s="102"/>
      <c r="J60" s="103">
        <f>J82</f>
        <v>0</v>
      </c>
      <c r="L60" s="100"/>
    </row>
    <row r="61" spans="2:12" s="9" customFormat="1" ht="19.9" customHeight="1">
      <c r="B61" s="104"/>
      <c r="D61" s="105" t="s">
        <v>1261</v>
      </c>
      <c r="E61" s="106"/>
      <c r="F61" s="106"/>
      <c r="G61" s="106"/>
      <c r="H61" s="106"/>
      <c r="I61" s="106"/>
      <c r="J61" s="107">
        <f>J83</f>
        <v>0</v>
      </c>
      <c r="L61" s="104"/>
    </row>
    <row r="62" spans="2:12" s="1" customFormat="1" ht="21.75" customHeight="1">
      <c r="B62" s="33"/>
      <c r="L62" s="33"/>
    </row>
    <row r="63" spans="2:12" s="1" customFormat="1" ht="6.95" customHeight="1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33"/>
    </row>
    <row r="67" spans="2:12" s="1" customFormat="1" ht="6.95" customHeight="1"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33"/>
    </row>
    <row r="68" spans="2:12" s="1" customFormat="1" ht="24.95" customHeight="1">
      <c r="B68" s="33"/>
      <c r="C68" s="22" t="s">
        <v>129</v>
      </c>
      <c r="L68" s="33"/>
    </row>
    <row r="69" spans="2:12" s="1" customFormat="1" ht="6.95" customHeight="1">
      <c r="B69" s="33"/>
      <c r="L69" s="33"/>
    </row>
    <row r="70" spans="2:12" s="1" customFormat="1" ht="12" customHeight="1">
      <c r="B70" s="33"/>
      <c r="C70" s="28" t="s">
        <v>17</v>
      </c>
      <c r="L70" s="33"/>
    </row>
    <row r="71" spans="2:12" s="1" customFormat="1" ht="16.5" customHeight="1">
      <c r="B71" s="33"/>
      <c r="E71" s="323" t="str">
        <f>E7</f>
        <v>Generální oprava sprch a šaten ve středisku Aquapark Kohoutovice</v>
      </c>
      <c r="F71" s="324"/>
      <c r="G71" s="324"/>
      <c r="H71" s="324"/>
      <c r="L71" s="33"/>
    </row>
    <row r="72" spans="2:12" s="1" customFormat="1" ht="12" customHeight="1">
      <c r="B72" s="33"/>
      <c r="C72" s="28" t="s">
        <v>96</v>
      </c>
      <c r="L72" s="33"/>
    </row>
    <row r="73" spans="2:12" s="1" customFormat="1" ht="16.5" customHeight="1">
      <c r="B73" s="33"/>
      <c r="E73" s="285" t="str">
        <f>E9</f>
        <v>03 - Zdravotně technické instalace</v>
      </c>
      <c r="F73" s="325"/>
      <c r="G73" s="325"/>
      <c r="H73" s="325"/>
      <c r="L73" s="33"/>
    </row>
    <row r="74" spans="2:12" s="1" customFormat="1" ht="6.95" customHeight="1">
      <c r="B74" s="33"/>
      <c r="L74" s="33"/>
    </row>
    <row r="75" spans="2:12" s="1" customFormat="1" ht="12" customHeight="1">
      <c r="B75" s="33"/>
      <c r="C75" s="28" t="s">
        <v>21</v>
      </c>
      <c r="F75" s="26" t="str">
        <f>F12</f>
        <v>Brno - Kohoutovice</v>
      </c>
      <c r="I75" s="28" t="s">
        <v>23</v>
      </c>
      <c r="J75" s="50" t="str">
        <f>IF(J12="","",J12)</f>
        <v>1. 3. 2024</v>
      </c>
      <c r="L75" s="33"/>
    </row>
    <row r="76" spans="2:12" s="1" customFormat="1" ht="6.95" customHeight="1">
      <c r="B76" s="33"/>
      <c r="L76" s="33"/>
    </row>
    <row r="77" spans="2:12" s="1" customFormat="1" ht="15.2" customHeight="1">
      <c r="B77" s="33"/>
      <c r="C77" s="28" t="s">
        <v>25</v>
      </c>
      <c r="F77" s="26" t="str">
        <f>E15</f>
        <v>STAREZ - SPORT, a.s.</v>
      </c>
      <c r="I77" s="28" t="s">
        <v>31</v>
      </c>
      <c r="J77" s="31" t="str">
        <f>E21</f>
        <v>Ateliér Němec, s.r.o.</v>
      </c>
      <c r="L77" s="33"/>
    </row>
    <row r="78" spans="2:12" s="1" customFormat="1" ht="25.7" customHeight="1">
      <c r="B78" s="33"/>
      <c r="C78" s="28" t="s">
        <v>29</v>
      </c>
      <c r="F78" s="26" t="str">
        <f>IF(E18="","",E18)</f>
        <v>Vyplň údaj</v>
      </c>
      <c r="I78" s="28" t="s">
        <v>34</v>
      </c>
      <c r="J78" s="31" t="str">
        <f>E24</f>
        <v>Petr Macek, Otevřená 680/7, Kuřim 664 34</v>
      </c>
      <c r="L78" s="33"/>
    </row>
    <row r="79" spans="2:12" s="1" customFormat="1" ht="10.35" customHeight="1">
      <c r="B79" s="33"/>
      <c r="L79" s="33"/>
    </row>
    <row r="80" spans="2:20" s="10" customFormat="1" ht="29.25" customHeight="1">
      <c r="B80" s="108"/>
      <c r="C80" s="109" t="s">
        <v>130</v>
      </c>
      <c r="D80" s="110" t="s">
        <v>57</v>
      </c>
      <c r="E80" s="110" t="s">
        <v>53</v>
      </c>
      <c r="F80" s="110" t="s">
        <v>54</v>
      </c>
      <c r="G80" s="110" t="s">
        <v>131</v>
      </c>
      <c r="H80" s="110" t="s">
        <v>132</v>
      </c>
      <c r="I80" s="110" t="s">
        <v>133</v>
      </c>
      <c r="J80" s="111" t="s">
        <v>100</v>
      </c>
      <c r="K80" s="112" t="s">
        <v>134</v>
      </c>
      <c r="L80" s="108"/>
      <c r="M80" s="57" t="s">
        <v>3</v>
      </c>
      <c r="N80" s="58" t="s">
        <v>42</v>
      </c>
      <c r="O80" s="58" t="s">
        <v>135</v>
      </c>
      <c r="P80" s="58" t="s">
        <v>136</v>
      </c>
      <c r="Q80" s="58" t="s">
        <v>137</v>
      </c>
      <c r="R80" s="58" t="s">
        <v>138</v>
      </c>
      <c r="S80" s="58" t="s">
        <v>139</v>
      </c>
      <c r="T80" s="59" t="s">
        <v>140</v>
      </c>
    </row>
    <row r="81" spans="2:63" s="1" customFormat="1" ht="22.9" customHeight="1">
      <c r="B81" s="33"/>
      <c r="C81" s="62" t="s">
        <v>141</v>
      </c>
      <c r="J81" s="113">
        <f>BK81</f>
        <v>0</v>
      </c>
      <c r="L81" s="33"/>
      <c r="M81" s="60"/>
      <c r="N81" s="51"/>
      <c r="O81" s="51"/>
      <c r="P81" s="114">
        <f>P82</f>
        <v>0</v>
      </c>
      <c r="Q81" s="51"/>
      <c r="R81" s="114">
        <f>R82</f>
        <v>0.00015</v>
      </c>
      <c r="S81" s="51"/>
      <c r="T81" s="115">
        <f>T82</f>
        <v>0</v>
      </c>
      <c r="AT81" s="18" t="s">
        <v>71</v>
      </c>
      <c r="AU81" s="18" t="s">
        <v>101</v>
      </c>
      <c r="BK81" s="116">
        <f>BK82</f>
        <v>0</v>
      </c>
    </row>
    <row r="82" spans="2:63" s="11" customFormat="1" ht="25.9" customHeight="1">
      <c r="B82" s="117"/>
      <c r="D82" s="118" t="s">
        <v>71</v>
      </c>
      <c r="E82" s="119" t="s">
        <v>281</v>
      </c>
      <c r="F82" s="119" t="s">
        <v>282</v>
      </c>
      <c r="I82" s="120"/>
      <c r="J82" s="121">
        <f>BK82</f>
        <v>0</v>
      </c>
      <c r="L82" s="117"/>
      <c r="M82" s="122"/>
      <c r="P82" s="123">
        <f>P83</f>
        <v>0</v>
      </c>
      <c r="R82" s="123">
        <f>R83</f>
        <v>0.00015</v>
      </c>
      <c r="T82" s="124">
        <f>T83</f>
        <v>0</v>
      </c>
      <c r="AR82" s="118" t="s">
        <v>82</v>
      </c>
      <c r="AT82" s="125" t="s">
        <v>71</v>
      </c>
      <c r="AU82" s="125" t="s">
        <v>72</v>
      </c>
      <c r="AY82" s="118" t="s">
        <v>144</v>
      </c>
      <c r="BK82" s="126">
        <f>BK83</f>
        <v>0</v>
      </c>
    </row>
    <row r="83" spans="2:63" s="11" customFormat="1" ht="22.9" customHeight="1">
      <c r="B83" s="117"/>
      <c r="D83" s="118" t="s">
        <v>71</v>
      </c>
      <c r="E83" s="127" t="s">
        <v>1262</v>
      </c>
      <c r="F83" s="127" t="s">
        <v>1263</v>
      </c>
      <c r="I83" s="120"/>
      <c r="J83" s="128">
        <f>BK83</f>
        <v>0</v>
      </c>
      <c r="L83" s="117"/>
      <c r="M83" s="122"/>
      <c r="P83" s="123">
        <f>SUM(P84:P86)</f>
        <v>0</v>
      </c>
      <c r="R83" s="123">
        <f>SUM(R84:R86)</f>
        <v>0.00015</v>
      </c>
      <c r="T83" s="124">
        <f>SUM(T84:T86)</f>
        <v>0</v>
      </c>
      <c r="AR83" s="118" t="s">
        <v>82</v>
      </c>
      <c r="AT83" s="125" t="s">
        <v>71</v>
      </c>
      <c r="AU83" s="125" t="s">
        <v>80</v>
      </c>
      <c r="AY83" s="118" t="s">
        <v>144</v>
      </c>
      <c r="BK83" s="126">
        <f>SUM(BK84:BK86)</f>
        <v>0</v>
      </c>
    </row>
    <row r="84" spans="2:65" s="1" customFormat="1" ht="16.5" customHeight="1">
      <c r="B84" s="129"/>
      <c r="C84" s="130" t="s">
        <v>80</v>
      </c>
      <c r="D84" s="130" t="s">
        <v>147</v>
      </c>
      <c r="E84" s="131" t="s">
        <v>1264</v>
      </c>
      <c r="F84" s="132" t="s">
        <v>1265</v>
      </c>
      <c r="G84" s="133" t="s">
        <v>770</v>
      </c>
      <c r="H84" s="134">
        <v>1</v>
      </c>
      <c r="I84" s="135"/>
      <c r="J84" s="136">
        <f>ROUND(I84*H84,2)</f>
        <v>0</v>
      </c>
      <c r="K84" s="137"/>
      <c r="L84" s="33"/>
      <c r="M84" s="138" t="s">
        <v>3</v>
      </c>
      <c r="N84" s="139" t="s">
        <v>43</v>
      </c>
      <c r="P84" s="140">
        <f>O84*H84</f>
        <v>0</v>
      </c>
      <c r="Q84" s="140">
        <v>0.00015</v>
      </c>
      <c r="R84" s="140">
        <f>Q84*H84</f>
        <v>0.00015</v>
      </c>
      <c r="S84" s="140">
        <v>0</v>
      </c>
      <c r="T84" s="141">
        <f>S84*H84</f>
        <v>0</v>
      </c>
      <c r="AR84" s="142" t="s">
        <v>251</v>
      </c>
      <c r="AT84" s="142" t="s">
        <v>147</v>
      </c>
      <c r="AU84" s="142" t="s">
        <v>82</v>
      </c>
      <c r="AY84" s="18" t="s">
        <v>144</v>
      </c>
      <c r="BE84" s="143">
        <f>IF(N84="základní",J84,0)</f>
        <v>0</v>
      </c>
      <c r="BF84" s="143">
        <f>IF(N84="snížená",J84,0)</f>
        <v>0</v>
      </c>
      <c r="BG84" s="143">
        <f>IF(N84="zákl. přenesená",J84,0)</f>
        <v>0</v>
      </c>
      <c r="BH84" s="143">
        <f>IF(N84="sníž. přenesená",J84,0)</f>
        <v>0</v>
      </c>
      <c r="BI84" s="143">
        <f>IF(N84="nulová",J84,0)</f>
        <v>0</v>
      </c>
      <c r="BJ84" s="18" t="s">
        <v>80</v>
      </c>
      <c r="BK84" s="143">
        <f>ROUND(I84*H84,2)</f>
        <v>0</v>
      </c>
      <c r="BL84" s="18" t="s">
        <v>251</v>
      </c>
      <c r="BM84" s="142" t="s">
        <v>1266</v>
      </c>
    </row>
    <row r="85" spans="2:47" s="1" customFormat="1" ht="19.5">
      <c r="B85" s="33"/>
      <c r="D85" s="149" t="s">
        <v>412</v>
      </c>
      <c r="F85" s="187" t="s">
        <v>1267</v>
      </c>
      <c r="I85" s="146"/>
      <c r="L85" s="33"/>
      <c r="M85" s="147"/>
      <c r="T85" s="54"/>
      <c r="AT85" s="18" t="s">
        <v>412</v>
      </c>
      <c r="AU85" s="18" t="s">
        <v>82</v>
      </c>
    </row>
    <row r="86" spans="2:51" s="12" customFormat="1" ht="11.25">
      <c r="B86" s="148"/>
      <c r="D86" s="149" t="s">
        <v>155</v>
      </c>
      <c r="E86" s="150" t="s">
        <v>3</v>
      </c>
      <c r="F86" s="151" t="s">
        <v>80</v>
      </c>
      <c r="H86" s="152">
        <v>1</v>
      </c>
      <c r="I86" s="153"/>
      <c r="L86" s="148"/>
      <c r="M86" s="197"/>
      <c r="N86" s="198"/>
      <c r="O86" s="198"/>
      <c r="P86" s="198"/>
      <c r="Q86" s="198"/>
      <c r="R86" s="198"/>
      <c r="S86" s="198"/>
      <c r="T86" s="199"/>
      <c r="AT86" s="150" t="s">
        <v>155</v>
      </c>
      <c r="AU86" s="150" t="s">
        <v>82</v>
      </c>
      <c r="AV86" s="12" t="s">
        <v>82</v>
      </c>
      <c r="AW86" s="12" t="s">
        <v>33</v>
      </c>
      <c r="AX86" s="12" t="s">
        <v>80</v>
      </c>
      <c r="AY86" s="150" t="s">
        <v>144</v>
      </c>
    </row>
    <row r="87" spans="2:12" s="1" customFormat="1" ht="6.95" customHeight="1"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33"/>
    </row>
  </sheetData>
  <autoFilter ref="C80:K86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F16DE-E9AD-4FDB-821D-2E08D721C44A}">
  <sheetPr>
    <pageSetUpPr fitToPage="1"/>
  </sheetPr>
  <dimension ref="A2:AA66"/>
  <sheetViews>
    <sheetView workbookViewId="0" topLeftCell="A10">
      <selection activeCell="M29" sqref="M29"/>
    </sheetView>
  </sheetViews>
  <sheetFormatPr defaultColWidth="9.140625" defaultRowHeight="12"/>
  <cols>
    <col min="1" max="5" width="9.28125" style="335" customWidth="1"/>
    <col min="6" max="6" width="40.7109375" style="335" customWidth="1"/>
    <col min="7" max="7" width="19.421875" style="335" customWidth="1"/>
    <col min="8" max="9" width="9.28125" style="335" customWidth="1"/>
    <col min="10" max="10" width="19.7109375" style="335" customWidth="1"/>
    <col min="11" max="11" width="27.00390625" style="335" customWidth="1"/>
    <col min="12" max="12" width="9.28125" style="335" customWidth="1"/>
    <col min="13" max="13" width="12.00390625" style="335" customWidth="1"/>
    <col min="14" max="261" width="9.28125" style="335" customWidth="1"/>
    <col min="262" max="262" width="40.7109375" style="335" customWidth="1"/>
    <col min="263" max="263" width="19.421875" style="335" customWidth="1"/>
    <col min="264" max="265" width="9.28125" style="335" customWidth="1"/>
    <col min="266" max="266" width="19.7109375" style="335" customWidth="1"/>
    <col min="267" max="267" width="27.00390625" style="335" customWidth="1"/>
    <col min="268" max="268" width="9.28125" style="335" customWidth="1"/>
    <col min="269" max="269" width="12.00390625" style="335" customWidth="1"/>
    <col min="270" max="517" width="9.28125" style="335" customWidth="1"/>
    <col min="518" max="518" width="40.7109375" style="335" customWidth="1"/>
    <col min="519" max="519" width="19.421875" style="335" customWidth="1"/>
    <col min="520" max="521" width="9.28125" style="335" customWidth="1"/>
    <col min="522" max="522" width="19.7109375" style="335" customWidth="1"/>
    <col min="523" max="523" width="27.00390625" style="335" customWidth="1"/>
    <col min="524" max="524" width="9.28125" style="335" customWidth="1"/>
    <col min="525" max="525" width="12.00390625" style="335" customWidth="1"/>
    <col min="526" max="773" width="9.28125" style="335" customWidth="1"/>
    <col min="774" max="774" width="40.7109375" style="335" customWidth="1"/>
    <col min="775" max="775" width="19.421875" style="335" customWidth="1"/>
    <col min="776" max="777" width="9.28125" style="335" customWidth="1"/>
    <col min="778" max="778" width="19.7109375" style="335" customWidth="1"/>
    <col min="779" max="779" width="27.00390625" style="335" customWidth="1"/>
    <col min="780" max="780" width="9.28125" style="335" customWidth="1"/>
    <col min="781" max="781" width="12.00390625" style="335" customWidth="1"/>
    <col min="782" max="1029" width="9.28125" style="335" customWidth="1"/>
    <col min="1030" max="1030" width="40.7109375" style="335" customWidth="1"/>
    <col min="1031" max="1031" width="19.421875" style="335" customWidth="1"/>
    <col min="1032" max="1033" width="9.28125" style="335" customWidth="1"/>
    <col min="1034" max="1034" width="19.7109375" style="335" customWidth="1"/>
    <col min="1035" max="1035" width="27.00390625" style="335" customWidth="1"/>
    <col min="1036" max="1036" width="9.28125" style="335" customWidth="1"/>
    <col min="1037" max="1037" width="12.00390625" style="335" customWidth="1"/>
    <col min="1038" max="1285" width="9.28125" style="335" customWidth="1"/>
    <col min="1286" max="1286" width="40.7109375" style="335" customWidth="1"/>
    <col min="1287" max="1287" width="19.421875" style="335" customWidth="1"/>
    <col min="1288" max="1289" width="9.28125" style="335" customWidth="1"/>
    <col min="1290" max="1290" width="19.7109375" style="335" customWidth="1"/>
    <col min="1291" max="1291" width="27.00390625" style="335" customWidth="1"/>
    <col min="1292" max="1292" width="9.28125" style="335" customWidth="1"/>
    <col min="1293" max="1293" width="12.00390625" style="335" customWidth="1"/>
    <col min="1294" max="1541" width="9.28125" style="335" customWidth="1"/>
    <col min="1542" max="1542" width="40.7109375" style="335" customWidth="1"/>
    <col min="1543" max="1543" width="19.421875" style="335" customWidth="1"/>
    <col min="1544" max="1545" width="9.28125" style="335" customWidth="1"/>
    <col min="1546" max="1546" width="19.7109375" style="335" customWidth="1"/>
    <col min="1547" max="1547" width="27.00390625" style="335" customWidth="1"/>
    <col min="1548" max="1548" width="9.28125" style="335" customWidth="1"/>
    <col min="1549" max="1549" width="12.00390625" style="335" customWidth="1"/>
    <col min="1550" max="1797" width="9.28125" style="335" customWidth="1"/>
    <col min="1798" max="1798" width="40.7109375" style="335" customWidth="1"/>
    <col min="1799" max="1799" width="19.421875" style="335" customWidth="1"/>
    <col min="1800" max="1801" width="9.28125" style="335" customWidth="1"/>
    <col min="1802" max="1802" width="19.7109375" style="335" customWidth="1"/>
    <col min="1803" max="1803" width="27.00390625" style="335" customWidth="1"/>
    <col min="1804" max="1804" width="9.28125" style="335" customWidth="1"/>
    <col min="1805" max="1805" width="12.00390625" style="335" customWidth="1"/>
    <col min="1806" max="2053" width="9.28125" style="335" customWidth="1"/>
    <col min="2054" max="2054" width="40.7109375" style="335" customWidth="1"/>
    <col min="2055" max="2055" width="19.421875" style="335" customWidth="1"/>
    <col min="2056" max="2057" width="9.28125" style="335" customWidth="1"/>
    <col min="2058" max="2058" width="19.7109375" style="335" customWidth="1"/>
    <col min="2059" max="2059" width="27.00390625" style="335" customWidth="1"/>
    <col min="2060" max="2060" width="9.28125" style="335" customWidth="1"/>
    <col min="2061" max="2061" width="12.00390625" style="335" customWidth="1"/>
    <col min="2062" max="2309" width="9.28125" style="335" customWidth="1"/>
    <col min="2310" max="2310" width="40.7109375" style="335" customWidth="1"/>
    <col min="2311" max="2311" width="19.421875" style="335" customWidth="1"/>
    <col min="2312" max="2313" width="9.28125" style="335" customWidth="1"/>
    <col min="2314" max="2314" width="19.7109375" style="335" customWidth="1"/>
    <col min="2315" max="2315" width="27.00390625" style="335" customWidth="1"/>
    <col min="2316" max="2316" width="9.28125" style="335" customWidth="1"/>
    <col min="2317" max="2317" width="12.00390625" style="335" customWidth="1"/>
    <col min="2318" max="2565" width="9.28125" style="335" customWidth="1"/>
    <col min="2566" max="2566" width="40.7109375" style="335" customWidth="1"/>
    <col min="2567" max="2567" width="19.421875" style="335" customWidth="1"/>
    <col min="2568" max="2569" width="9.28125" style="335" customWidth="1"/>
    <col min="2570" max="2570" width="19.7109375" style="335" customWidth="1"/>
    <col min="2571" max="2571" width="27.00390625" style="335" customWidth="1"/>
    <col min="2572" max="2572" width="9.28125" style="335" customWidth="1"/>
    <col min="2573" max="2573" width="12.00390625" style="335" customWidth="1"/>
    <col min="2574" max="2821" width="9.28125" style="335" customWidth="1"/>
    <col min="2822" max="2822" width="40.7109375" style="335" customWidth="1"/>
    <col min="2823" max="2823" width="19.421875" style="335" customWidth="1"/>
    <col min="2824" max="2825" width="9.28125" style="335" customWidth="1"/>
    <col min="2826" max="2826" width="19.7109375" style="335" customWidth="1"/>
    <col min="2827" max="2827" width="27.00390625" style="335" customWidth="1"/>
    <col min="2828" max="2828" width="9.28125" style="335" customWidth="1"/>
    <col min="2829" max="2829" width="12.00390625" style="335" customWidth="1"/>
    <col min="2830" max="3077" width="9.28125" style="335" customWidth="1"/>
    <col min="3078" max="3078" width="40.7109375" style="335" customWidth="1"/>
    <col min="3079" max="3079" width="19.421875" style="335" customWidth="1"/>
    <col min="3080" max="3081" width="9.28125" style="335" customWidth="1"/>
    <col min="3082" max="3082" width="19.7109375" style="335" customWidth="1"/>
    <col min="3083" max="3083" width="27.00390625" style="335" customWidth="1"/>
    <col min="3084" max="3084" width="9.28125" style="335" customWidth="1"/>
    <col min="3085" max="3085" width="12.00390625" style="335" customWidth="1"/>
    <col min="3086" max="3333" width="9.28125" style="335" customWidth="1"/>
    <col min="3334" max="3334" width="40.7109375" style="335" customWidth="1"/>
    <col min="3335" max="3335" width="19.421875" style="335" customWidth="1"/>
    <col min="3336" max="3337" width="9.28125" style="335" customWidth="1"/>
    <col min="3338" max="3338" width="19.7109375" style="335" customWidth="1"/>
    <col min="3339" max="3339" width="27.00390625" style="335" customWidth="1"/>
    <col min="3340" max="3340" width="9.28125" style="335" customWidth="1"/>
    <col min="3341" max="3341" width="12.00390625" style="335" customWidth="1"/>
    <col min="3342" max="3589" width="9.28125" style="335" customWidth="1"/>
    <col min="3590" max="3590" width="40.7109375" style="335" customWidth="1"/>
    <col min="3591" max="3591" width="19.421875" style="335" customWidth="1"/>
    <col min="3592" max="3593" width="9.28125" style="335" customWidth="1"/>
    <col min="3594" max="3594" width="19.7109375" style="335" customWidth="1"/>
    <col min="3595" max="3595" width="27.00390625" style="335" customWidth="1"/>
    <col min="3596" max="3596" width="9.28125" style="335" customWidth="1"/>
    <col min="3597" max="3597" width="12.00390625" style="335" customWidth="1"/>
    <col min="3598" max="3845" width="9.28125" style="335" customWidth="1"/>
    <col min="3846" max="3846" width="40.7109375" style="335" customWidth="1"/>
    <col min="3847" max="3847" width="19.421875" style="335" customWidth="1"/>
    <col min="3848" max="3849" width="9.28125" style="335" customWidth="1"/>
    <col min="3850" max="3850" width="19.7109375" style="335" customWidth="1"/>
    <col min="3851" max="3851" width="27.00390625" style="335" customWidth="1"/>
    <col min="3852" max="3852" width="9.28125" style="335" customWidth="1"/>
    <col min="3853" max="3853" width="12.00390625" style="335" customWidth="1"/>
    <col min="3854" max="4101" width="9.28125" style="335" customWidth="1"/>
    <col min="4102" max="4102" width="40.7109375" style="335" customWidth="1"/>
    <col min="4103" max="4103" width="19.421875" style="335" customWidth="1"/>
    <col min="4104" max="4105" width="9.28125" style="335" customWidth="1"/>
    <col min="4106" max="4106" width="19.7109375" style="335" customWidth="1"/>
    <col min="4107" max="4107" width="27.00390625" style="335" customWidth="1"/>
    <col min="4108" max="4108" width="9.28125" style="335" customWidth="1"/>
    <col min="4109" max="4109" width="12.00390625" style="335" customWidth="1"/>
    <col min="4110" max="4357" width="9.28125" style="335" customWidth="1"/>
    <col min="4358" max="4358" width="40.7109375" style="335" customWidth="1"/>
    <col min="4359" max="4359" width="19.421875" style="335" customWidth="1"/>
    <col min="4360" max="4361" width="9.28125" style="335" customWidth="1"/>
    <col min="4362" max="4362" width="19.7109375" style="335" customWidth="1"/>
    <col min="4363" max="4363" width="27.00390625" style="335" customWidth="1"/>
    <col min="4364" max="4364" width="9.28125" style="335" customWidth="1"/>
    <col min="4365" max="4365" width="12.00390625" style="335" customWidth="1"/>
    <col min="4366" max="4613" width="9.28125" style="335" customWidth="1"/>
    <col min="4614" max="4614" width="40.7109375" style="335" customWidth="1"/>
    <col min="4615" max="4615" width="19.421875" style="335" customWidth="1"/>
    <col min="4616" max="4617" width="9.28125" style="335" customWidth="1"/>
    <col min="4618" max="4618" width="19.7109375" style="335" customWidth="1"/>
    <col min="4619" max="4619" width="27.00390625" style="335" customWidth="1"/>
    <col min="4620" max="4620" width="9.28125" style="335" customWidth="1"/>
    <col min="4621" max="4621" width="12.00390625" style="335" customWidth="1"/>
    <col min="4622" max="4869" width="9.28125" style="335" customWidth="1"/>
    <col min="4870" max="4870" width="40.7109375" style="335" customWidth="1"/>
    <col min="4871" max="4871" width="19.421875" style="335" customWidth="1"/>
    <col min="4872" max="4873" width="9.28125" style="335" customWidth="1"/>
    <col min="4874" max="4874" width="19.7109375" style="335" customWidth="1"/>
    <col min="4875" max="4875" width="27.00390625" style="335" customWidth="1"/>
    <col min="4876" max="4876" width="9.28125" style="335" customWidth="1"/>
    <col min="4877" max="4877" width="12.00390625" style="335" customWidth="1"/>
    <col min="4878" max="5125" width="9.28125" style="335" customWidth="1"/>
    <col min="5126" max="5126" width="40.7109375" style="335" customWidth="1"/>
    <col min="5127" max="5127" width="19.421875" style="335" customWidth="1"/>
    <col min="5128" max="5129" width="9.28125" style="335" customWidth="1"/>
    <col min="5130" max="5130" width="19.7109375" style="335" customWidth="1"/>
    <col min="5131" max="5131" width="27.00390625" style="335" customWidth="1"/>
    <col min="5132" max="5132" width="9.28125" style="335" customWidth="1"/>
    <col min="5133" max="5133" width="12.00390625" style="335" customWidth="1"/>
    <col min="5134" max="5381" width="9.28125" style="335" customWidth="1"/>
    <col min="5382" max="5382" width="40.7109375" style="335" customWidth="1"/>
    <col min="5383" max="5383" width="19.421875" style="335" customWidth="1"/>
    <col min="5384" max="5385" width="9.28125" style="335" customWidth="1"/>
    <col min="5386" max="5386" width="19.7109375" style="335" customWidth="1"/>
    <col min="5387" max="5387" width="27.00390625" style="335" customWidth="1"/>
    <col min="5388" max="5388" width="9.28125" style="335" customWidth="1"/>
    <col min="5389" max="5389" width="12.00390625" style="335" customWidth="1"/>
    <col min="5390" max="5637" width="9.28125" style="335" customWidth="1"/>
    <col min="5638" max="5638" width="40.7109375" style="335" customWidth="1"/>
    <col min="5639" max="5639" width="19.421875" style="335" customWidth="1"/>
    <col min="5640" max="5641" width="9.28125" style="335" customWidth="1"/>
    <col min="5642" max="5642" width="19.7109375" style="335" customWidth="1"/>
    <col min="5643" max="5643" width="27.00390625" style="335" customWidth="1"/>
    <col min="5644" max="5644" width="9.28125" style="335" customWidth="1"/>
    <col min="5645" max="5645" width="12.00390625" style="335" customWidth="1"/>
    <col min="5646" max="5893" width="9.28125" style="335" customWidth="1"/>
    <col min="5894" max="5894" width="40.7109375" style="335" customWidth="1"/>
    <col min="5895" max="5895" width="19.421875" style="335" customWidth="1"/>
    <col min="5896" max="5897" width="9.28125" style="335" customWidth="1"/>
    <col min="5898" max="5898" width="19.7109375" style="335" customWidth="1"/>
    <col min="5899" max="5899" width="27.00390625" style="335" customWidth="1"/>
    <col min="5900" max="5900" width="9.28125" style="335" customWidth="1"/>
    <col min="5901" max="5901" width="12.00390625" style="335" customWidth="1"/>
    <col min="5902" max="6149" width="9.28125" style="335" customWidth="1"/>
    <col min="6150" max="6150" width="40.7109375" style="335" customWidth="1"/>
    <col min="6151" max="6151" width="19.421875" style="335" customWidth="1"/>
    <col min="6152" max="6153" width="9.28125" style="335" customWidth="1"/>
    <col min="6154" max="6154" width="19.7109375" style="335" customWidth="1"/>
    <col min="6155" max="6155" width="27.00390625" style="335" customWidth="1"/>
    <col min="6156" max="6156" width="9.28125" style="335" customWidth="1"/>
    <col min="6157" max="6157" width="12.00390625" style="335" customWidth="1"/>
    <col min="6158" max="6405" width="9.28125" style="335" customWidth="1"/>
    <col min="6406" max="6406" width="40.7109375" style="335" customWidth="1"/>
    <col min="6407" max="6407" width="19.421875" style="335" customWidth="1"/>
    <col min="6408" max="6409" width="9.28125" style="335" customWidth="1"/>
    <col min="6410" max="6410" width="19.7109375" style="335" customWidth="1"/>
    <col min="6411" max="6411" width="27.00390625" style="335" customWidth="1"/>
    <col min="6412" max="6412" width="9.28125" style="335" customWidth="1"/>
    <col min="6413" max="6413" width="12.00390625" style="335" customWidth="1"/>
    <col min="6414" max="6661" width="9.28125" style="335" customWidth="1"/>
    <col min="6662" max="6662" width="40.7109375" style="335" customWidth="1"/>
    <col min="6663" max="6663" width="19.421875" style="335" customWidth="1"/>
    <col min="6664" max="6665" width="9.28125" style="335" customWidth="1"/>
    <col min="6666" max="6666" width="19.7109375" style="335" customWidth="1"/>
    <col min="6667" max="6667" width="27.00390625" style="335" customWidth="1"/>
    <col min="6668" max="6668" width="9.28125" style="335" customWidth="1"/>
    <col min="6669" max="6669" width="12.00390625" style="335" customWidth="1"/>
    <col min="6670" max="6917" width="9.28125" style="335" customWidth="1"/>
    <col min="6918" max="6918" width="40.7109375" style="335" customWidth="1"/>
    <col min="6919" max="6919" width="19.421875" style="335" customWidth="1"/>
    <col min="6920" max="6921" width="9.28125" style="335" customWidth="1"/>
    <col min="6922" max="6922" width="19.7109375" style="335" customWidth="1"/>
    <col min="6923" max="6923" width="27.00390625" style="335" customWidth="1"/>
    <col min="6924" max="6924" width="9.28125" style="335" customWidth="1"/>
    <col min="6925" max="6925" width="12.00390625" style="335" customWidth="1"/>
    <col min="6926" max="7173" width="9.28125" style="335" customWidth="1"/>
    <col min="7174" max="7174" width="40.7109375" style="335" customWidth="1"/>
    <col min="7175" max="7175" width="19.421875" style="335" customWidth="1"/>
    <col min="7176" max="7177" width="9.28125" style="335" customWidth="1"/>
    <col min="7178" max="7178" width="19.7109375" style="335" customWidth="1"/>
    <col min="7179" max="7179" width="27.00390625" style="335" customWidth="1"/>
    <col min="7180" max="7180" width="9.28125" style="335" customWidth="1"/>
    <col min="7181" max="7181" width="12.00390625" style="335" customWidth="1"/>
    <col min="7182" max="7429" width="9.28125" style="335" customWidth="1"/>
    <col min="7430" max="7430" width="40.7109375" style="335" customWidth="1"/>
    <col min="7431" max="7431" width="19.421875" style="335" customWidth="1"/>
    <col min="7432" max="7433" width="9.28125" style="335" customWidth="1"/>
    <col min="7434" max="7434" width="19.7109375" style="335" customWidth="1"/>
    <col min="7435" max="7435" width="27.00390625" style="335" customWidth="1"/>
    <col min="7436" max="7436" width="9.28125" style="335" customWidth="1"/>
    <col min="7437" max="7437" width="12.00390625" style="335" customWidth="1"/>
    <col min="7438" max="7685" width="9.28125" style="335" customWidth="1"/>
    <col min="7686" max="7686" width="40.7109375" style="335" customWidth="1"/>
    <col min="7687" max="7687" width="19.421875" style="335" customWidth="1"/>
    <col min="7688" max="7689" width="9.28125" style="335" customWidth="1"/>
    <col min="7690" max="7690" width="19.7109375" style="335" customWidth="1"/>
    <col min="7691" max="7691" width="27.00390625" style="335" customWidth="1"/>
    <col min="7692" max="7692" width="9.28125" style="335" customWidth="1"/>
    <col min="7693" max="7693" width="12.00390625" style="335" customWidth="1"/>
    <col min="7694" max="7941" width="9.28125" style="335" customWidth="1"/>
    <col min="7942" max="7942" width="40.7109375" style="335" customWidth="1"/>
    <col min="7943" max="7943" width="19.421875" style="335" customWidth="1"/>
    <col min="7944" max="7945" width="9.28125" style="335" customWidth="1"/>
    <col min="7946" max="7946" width="19.7109375" style="335" customWidth="1"/>
    <col min="7947" max="7947" width="27.00390625" style="335" customWidth="1"/>
    <col min="7948" max="7948" width="9.28125" style="335" customWidth="1"/>
    <col min="7949" max="7949" width="12.00390625" style="335" customWidth="1"/>
    <col min="7950" max="8197" width="9.28125" style="335" customWidth="1"/>
    <col min="8198" max="8198" width="40.7109375" style="335" customWidth="1"/>
    <col min="8199" max="8199" width="19.421875" style="335" customWidth="1"/>
    <col min="8200" max="8201" width="9.28125" style="335" customWidth="1"/>
    <col min="8202" max="8202" width="19.7109375" style="335" customWidth="1"/>
    <col min="8203" max="8203" width="27.00390625" style="335" customWidth="1"/>
    <col min="8204" max="8204" width="9.28125" style="335" customWidth="1"/>
    <col min="8205" max="8205" width="12.00390625" style="335" customWidth="1"/>
    <col min="8206" max="8453" width="9.28125" style="335" customWidth="1"/>
    <col min="8454" max="8454" width="40.7109375" style="335" customWidth="1"/>
    <col min="8455" max="8455" width="19.421875" style="335" customWidth="1"/>
    <col min="8456" max="8457" width="9.28125" style="335" customWidth="1"/>
    <col min="8458" max="8458" width="19.7109375" style="335" customWidth="1"/>
    <col min="8459" max="8459" width="27.00390625" style="335" customWidth="1"/>
    <col min="8460" max="8460" width="9.28125" style="335" customWidth="1"/>
    <col min="8461" max="8461" width="12.00390625" style="335" customWidth="1"/>
    <col min="8462" max="8709" width="9.28125" style="335" customWidth="1"/>
    <col min="8710" max="8710" width="40.7109375" style="335" customWidth="1"/>
    <col min="8711" max="8711" width="19.421875" style="335" customWidth="1"/>
    <col min="8712" max="8713" width="9.28125" style="335" customWidth="1"/>
    <col min="8714" max="8714" width="19.7109375" style="335" customWidth="1"/>
    <col min="8715" max="8715" width="27.00390625" style="335" customWidth="1"/>
    <col min="8716" max="8716" width="9.28125" style="335" customWidth="1"/>
    <col min="8717" max="8717" width="12.00390625" style="335" customWidth="1"/>
    <col min="8718" max="8965" width="9.28125" style="335" customWidth="1"/>
    <col min="8966" max="8966" width="40.7109375" style="335" customWidth="1"/>
    <col min="8967" max="8967" width="19.421875" style="335" customWidth="1"/>
    <col min="8968" max="8969" width="9.28125" style="335" customWidth="1"/>
    <col min="8970" max="8970" width="19.7109375" style="335" customWidth="1"/>
    <col min="8971" max="8971" width="27.00390625" style="335" customWidth="1"/>
    <col min="8972" max="8972" width="9.28125" style="335" customWidth="1"/>
    <col min="8973" max="8973" width="12.00390625" style="335" customWidth="1"/>
    <col min="8974" max="9221" width="9.28125" style="335" customWidth="1"/>
    <col min="9222" max="9222" width="40.7109375" style="335" customWidth="1"/>
    <col min="9223" max="9223" width="19.421875" style="335" customWidth="1"/>
    <col min="9224" max="9225" width="9.28125" style="335" customWidth="1"/>
    <col min="9226" max="9226" width="19.7109375" style="335" customWidth="1"/>
    <col min="9227" max="9227" width="27.00390625" style="335" customWidth="1"/>
    <col min="9228" max="9228" width="9.28125" style="335" customWidth="1"/>
    <col min="9229" max="9229" width="12.00390625" style="335" customWidth="1"/>
    <col min="9230" max="9477" width="9.28125" style="335" customWidth="1"/>
    <col min="9478" max="9478" width="40.7109375" style="335" customWidth="1"/>
    <col min="9479" max="9479" width="19.421875" style="335" customWidth="1"/>
    <col min="9480" max="9481" width="9.28125" style="335" customWidth="1"/>
    <col min="9482" max="9482" width="19.7109375" style="335" customWidth="1"/>
    <col min="9483" max="9483" width="27.00390625" style="335" customWidth="1"/>
    <col min="9484" max="9484" width="9.28125" style="335" customWidth="1"/>
    <col min="9485" max="9485" width="12.00390625" style="335" customWidth="1"/>
    <col min="9486" max="9733" width="9.28125" style="335" customWidth="1"/>
    <col min="9734" max="9734" width="40.7109375" style="335" customWidth="1"/>
    <col min="9735" max="9735" width="19.421875" style="335" customWidth="1"/>
    <col min="9736" max="9737" width="9.28125" style="335" customWidth="1"/>
    <col min="9738" max="9738" width="19.7109375" style="335" customWidth="1"/>
    <col min="9739" max="9739" width="27.00390625" style="335" customWidth="1"/>
    <col min="9740" max="9740" width="9.28125" style="335" customWidth="1"/>
    <col min="9741" max="9741" width="12.00390625" style="335" customWidth="1"/>
    <col min="9742" max="9989" width="9.28125" style="335" customWidth="1"/>
    <col min="9990" max="9990" width="40.7109375" style="335" customWidth="1"/>
    <col min="9991" max="9991" width="19.421875" style="335" customWidth="1"/>
    <col min="9992" max="9993" width="9.28125" style="335" customWidth="1"/>
    <col min="9994" max="9994" width="19.7109375" style="335" customWidth="1"/>
    <col min="9995" max="9995" width="27.00390625" style="335" customWidth="1"/>
    <col min="9996" max="9996" width="9.28125" style="335" customWidth="1"/>
    <col min="9997" max="9997" width="12.00390625" style="335" customWidth="1"/>
    <col min="9998" max="10245" width="9.28125" style="335" customWidth="1"/>
    <col min="10246" max="10246" width="40.7109375" style="335" customWidth="1"/>
    <col min="10247" max="10247" width="19.421875" style="335" customWidth="1"/>
    <col min="10248" max="10249" width="9.28125" style="335" customWidth="1"/>
    <col min="10250" max="10250" width="19.7109375" style="335" customWidth="1"/>
    <col min="10251" max="10251" width="27.00390625" style="335" customWidth="1"/>
    <col min="10252" max="10252" width="9.28125" style="335" customWidth="1"/>
    <col min="10253" max="10253" width="12.00390625" style="335" customWidth="1"/>
    <col min="10254" max="10501" width="9.28125" style="335" customWidth="1"/>
    <col min="10502" max="10502" width="40.7109375" style="335" customWidth="1"/>
    <col min="10503" max="10503" width="19.421875" style="335" customWidth="1"/>
    <col min="10504" max="10505" width="9.28125" style="335" customWidth="1"/>
    <col min="10506" max="10506" width="19.7109375" style="335" customWidth="1"/>
    <col min="10507" max="10507" width="27.00390625" style="335" customWidth="1"/>
    <col min="10508" max="10508" width="9.28125" style="335" customWidth="1"/>
    <col min="10509" max="10509" width="12.00390625" style="335" customWidth="1"/>
    <col min="10510" max="10757" width="9.28125" style="335" customWidth="1"/>
    <col min="10758" max="10758" width="40.7109375" style="335" customWidth="1"/>
    <col min="10759" max="10759" width="19.421875" style="335" customWidth="1"/>
    <col min="10760" max="10761" width="9.28125" style="335" customWidth="1"/>
    <col min="10762" max="10762" width="19.7109375" style="335" customWidth="1"/>
    <col min="10763" max="10763" width="27.00390625" style="335" customWidth="1"/>
    <col min="10764" max="10764" width="9.28125" style="335" customWidth="1"/>
    <col min="10765" max="10765" width="12.00390625" style="335" customWidth="1"/>
    <col min="10766" max="11013" width="9.28125" style="335" customWidth="1"/>
    <col min="11014" max="11014" width="40.7109375" style="335" customWidth="1"/>
    <col min="11015" max="11015" width="19.421875" style="335" customWidth="1"/>
    <col min="11016" max="11017" width="9.28125" style="335" customWidth="1"/>
    <col min="11018" max="11018" width="19.7109375" style="335" customWidth="1"/>
    <col min="11019" max="11019" width="27.00390625" style="335" customWidth="1"/>
    <col min="11020" max="11020" width="9.28125" style="335" customWidth="1"/>
    <col min="11021" max="11021" width="12.00390625" style="335" customWidth="1"/>
    <col min="11022" max="11269" width="9.28125" style="335" customWidth="1"/>
    <col min="11270" max="11270" width="40.7109375" style="335" customWidth="1"/>
    <col min="11271" max="11271" width="19.421875" style="335" customWidth="1"/>
    <col min="11272" max="11273" width="9.28125" style="335" customWidth="1"/>
    <col min="11274" max="11274" width="19.7109375" style="335" customWidth="1"/>
    <col min="11275" max="11275" width="27.00390625" style="335" customWidth="1"/>
    <col min="11276" max="11276" width="9.28125" style="335" customWidth="1"/>
    <col min="11277" max="11277" width="12.00390625" style="335" customWidth="1"/>
    <col min="11278" max="11525" width="9.28125" style="335" customWidth="1"/>
    <col min="11526" max="11526" width="40.7109375" style="335" customWidth="1"/>
    <col min="11527" max="11527" width="19.421875" style="335" customWidth="1"/>
    <col min="11528" max="11529" width="9.28125" style="335" customWidth="1"/>
    <col min="11530" max="11530" width="19.7109375" style="335" customWidth="1"/>
    <col min="11531" max="11531" width="27.00390625" style="335" customWidth="1"/>
    <col min="11532" max="11532" width="9.28125" style="335" customWidth="1"/>
    <col min="11533" max="11533" width="12.00390625" style="335" customWidth="1"/>
    <col min="11534" max="11781" width="9.28125" style="335" customWidth="1"/>
    <col min="11782" max="11782" width="40.7109375" style="335" customWidth="1"/>
    <col min="11783" max="11783" width="19.421875" style="335" customWidth="1"/>
    <col min="11784" max="11785" width="9.28125" style="335" customWidth="1"/>
    <col min="11786" max="11786" width="19.7109375" style="335" customWidth="1"/>
    <col min="11787" max="11787" width="27.00390625" style="335" customWidth="1"/>
    <col min="11788" max="11788" width="9.28125" style="335" customWidth="1"/>
    <col min="11789" max="11789" width="12.00390625" style="335" customWidth="1"/>
    <col min="11790" max="12037" width="9.28125" style="335" customWidth="1"/>
    <col min="12038" max="12038" width="40.7109375" style="335" customWidth="1"/>
    <col min="12039" max="12039" width="19.421875" style="335" customWidth="1"/>
    <col min="12040" max="12041" width="9.28125" style="335" customWidth="1"/>
    <col min="12042" max="12042" width="19.7109375" style="335" customWidth="1"/>
    <col min="12043" max="12043" width="27.00390625" style="335" customWidth="1"/>
    <col min="12044" max="12044" width="9.28125" style="335" customWidth="1"/>
    <col min="12045" max="12045" width="12.00390625" style="335" customWidth="1"/>
    <col min="12046" max="12293" width="9.28125" style="335" customWidth="1"/>
    <col min="12294" max="12294" width="40.7109375" style="335" customWidth="1"/>
    <col min="12295" max="12295" width="19.421875" style="335" customWidth="1"/>
    <col min="12296" max="12297" width="9.28125" style="335" customWidth="1"/>
    <col min="12298" max="12298" width="19.7109375" style="335" customWidth="1"/>
    <col min="12299" max="12299" width="27.00390625" style="335" customWidth="1"/>
    <col min="12300" max="12300" width="9.28125" style="335" customWidth="1"/>
    <col min="12301" max="12301" width="12.00390625" style="335" customWidth="1"/>
    <col min="12302" max="12549" width="9.28125" style="335" customWidth="1"/>
    <col min="12550" max="12550" width="40.7109375" style="335" customWidth="1"/>
    <col min="12551" max="12551" width="19.421875" style="335" customWidth="1"/>
    <col min="12552" max="12553" width="9.28125" style="335" customWidth="1"/>
    <col min="12554" max="12554" width="19.7109375" style="335" customWidth="1"/>
    <col min="12555" max="12555" width="27.00390625" style="335" customWidth="1"/>
    <col min="12556" max="12556" width="9.28125" style="335" customWidth="1"/>
    <col min="12557" max="12557" width="12.00390625" style="335" customWidth="1"/>
    <col min="12558" max="12805" width="9.28125" style="335" customWidth="1"/>
    <col min="12806" max="12806" width="40.7109375" style="335" customWidth="1"/>
    <col min="12807" max="12807" width="19.421875" style="335" customWidth="1"/>
    <col min="12808" max="12809" width="9.28125" style="335" customWidth="1"/>
    <col min="12810" max="12810" width="19.7109375" style="335" customWidth="1"/>
    <col min="12811" max="12811" width="27.00390625" style="335" customWidth="1"/>
    <col min="12812" max="12812" width="9.28125" style="335" customWidth="1"/>
    <col min="12813" max="12813" width="12.00390625" style="335" customWidth="1"/>
    <col min="12814" max="13061" width="9.28125" style="335" customWidth="1"/>
    <col min="13062" max="13062" width="40.7109375" style="335" customWidth="1"/>
    <col min="13063" max="13063" width="19.421875" style="335" customWidth="1"/>
    <col min="13064" max="13065" width="9.28125" style="335" customWidth="1"/>
    <col min="13066" max="13066" width="19.7109375" style="335" customWidth="1"/>
    <col min="13067" max="13067" width="27.00390625" style="335" customWidth="1"/>
    <col min="13068" max="13068" width="9.28125" style="335" customWidth="1"/>
    <col min="13069" max="13069" width="12.00390625" style="335" customWidth="1"/>
    <col min="13070" max="13317" width="9.28125" style="335" customWidth="1"/>
    <col min="13318" max="13318" width="40.7109375" style="335" customWidth="1"/>
    <col min="13319" max="13319" width="19.421875" style="335" customWidth="1"/>
    <col min="13320" max="13321" width="9.28125" style="335" customWidth="1"/>
    <col min="13322" max="13322" width="19.7109375" style="335" customWidth="1"/>
    <col min="13323" max="13323" width="27.00390625" style="335" customWidth="1"/>
    <col min="13324" max="13324" width="9.28125" style="335" customWidth="1"/>
    <col min="13325" max="13325" width="12.00390625" style="335" customWidth="1"/>
    <col min="13326" max="13573" width="9.28125" style="335" customWidth="1"/>
    <col min="13574" max="13574" width="40.7109375" style="335" customWidth="1"/>
    <col min="13575" max="13575" width="19.421875" style="335" customWidth="1"/>
    <col min="13576" max="13577" width="9.28125" style="335" customWidth="1"/>
    <col min="13578" max="13578" width="19.7109375" style="335" customWidth="1"/>
    <col min="13579" max="13579" width="27.00390625" style="335" customWidth="1"/>
    <col min="13580" max="13580" width="9.28125" style="335" customWidth="1"/>
    <col min="13581" max="13581" width="12.00390625" style="335" customWidth="1"/>
    <col min="13582" max="13829" width="9.28125" style="335" customWidth="1"/>
    <col min="13830" max="13830" width="40.7109375" style="335" customWidth="1"/>
    <col min="13831" max="13831" width="19.421875" style="335" customWidth="1"/>
    <col min="13832" max="13833" width="9.28125" style="335" customWidth="1"/>
    <col min="13834" max="13834" width="19.7109375" style="335" customWidth="1"/>
    <col min="13835" max="13835" width="27.00390625" style="335" customWidth="1"/>
    <col min="13836" max="13836" width="9.28125" style="335" customWidth="1"/>
    <col min="13837" max="13837" width="12.00390625" style="335" customWidth="1"/>
    <col min="13838" max="14085" width="9.28125" style="335" customWidth="1"/>
    <col min="14086" max="14086" width="40.7109375" style="335" customWidth="1"/>
    <col min="14087" max="14087" width="19.421875" style="335" customWidth="1"/>
    <col min="14088" max="14089" width="9.28125" style="335" customWidth="1"/>
    <col min="14090" max="14090" width="19.7109375" style="335" customWidth="1"/>
    <col min="14091" max="14091" width="27.00390625" style="335" customWidth="1"/>
    <col min="14092" max="14092" width="9.28125" style="335" customWidth="1"/>
    <col min="14093" max="14093" width="12.00390625" style="335" customWidth="1"/>
    <col min="14094" max="14341" width="9.28125" style="335" customWidth="1"/>
    <col min="14342" max="14342" width="40.7109375" style="335" customWidth="1"/>
    <col min="14343" max="14343" width="19.421875" style="335" customWidth="1"/>
    <col min="14344" max="14345" width="9.28125" style="335" customWidth="1"/>
    <col min="14346" max="14346" width="19.7109375" style="335" customWidth="1"/>
    <col min="14347" max="14347" width="27.00390625" style="335" customWidth="1"/>
    <col min="14348" max="14348" width="9.28125" style="335" customWidth="1"/>
    <col min="14349" max="14349" width="12.00390625" style="335" customWidth="1"/>
    <col min="14350" max="14597" width="9.28125" style="335" customWidth="1"/>
    <col min="14598" max="14598" width="40.7109375" style="335" customWidth="1"/>
    <col min="14599" max="14599" width="19.421875" style="335" customWidth="1"/>
    <col min="14600" max="14601" width="9.28125" style="335" customWidth="1"/>
    <col min="14602" max="14602" width="19.7109375" style="335" customWidth="1"/>
    <col min="14603" max="14603" width="27.00390625" style="335" customWidth="1"/>
    <col min="14604" max="14604" width="9.28125" style="335" customWidth="1"/>
    <col min="14605" max="14605" width="12.00390625" style="335" customWidth="1"/>
    <col min="14606" max="14853" width="9.28125" style="335" customWidth="1"/>
    <col min="14854" max="14854" width="40.7109375" style="335" customWidth="1"/>
    <col min="14855" max="14855" width="19.421875" style="335" customWidth="1"/>
    <col min="14856" max="14857" width="9.28125" style="335" customWidth="1"/>
    <col min="14858" max="14858" width="19.7109375" style="335" customWidth="1"/>
    <col min="14859" max="14859" width="27.00390625" style="335" customWidth="1"/>
    <col min="14860" max="14860" width="9.28125" style="335" customWidth="1"/>
    <col min="14861" max="14861" width="12.00390625" style="335" customWidth="1"/>
    <col min="14862" max="15109" width="9.28125" style="335" customWidth="1"/>
    <col min="15110" max="15110" width="40.7109375" style="335" customWidth="1"/>
    <col min="15111" max="15111" width="19.421875" style="335" customWidth="1"/>
    <col min="15112" max="15113" width="9.28125" style="335" customWidth="1"/>
    <col min="15114" max="15114" width="19.7109375" style="335" customWidth="1"/>
    <col min="15115" max="15115" width="27.00390625" style="335" customWidth="1"/>
    <col min="15116" max="15116" width="9.28125" style="335" customWidth="1"/>
    <col min="15117" max="15117" width="12.00390625" style="335" customWidth="1"/>
    <col min="15118" max="15365" width="9.28125" style="335" customWidth="1"/>
    <col min="15366" max="15366" width="40.7109375" style="335" customWidth="1"/>
    <col min="15367" max="15367" width="19.421875" style="335" customWidth="1"/>
    <col min="15368" max="15369" width="9.28125" style="335" customWidth="1"/>
    <col min="15370" max="15370" width="19.7109375" style="335" customWidth="1"/>
    <col min="15371" max="15371" width="27.00390625" style="335" customWidth="1"/>
    <col min="15372" max="15372" width="9.28125" style="335" customWidth="1"/>
    <col min="15373" max="15373" width="12.00390625" style="335" customWidth="1"/>
    <col min="15374" max="15621" width="9.28125" style="335" customWidth="1"/>
    <col min="15622" max="15622" width="40.7109375" style="335" customWidth="1"/>
    <col min="15623" max="15623" width="19.421875" style="335" customWidth="1"/>
    <col min="15624" max="15625" width="9.28125" style="335" customWidth="1"/>
    <col min="15626" max="15626" width="19.7109375" style="335" customWidth="1"/>
    <col min="15627" max="15627" width="27.00390625" style="335" customWidth="1"/>
    <col min="15628" max="15628" width="9.28125" style="335" customWidth="1"/>
    <col min="15629" max="15629" width="12.00390625" style="335" customWidth="1"/>
    <col min="15630" max="15877" width="9.28125" style="335" customWidth="1"/>
    <col min="15878" max="15878" width="40.7109375" style="335" customWidth="1"/>
    <col min="15879" max="15879" width="19.421875" style="335" customWidth="1"/>
    <col min="15880" max="15881" width="9.28125" style="335" customWidth="1"/>
    <col min="15882" max="15882" width="19.7109375" style="335" customWidth="1"/>
    <col min="15883" max="15883" width="27.00390625" style="335" customWidth="1"/>
    <col min="15884" max="15884" width="9.28125" style="335" customWidth="1"/>
    <col min="15885" max="15885" width="12.00390625" style="335" customWidth="1"/>
    <col min="15886" max="16133" width="9.28125" style="335" customWidth="1"/>
    <col min="16134" max="16134" width="40.7109375" style="335" customWidth="1"/>
    <col min="16135" max="16135" width="19.421875" style="335" customWidth="1"/>
    <col min="16136" max="16137" width="9.28125" style="335" customWidth="1"/>
    <col min="16138" max="16138" width="19.7109375" style="335" customWidth="1"/>
    <col min="16139" max="16139" width="27.00390625" style="335" customWidth="1"/>
    <col min="16140" max="16140" width="9.28125" style="335" customWidth="1"/>
    <col min="16141" max="16141" width="12.00390625" style="335" customWidth="1"/>
    <col min="16142" max="16384" width="9.28125" style="335" customWidth="1"/>
  </cols>
  <sheetData>
    <row r="1" ht="13.5" thickBot="1"/>
    <row r="2" spans="1:11" ht="27" thickBot="1">
      <c r="A2" s="336" t="s">
        <v>1460</v>
      </c>
      <c r="B2" s="337"/>
      <c r="C2" s="337"/>
      <c r="D2" s="337"/>
      <c r="E2" s="337"/>
      <c r="F2" s="337"/>
      <c r="G2" s="337"/>
      <c r="H2" s="338"/>
      <c r="I2" s="339"/>
      <c r="J2" s="340" t="s">
        <v>1461</v>
      </c>
      <c r="K2" s="341" t="s">
        <v>1462</v>
      </c>
    </row>
    <row r="3" spans="1:27" ht="16.5" thickBot="1">
      <c r="A3" s="342" t="s">
        <v>1463</v>
      </c>
      <c r="B3" s="343"/>
      <c r="C3" s="343"/>
      <c r="D3" s="343"/>
      <c r="E3" s="343"/>
      <c r="F3" s="343"/>
      <c r="G3" s="343"/>
      <c r="H3" s="344"/>
      <c r="I3" s="345"/>
      <c r="J3" s="346" t="s">
        <v>1464</v>
      </c>
      <c r="K3" s="347"/>
      <c r="O3" s="348"/>
      <c r="P3" s="349"/>
      <c r="Q3" s="349"/>
      <c r="R3" s="349"/>
      <c r="S3" s="349"/>
      <c r="T3" s="350"/>
      <c r="U3" s="350"/>
      <c r="V3" s="351"/>
      <c r="W3" s="352"/>
      <c r="X3" s="352"/>
      <c r="Y3" s="352"/>
      <c r="Z3" s="352"/>
      <c r="AA3" s="353"/>
    </row>
    <row r="4" spans="1:27" ht="15.75">
      <c r="A4" s="354" t="s">
        <v>1465</v>
      </c>
      <c r="B4" s="343"/>
      <c r="C4" s="343"/>
      <c r="D4" s="343"/>
      <c r="E4" s="343"/>
      <c r="F4" s="343"/>
      <c r="G4" s="343"/>
      <c r="H4" s="344">
        <v>2</v>
      </c>
      <c r="I4" s="345" t="s">
        <v>1466</v>
      </c>
      <c r="J4" s="355"/>
      <c r="K4" s="356">
        <f aca="true" t="shared" si="0" ref="K4:K27">J4*H4</f>
        <v>0</v>
      </c>
      <c r="O4" s="348"/>
      <c r="P4" s="357"/>
      <c r="Q4" s="357"/>
      <c r="R4" s="357"/>
      <c r="S4" s="357"/>
      <c r="T4" s="358"/>
      <c r="U4" s="358"/>
      <c r="V4" s="359"/>
      <c r="W4" s="360"/>
      <c r="X4" s="361"/>
      <c r="Y4" s="362"/>
      <c r="Z4" s="363"/>
      <c r="AA4" s="353"/>
    </row>
    <row r="5" spans="1:27" ht="15.75">
      <c r="A5" s="354" t="s">
        <v>1467</v>
      </c>
      <c r="B5" s="364"/>
      <c r="C5" s="364"/>
      <c r="D5" s="364"/>
      <c r="E5" s="343"/>
      <c r="F5" s="343"/>
      <c r="G5" s="343"/>
      <c r="H5" s="344">
        <v>2</v>
      </c>
      <c r="I5" s="345" t="s">
        <v>1468</v>
      </c>
      <c r="J5" s="365"/>
      <c r="K5" s="356">
        <f t="shared" si="0"/>
        <v>0</v>
      </c>
      <c r="O5" s="348"/>
      <c r="P5" s="357"/>
      <c r="Q5" s="357"/>
      <c r="R5" s="357"/>
      <c r="S5" s="357"/>
      <c r="T5" s="358"/>
      <c r="U5" s="358"/>
      <c r="V5" s="359"/>
      <c r="W5" s="360"/>
      <c r="X5" s="361"/>
      <c r="Y5" s="362"/>
      <c r="Z5" s="363"/>
      <c r="AA5" s="353"/>
    </row>
    <row r="6" spans="1:27" ht="15.75">
      <c r="A6" s="354" t="s">
        <v>1469</v>
      </c>
      <c r="B6" s="343"/>
      <c r="C6" s="343"/>
      <c r="D6" s="343"/>
      <c r="E6" s="343"/>
      <c r="F6" s="343"/>
      <c r="G6" s="343"/>
      <c r="H6" s="344">
        <v>18</v>
      </c>
      <c r="I6" s="345" t="s">
        <v>1468</v>
      </c>
      <c r="J6" s="365"/>
      <c r="K6" s="356">
        <f t="shared" si="0"/>
        <v>0</v>
      </c>
      <c r="O6" s="348"/>
      <c r="P6" s="357"/>
      <c r="Q6" s="357"/>
      <c r="R6" s="357"/>
      <c r="S6" s="357"/>
      <c r="T6" s="358"/>
      <c r="U6" s="358"/>
      <c r="V6" s="359"/>
      <c r="W6" s="360"/>
      <c r="X6" s="361"/>
      <c r="Y6" s="362"/>
      <c r="Z6" s="363"/>
      <c r="AA6" s="353"/>
    </row>
    <row r="7" spans="1:27" ht="15.75">
      <c r="A7" s="354"/>
      <c r="B7" s="343"/>
      <c r="C7" s="343"/>
      <c r="D7" s="343"/>
      <c r="E7" s="343"/>
      <c r="F7" s="343"/>
      <c r="G7" s="343"/>
      <c r="H7" s="366"/>
      <c r="I7" s="345"/>
      <c r="J7" s="365"/>
      <c r="K7" s="356"/>
      <c r="O7" s="349"/>
      <c r="P7" s="349"/>
      <c r="Q7" s="349"/>
      <c r="R7" s="349"/>
      <c r="S7" s="349"/>
      <c r="T7" s="350"/>
      <c r="U7" s="350"/>
      <c r="V7" s="367"/>
      <c r="W7" s="351"/>
      <c r="X7" s="359"/>
      <c r="Y7" s="362"/>
      <c r="Z7" s="363"/>
      <c r="AA7" s="363"/>
    </row>
    <row r="8" spans="1:27" ht="15.75">
      <c r="A8" s="342" t="s">
        <v>1470</v>
      </c>
      <c r="B8" s="343"/>
      <c r="C8" s="343"/>
      <c r="D8" s="343"/>
      <c r="E8" s="343"/>
      <c r="F8" s="343"/>
      <c r="G8" s="343"/>
      <c r="H8" s="366"/>
      <c r="I8" s="345"/>
      <c r="J8" s="365"/>
      <c r="K8" s="356"/>
      <c r="M8" s="335" t="s">
        <v>1471</v>
      </c>
      <c r="N8" s="335" t="s">
        <v>1472</v>
      </c>
      <c r="O8" s="348"/>
      <c r="P8" s="357"/>
      <c r="Q8" s="357"/>
      <c r="R8" s="357"/>
      <c r="S8" s="357"/>
      <c r="T8" s="358"/>
      <c r="U8" s="358"/>
      <c r="V8" s="368"/>
      <c r="W8" s="359"/>
      <c r="X8" s="359"/>
      <c r="Y8" s="362"/>
      <c r="Z8" s="363"/>
      <c r="AA8" s="363"/>
    </row>
    <row r="9" spans="1:27" ht="15.75">
      <c r="A9" s="354" t="s">
        <v>1473</v>
      </c>
      <c r="B9" s="343"/>
      <c r="C9" s="343"/>
      <c r="D9" s="343"/>
      <c r="E9" s="369" t="s">
        <v>1474</v>
      </c>
      <c r="F9" s="343"/>
      <c r="G9" s="343"/>
      <c r="H9" s="370">
        <f>M9+N9</f>
        <v>8.5</v>
      </c>
      <c r="I9" s="345" t="s">
        <v>199</v>
      </c>
      <c r="J9" s="365"/>
      <c r="K9" s="356">
        <f t="shared" si="0"/>
        <v>0</v>
      </c>
      <c r="M9" s="335">
        <f>3+3+2.5</f>
        <v>8.5</v>
      </c>
      <c r="N9" s="335">
        <v>0</v>
      </c>
      <c r="O9" s="348"/>
      <c r="P9" s="357"/>
      <c r="Q9" s="357"/>
      <c r="R9" s="357"/>
      <c r="S9" s="371"/>
      <c r="T9" s="358"/>
      <c r="U9" s="358"/>
      <c r="V9" s="372"/>
      <c r="W9" s="360"/>
      <c r="X9" s="361"/>
      <c r="Y9" s="362"/>
      <c r="Z9" s="363"/>
      <c r="AA9" s="353"/>
    </row>
    <row r="10" spans="1:27" ht="15.75">
      <c r="A10" s="354" t="s">
        <v>1475</v>
      </c>
      <c r="B10" s="343"/>
      <c r="C10" s="343"/>
      <c r="D10" s="343"/>
      <c r="E10" s="369"/>
      <c r="F10" s="343"/>
      <c r="G10" s="343"/>
      <c r="H10" s="373"/>
      <c r="I10" s="345"/>
      <c r="J10" s="365"/>
      <c r="K10" s="356"/>
      <c r="O10" s="349"/>
      <c r="P10" s="349"/>
      <c r="Q10" s="349"/>
      <c r="R10" s="349"/>
      <c r="S10" s="371"/>
      <c r="T10" s="358"/>
      <c r="U10" s="358"/>
      <c r="V10" s="372"/>
      <c r="W10" s="360"/>
      <c r="X10" s="361"/>
      <c r="Y10" s="362"/>
      <c r="Z10" s="363"/>
      <c r="AA10" s="353"/>
    </row>
    <row r="11" spans="1:23" ht="15.75">
      <c r="A11" s="374"/>
      <c r="B11" s="364"/>
      <c r="C11" s="364"/>
      <c r="D11" s="364"/>
      <c r="E11" s="364"/>
      <c r="F11" s="364"/>
      <c r="G11" s="364"/>
      <c r="H11" s="373"/>
      <c r="I11" s="345"/>
      <c r="J11" s="365"/>
      <c r="K11" s="356"/>
      <c r="O11" s="349"/>
      <c r="P11" s="349"/>
      <c r="Q11" s="349"/>
      <c r="R11" s="349"/>
      <c r="S11" s="371"/>
      <c r="T11" s="358"/>
      <c r="U11" s="358"/>
      <c r="V11" s="372"/>
      <c r="W11" s="360"/>
    </row>
    <row r="12" spans="1:27" ht="15.75">
      <c r="A12" s="354" t="s">
        <v>1476</v>
      </c>
      <c r="B12" s="343"/>
      <c r="C12" s="343"/>
      <c r="D12" s="343"/>
      <c r="E12" s="343"/>
      <c r="F12" s="343"/>
      <c r="G12" s="343"/>
      <c r="H12" s="344"/>
      <c r="I12" s="345"/>
      <c r="J12" s="375"/>
      <c r="K12" s="347"/>
      <c r="M12" s="376"/>
      <c r="N12" s="377"/>
      <c r="O12" s="349"/>
      <c r="P12" s="349"/>
      <c r="Q12" s="349"/>
      <c r="R12" s="349"/>
      <c r="S12" s="349"/>
      <c r="T12" s="350"/>
      <c r="U12" s="350"/>
      <c r="V12" s="378"/>
      <c r="W12" s="351"/>
      <c r="X12" s="359"/>
      <c r="Y12" s="362"/>
      <c r="Z12" s="363"/>
      <c r="AA12" s="363"/>
    </row>
    <row r="13" spans="1:27" ht="15.75">
      <c r="A13" s="354"/>
      <c r="B13" s="343"/>
      <c r="C13" s="343"/>
      <c r="D13" s="343" t="s">
        <v>1477</v>
      </c>
      <c r="E13" s="343" t="s">
        <v>1478</v>
      </c>
      <c r="F13" s="343"/>
      <c r="G13" s="343"/>
      <c r="H13" s="373">
        <f>M9</f>
        <v>8.5</v>
      </c>
      <c r="I13" s="345" t="s">
        <v>199</v>
      </c>
      <c r="J13" s="375"/>
      <c r="K13" s="347">
        <f t="shared" si="0"/>
        <v>0</v>
      </c>
      <c r="M13" s="376"/>
      <c r="N13" s="379"/>
      <c r="O13" s="348"/>
      <c r="P13" s="357"/>
      <c r="Q13" s="357"/>
      <c r="R13" s="357"/>
      <c r="S13" s="357"/>
      <c r="T13" s="358"/>
      <c r="U13" s="358"/>
      <c r="V13" s="359"/>
      <c r="W13" s="359"/>
      <c r="X13" s="359"/>
      <c r="Y13" s="362"/>
      <c r="Z13" s="363"/>
      <c r="AA13" s="363"/>
    </row>
    <row r="14" spans="1:27" ht="15.75">
      <c r="A14" s="354"/>
      <c r="B14" s="343"/>
      <c r="C14" s="343"/>
      <c r="D14" s="343"/>
      <c r="E14" s="343"/>
      <c r="F14" s="343"/>
      <c r="G14" s="343"/>
      <c r="H14" s="373"/>
      <c r="I14" s="345"/>
      <c r="J14" s="375"/>
      <c r="K14" s="347"/>
      <c r="M14" s="376"/>
      <c r="N14" s="377"/>
      <c r="O14" s="357"/>
      <c r="P14" s="357"/>
      <c r="Q14" s="357"/>
      <c r="R14" s="348"/>
      <c r="S14" s="348"/>
      <c r="T14" s="358"/>
      <c r="U14" s="358"/>
      <c r="V14" s="372"/>
      <c r="W14" s="360"/>
      <c r="X14" s="361"/>
      <c r="Y14" s="362"/>
      <c r="Z14" s="363"/>
      <c r="AA14" s="353"/>
    </row>
    <row r="15" spans="1:27" ht="15.75">
      <c r="A15" s="354" t="s">
        <v>1479</v>
      </c>
      <c r="B15" s="343"/>
      <c r="C15" s="343"/>
      <c r="D15" s="343"/>
      <c r="E15" s="343"/>
      <c r="F15" s="343"/>
      <c r="G15" s="343"/>
      <c r="H15" s="344"/>
      <c r="I15" s="345"/>
      <c r="J15" s="375"/>
      <c r="K15" s="347"/>
      <c r="O15" s="357"/>
      <c r="P15" s="357"/>
      <c r="Q15" s="357"/>
      <c r="R15" s="348"/>
      <c r="S15" s="348"/>
      <c r="T15" s="358"/>
      <c r="U15" s="358"/>
      <c r="V15" s="372"/>
      <c r="W15" s="360"/>
      <c r="X15" s="361"/>
      <c r="Y15" s="362"/>
      <c r="Z15" s="363"/>
      <c r="AA15" s="353"/>
    </row>
    <row r="16" spans="1:27" ht="15.75">
      <c r="A16" s="354"/>
      <c r="B16" s="343"/>
      <c r="C16" s="343"/>
      <c r="D16" s="343"/>
      <c r="E16" s="343"/>
      <c r="F16" s="343" t="s">
        <v>1480</v>
      </c>
      <c r="G16" s="343"/>
      <c r="H16" s="344">
        <v>1</v>
      </c>
      <c r="I16" s="345" t="s">
        <v>1468</v>
      </c>
      <c r="J16" s="375"/>
      <c r="K16" s="347">
        <f t="shared" si="0"/>
        <v>0</v>
      </c>
      <c r="O16" s="357"/>
      <c r="P16" s="357"/>
      <c r="Q16" s="357"/>
      <c r="R16" s="348"/>
      <c r="S16" s="348"/>
      <c r="T16" s="358"/>
      <c r="U16" s="358"/>
      <c r="V16" s="372"/>
      <c r="W16" s="360"/>
      <c r="X16" s="361"/>
      <c r="Y16" s="362"/>
      <c r="Z16" s="363"/>
      <c r="AA16" s="353"/>
    </row>
    <row r="17" spans="1:27" ht="15.75">
      <c r="A17" s="354" t="s">
        <v>1481</v>
      </c>
      <c r="B17" s="343"/>
      <c r="C17" s="343"/>
      <c r="D17" s="343"/>
      <c r="E17" s="343"/>
      <c r="F17" s="343" t="s">
        <v>1482</v>
      </c>
      <c r="G17" s="343"/>
      <c r="H17" s="344">
        <v>1</v>
      </c>
      <c r="I17" s="345" t="s">
        <v>1468</v>
      </c>
      <c r="J17" s="375"/>
      <c r="K17" s="347">
        <f t="shared" si="0"/>
        <v>0</v>
      </c>
      <c r="O17" s="348"/>
      <c r="P17" s="357"/>
      <c r="Q17" s="357"/>
      <c r="R17" s="357"/>
      <c r="S17" s="357"/>
      <c r="T17" s="358"/>
      <c r="U17" s="358"/>
      <c r="V17" s="359"/>
      <c r="W17" s="359"/>
      <c r="X17" s="361"/>
      <c r="Y17" s="362"/>
      <c r="Z17" s="363"/>
      <c r="AA17" s="363"/>
    </row>
    <row r="18" spans="1:27" ht="15.75">
      <c r="A18" s="380" t="s">
        <v>1483</v>
      </c>
      <c r="B18" s="381"/>
      <c r="C18" s="381"/>
      <c r="D18" s="381"/>
      <c r="E18" s="382"/>
      <c r="F18" s="383"/>
      <c r="G18" s="383"/>
      <c r="H18" s="384"/>
      <c r="I18" s="345"/>
      <c r="J18" s="375"/>
      <c r="K18" s="347"/>
      <c r="O18" s="357"/>
      <c r="P18" s="357"/>
      <c r="Q18" s="357"/>
      <c r="R18" s="357"/>
      <c r="S18" s="357"/>
      <c r="T18" s="385"/>
      <c r="U18" s="358"/>
      <c r="V18" s="359"/>
      <c r="W18" s="360"/>
      <c r="X18" s="361"/>
      <c r="Y18" s="362"/>
      <c r="Z18" s="363"/>
      <c r="AA18" s="353"/>
    </row>
    <row r="19" spans="1:27" ht="15.75">
      <c r="A19" s="386"/>
      <c r="B19" s="382" t="s">
        <v>1484</v>
      </c>
      <c r="C19" s="382"/>
      <c r="D19" s="381"/>
      <c r="E19" s="382"/>
      <c r="F19" s="387" t="s">
        <v>1480</v>
      </c>
      <c r="G19" s="383"/>
      <c r="H19" s="384">
        <v>2</v>
      </c>
      <c r="I19" s="345" t="s">
        <v>1468</v>
      </c>
      <c r="J19" s="375"/>
      <c r="K19" s="347">
        <f t="shared" si="0"/>
        <v>0</v>
      </c>
      <c r="O19" s="357"/>
      <c r="P19" s="357"/>
      <c r="Q19" s="357"/>
      <c r="R19" s="357"/>
      <c r="S19" s="357"/>
      <c r="T19" s="358"/>
      <c r="U19" s="358"/>
      <c r="V19" s="359"/>
      <c r="W19" s="359"/>
      <c r="X19" s="361"/>
      <c r="Y19" s="362"/>
      <c r="Z19" s="363"/>
      <c r="AA19" s="363"/>
    </row>
    <row r="20" spans="1:27" ht="15.75">
      <c r="A20" s="354" t="s">
        <v>1485</v>
      </c>
      <c r="B20" s="343"/>
      <c r="C20" s="343"/>
      <c r="D20" s="343"/>
      <c r="E20" s="343"/>
      <c r="F20" s="343"/>
      <c r="G20" s="343"/>
      <c r="H20" s="344">
        <v>1</v>
      </c>
      <c r="I20" s="345" t="s">
        <v>1466</v>
      </c>
      <c r="J20" s="375"/>
      <c r="K20" s="347">
        <f t="shared" si="0"/>
        <v>0</v>
      </c>
      <c r="O20" s="348"/>
      <c r="P20" s="357"/>
      <c r="Q20" s="357"/>
      <c r="R20" s="357"/>
      <c r="S20" s="357"/>
      <c r="T20" s="358"/>
      <c r="U20" s="358"/>
      <c r="V20" s="359"/>
      <c r="W20" s="359"/>
      <c r="X20" s="361"/>
      <c r="Y20" s="362"/>
      <c r="Z20" s="363"/>
      <c r="AA20" s="363"/>
    </row>
    <row r="21" spans="1:27" ht="15.75">
      <c r="A21" s="354" t="s">
        <v>1486</v>
      </c>
      <c r="B21" s="343"/>
      <c r="C21" s="343"/>
      <c r="D21" s="343"/>
      <c r="E21" s="343"/>
      <c r="F21" s="343"/>
      <c r="G21" s="343"/>
      <c r="H21" s="344"/>
      <c r="I21" s="345"/>
      <c r="J21" s="375"/>
      <c r="K21" s="347"/>
      <c r="O21" s="357"/>
      <c r="P21" s="357"/>
      <c r="Q21" s="357"/>
      <c r="R21" s="357"/>
      <c r="S21" s="357"/>
      <c r="T21" s="385"/>
      <c r="U21" s="358"/>
      <c r="V21" s="359"/>
      <c r="W21" s="360"/>
      <c r="X21" s="361"/>
      <c r="Y21" s="362"/>
      <c r="Z21" s="363"/>
      <c r="AA21" s="353"/>
    </row>
    <row r="22" spans="1:27" ht="15.75">
      <c r="A22" s="354" t="s">
        <v>1487</v>
      </c>
      <c r="B22" s="343"/>
      <c r="C22" s="343"/>
      <c r="D22" s="343"/>
      <c r="E22" s="343"/>
      <c r="F22" s="343"/>
      <c r="G22" s="343"/>
      <c r="H22" s="344">
        <v>1</v>
      </c>
      <c r="I22" s="345" t="s">
        <v>1466</v>
      </c>
      <c r="J22" s="375"/>
      <c r="K22" s="347">
        <f t="shared" si="0"/>
        <v>0</v>
      </c>
      <c r="O22" s="357"/>
      <c r="P22" s="357"/>
      <c r="Q22" s="357"/>
      <c r="R22" s="357"/>
      <c r="S22" s="357"/>
      <c r="T22" s="385"/>
      <c r="U22" s="358"/>
      <c r="V22" s="359"/>
      <c r="W22" s="360"/>
      <c r="X22" s="361"/>
      <c r="Y22" s="362"/>
      <c r="Z22" s="363"/>
      <c r="AA22" s="353"/>
    </row>
    <row r="23" spans="1:27" ht="15.75">
      <c r="A23" s="354" t="s">
        <v>1488</v>
      </c>
      <c r="B23" s="343"/>
      <c r="C23" s="343"/>
      <c r="D23" s="343"/>
      <c r="E23" s="343"/>
      <c r="F23" s="343"/>
      <c r="G23" s="343"/>
      <c r="H23" s="344">
        <v>1</v>
      </c>
      <c r="I23" s="345" t="s">
        <v>1466</v>
      </c>
      <c r="J23" s="375"/>
      <c r="K23" s="347">
        <f t="shared" si="0"/>
        <v>0</v>
      </c>
      <c r="O23" s="357"/>
      <c r="P23" s="357"/>
      <c r="Q23" s="357"/>
      <c r="R23" s="357"/>
      <c r="S23" s="357"/>
      <c r="T23" s="358"/>
      <c r="U23" s="358"/>
      <c r="V23" s="359"/>
      <c r="W23" s="359"/>
      <c r="X23" s="361"/>
      <c r="Y23" s="362"/>
      <c r="Z23" s="363"/>
      <c r="AA23" s="363"/>
    </row>
    <row r="24" spans="1:27" ht="15.75">
      <c r="A24" s="354" t="s">
        <v>1489</v>
      </c>
      <c r="B24" s="343"/>
      <c r="C24" s="343"/>
      <c r="D24" s="343"/>
      <c r="E24" s="343"/>
      <c r="F24" s="343"/>
      <c r="G24" s="343"/>
      <c r="H24" s="344">
        <v>1</v>
      </c>
      <c r="I24" s="345" t="s">
        <v>1466</v>
      </c>
      <c r="J24" s="375"/>
      <c r="K24" s="347">
        <f t="shared" si="0"/>
        <v>0</v>
      </c>
      <c r="O24" s="357"/>
      <c r="P24" s="357"/>
      <c r="Q24" s="357"/>
      <c r="R24" s="357"/>
      <c r="S24" s="357"/>
      <c r="T24" s="358"/>
      <c r="U24" s="358"/>
      <c r="V24" s="359"/>
      <c r="W24" s="359"/>
      <c r="X24" s="361"/>
      <c r="Y24" s="362"/>
      <c r="Z24" s="363"/>
      <c r="AA24" s="363"/>
    </row>
    <row r="25" spans="1:27" ht="15.75">
      <c r="A25" s="354" t="s">
        <v>1490</v>
      </c>
      <c r="B25" s="343"/>
      <c r="C25" s="343"/>
      <c r="D25" s="343"/>
      <c r="E25" s="343"/>
      <c r="F25" s="343"/>
      <c r="G25" s="343"/>
      <c r="H25" s="344">
        <v>1</v>
      </c>
      <c r="I25" s="345" t="s">
        <v>1466</v>
      </c>
      <c r="J25" s="375"/>
      <c r="K25" s="347">
        <f t="shared" si="0"/>
        <v>0</v>
      </c>
      <c r="O25" s="349"/>
      <c r="P25" s="349"/>
      <c r="Q25" s="349"/>
      <c r="R25" s="349"/>
      <c r="S25" s="349"/>
      <c r="T25" s="350"/>
      <c r="U25" s="350"/>
      <c r="V25" s="351"/>
      <c r="W25" s="351"/>
      <c r="X25" s="361"/>
      <c r="Y25" s="362"/>
      <c r="Z25" s="363"/>
      <c r="AA25" s="363"/>
    </row>
    <row r="26" spans="1:27" ht="15.75">
      <c r="A26" s="354" t="s">
        <v>1491</v>
      </c>
      <c r="B26" s="343"/>
      <c r="C26" s="343"/>
      <c r="D26" s="343"/>
      <c r="E26" s="343"/>
      <c r="F26" s="343"/>
      <c r="G26" s="343"/>
      <c r="H26" s="344">
        <v>1</v>
      </c>
      <c r="I26" s="345" t="s">
        <v>1466</v>
      </c>
      <c r="J26" s="375"/>
      <c r="K26" s="347">
        <f t="shared" si="0"/>
        <v>0</v>
      </c>
      <c r="O26" s="348"/>
      <c r="P26" s="357"/>
      <c r="Q26" s="357"/>
      <c r="R26" s="357"/>
      <c r="S26" s="357"/>
      <c r="T26" s="358"/>
      <c r="U26" s="358"/>
      <c r="V26" s="359"/>
      <c r="W26" s="360"/>
      <c r="X26" s="361"/>
      <c r="Y26" s="362"/>
      <c r="Z26" s="363"/>
      <c r="AA26" s="353"/>
    </row>
    <row r="27" spans="1:27" ht="15.75">
      <c r="A27" s="354" t="s">
        <v>1492</v>
      </c>
      <c r="B27" s="343"/>
      <c r="C27" s="343"/>
      <c r="D27" s="343"/>
      <c r="E27" s="343"/>
      <c r="F27" s="343"/>
      <c r="G27" s="343"/>
      <c r="H27" s="344">
        <v>1</v>
      </c>
      <c r="I27" s="345" t="s">
        <v>1466</v>
      </c>
      <c r="J27" s="375"/>
      <c r="K27" s="347">
        <f t="shared" si="0"/>
        <v>0</v>
      </c>
      <c r="O27" s="388"/>
      <c r="P27" s="389"/>
      <c r="Q27" s="389"/>
      <c r="R27" s="389"/>
      <c r="S27" s="389"/>
      <c r="T27" s="390"/>
      <c r="U27" s="391"/>
      <c r="V27" s="392"/>
      <c r="W27" s="393"/>
      <c r="X27" s="361"/>
      <c r="Y27" s="362"/>
      <c r="Z27" s="363"/>
      <c r="AA27" s="353"/>
    </row>
    <row r="28" spans="1:27" ht="15.75">
      <c r="A28" s="354"/>
      <c r="B28" s="343"/>
      <c r="C28" s="343"/>
      <c r="D28" s="343"/>
      <c r="E28" s="343"/>
      <c r="F28" s="343"/>
      <c r="G28" s="343"/>
      <c r="H28" s="344"/>
      <c r="I28" s="345"/>
      <c r="J28" s="375"/>
      <c r="K28" s="347"/>
      <c r="O28" s="388"/>
      <c r="P28" s="389"/>
      <c r="Q28" s="389"/>
      <c r="R28" s="389"/>
      <c r="S28" s="389"/>
      <c r="T28" s="390"/>
      <c r="U28" s="391"/>
      <c r="V28" s="392"/>
      <c r="W28" s="393"/>
      <c r="X28" s="361"/>
      <c r="Y28" s="362"/>
      <c r="Z28" s="363"/>
      <c r="AA28" s="353"/>
    </row>
    <row r="29" spans="1:27" ht="15.75">
      <c r="A29" s="342" t="s">
        <v>1493</v>
      </c>
      <c r="B29" s="343"/>
      <c r="C29" s="343"/>
      <c r="D29" s="343"/>
      <c r="E29" s="343"/>
      <c r="F29" s="343"/>
      <c r="G29" s="343"/>
      <c r="H29" s="344"/>
      <c r="I29" s="345"/>
      <c r="J29" s="375"/>
      <c r="K29" s="347"/>
      <c r="O29" s="348"/>
      <c r="P29" s="357"/>
      <c r="Q29" s="357"/>
      <c r="R29" s="357"/>
      <c r="S29" s="357"/>
      <c r="T29" s="358"/>
      <c r="U29" s="358"/>
      <c r="V29" s="359"/>
      <c r="W29" s="360"/>
      <c r="X29" s="361"/>
      <c r="Y29" s="362"/>
      <c r="Z29" s="363"/>
      <c r="AA29" s="394"/>
    </row>
    <row r="30" spans="1:27" ht="15.75">
      <c r="A30" s="354"/>
      <c r="B30" s="343"/>
      <c r="C30" s="343"/>
      <c r="D30" s="343"/>
      <c r="E30" s="343"/>
      <c r="F30" s="343"/>
      <c r="G30" s="343"/>
      <c r="H30" s="373"/>
      <c r="I30" s="345"/>
      <c r="J30" s="375"/>
      <c r="K30" s="347"/>
      <c r="O30" s="348"/>
      <c r="P30" s="357"/>
      <c r="Q30" s="357"/>
      <c r="R30" s="357"/>
      <c r="S30" s="357"/>
      <c r="T30" s="358"/>
      <c r="U30" s="358"/>
      <c r="V30" s="359"/>
      <c r="W30" s="360"/>
      <c r="X30" s="361"/>
      <c r="Y30" s="362"/>
      <c r="Z30" s="363"/>
      <c r="AA30" s="394"/>
    </row>
    <row r="31" spans="1:27" ht="15.75">
      <c r="A31" s="354" t="s">
        <v>1494</v>
      </c>
      <c r="B31" s="343"/>
      <c r="C31" s="343"/>
      <c r="D31" s="343"/>
      <c r="E31" s="343"/>
      <c r="F31" s="343"/>
      <c r="G31" s="343"/>
      <c r="H31" s="373">
        <v>22.4</v>
      </c>
      <c r="I31" s="345" t="s">
        <v>199</v>
      </c>
      <c r="J31" s="375"/>
      <c r="K31" s="347">
        <f>J31*H31</f>
        <v>0</v>
      </c>
      <c r="O31" s="348"/>
      <c r="P31" s="357"/>
      <c r="Q31" s="357"/>
      <c r="R31" s="357"/>
      <c r="S31" s="357"/>
      <c r="T31" s="358"/>
      <c r="U31" s="358"/>
      <c r="V31" s="359"/>
      <c r="W31" s="360"/>
      <c r="X31" s="361"/>
      <c r="Y31" s="362"/>
      <c r="Z31" s="363"/>
      <c r="AA31" s="394"/>
    </row>
    <row r="32" spans="1:27" ht="15.75">
      <c r="A32" s="354" t="s">
        <v>1495</v>
      </c>
      <c r="B32" s="343"/>
      <c r="C32" s="343"/>
      <c r="D32" s="343"/>
      <c r="E32" s="343"/>
      <c r="F32" s="343"/>
      <c r="G32" s="343"/>
      <c r="H32" s="373"/>
      <c r="I32" s="345"/>
      <c r="J32" s="375"/>
      <c r="K32" s="347"/>
      <c r="O32" s="348"/>
      <c r="P32" s="357"/>
      <c r="Q32" s="357"/>
      <c r="R32" s="357"/>
      <c r="S32" s="357"/>
      <c r="T32" s="358"/>
      <c r="U32" s="358"/>
      <c r="V32" s="359"/>
      <c r="W32" s="360"/>
      <c r="X32" s="361"/>
      <c r="Y32" s="362"/>
      <c r="Z32" s="363"/>
      <c r="AA32" s="394"/>
    </row>
    <row r="33" spans="1:27" ht="15.75">
      <c r="A33" s="354" t="s">
        <v>1496</v>
      </c>
      <c r="B33" s="343"/>
      <c r="C33" s="343"/>
      <c r="D33" s="343"/>
      <c r="E33" s="343"/>
      <c r="F33" s="343"/>
      <c r="G33" s="343"/>
      <c r="H33" s="373"/>
      <c r="I33" s="345"/>
      <c r="J33" s="375"/>
      <c r="K33" s="347"/>
      <c r="O33" s="348"/>
      <c r="P33" s="357"/>
      <c r="Q33" s="357"/>
      <c r="R33" s="357"/>
      <c r="S33" s="357"/>
      <c r="T33" s="358"/>
      <c r="U33" s="358"/>
      <c r="V33" s="359"/>
      <c r="W33" s="359"/>
      <c r="X33" s="361"/>
      <c r="Y33" s="362"/>
      <c r="Z33" s="363"/>
      <c r="AA33" s="363"/>
    </row>
    <row r="34" spans="1:27" ht="15.75">
      <c r="A34" s="354"/>
      <c r="B34" s="343"/>
      <c r="C34" s="343"/>
      <c r="D34" s="343"/>
      <c r="E34" s="343"/>
      <c r="F34" s="343"/>
      <c r="G34" s="343" t="s">
        <v>1497</v>
      </c>
      <c r="H34" s="373">
        <v>7.5</v>
      </c>
      <c r="I34" s="345" t="s">
        <v>199</v>
      </c>
      <c r="J34" s="375"/>
      <c r="K34" s="347">
        <f aca="true" t="shared" si="1" ref="K34:K43">J34*H34</f>
        <v>0</v>
      </c>
      <c r="O34" s="348"/>
      <c r="P34" s="357"/>
      <c r="Q34" s="357"/>
      <c r="R34" s="357"/>
      <c r="S34" s="357"/>
      <c r="T34" s="358"/>
      <c r="U34" s="358"/>
      <c r="V34" s="359"/>
      <c r="W34" s="360"/>
      <c r="X34" s="361"/>
      <c r="Y34" s="362"/>
      <c r="Z34" s="363"/>
      <c r="AA34" s="394"/>
    </row>
    <row r="35" spans="1:27" ht="15.75">
      <c r="A35" s="354" t="s">
        <v>1498</v>
      </c>
      <c r="B35" s="343"/>
      <c r="C35" s="343"/>
      <c r="D35" s="343"/>
      <c r="E35" s="343"/>
      <c r="F35" s="343"/>
      <c r="G35" s="343"/>
      <c r="H35" s="373">
        <v>1</v>
      </c>
      <c r="I35" s="345" t="s">
        <v>1466</v>
      </c>
      <c r="J35" s="375"/>
      <c r="K35" s="347">
        <f t="shared" si="1"/>
        <v>0</v>
      </c>
      <c r="O35" s="348"/>
      <c r="P35" s="357"/>
      <c r="Q35" s="357"/>
      <c r="R35" s="357"/>
      <c r="S35" s="357"/>
      <c r="T35" s="358"/>
      <c r="U35" s="358"/>
      <c r="V35" s="359"/>
      <c r="W35" s="360"/>
      <c r="X35" s="361"/>
      <c r="Y35" s="362"/>
      <c r="Z35" s="363"/>
      <c r="AA35" s="394"/>
    </row>
    <row r="36" spans="1:27" ht="15.75">
      <c r="A36" s="354" t="s">
        <v>1499</v>
      </c>
      <c r="B36" s="343"/>
      <c r="C36" s="343"/>
      <c r="D36" s="343"/>
      <c r="E36" s="343"/>
      <c r="F36" s="343"/>
      <c r="G36" s="343"/>
      <c r="H36" s="344">
        <v>1</v>
      </c>
      <c r="I36" s="345" t="s">
        <v>1466</v>
      </c>
      <c r="J36" s="375"/>
      <c r="K36" s="347">
        <f t="shared" si="1"/>
        <v>0</v>
      </c>
      <c r="O36" s="348"/>
      <c r="P36" s="357"/>
      <c r="Q36" s="357"/>
      <c r="R36" s="357"/>
      <c r="S36" s="357"/>
      <c r="T36" s="358"/>
      <c r="U36" s="358"/>
      <c r="V36" s="372"/>
      <c r="W36" s="359"/>
      <c r="X36" s="361"/>
      <c r="Y36" s="362"/>
      <c r="Z36" s="363"/>
      <c r="AA36" s="363"/>
    </row>
    <row r="37" spans="1:27" ht="15.75">
      <c r="A37" s="354" t="s">
        <v>1500</v>
      </c>
      <c r="B37" s="343"/>
      <c r="C37" s="343"/>
      <c r="D37" s="343"/>
      <c r="E37" s="343"/>
      <c r="F37" s="343"/>
      <c r="G37" s="343"/>
      <c r="H37" s="344">
        <v>1</v>
      </c>
      <c r="I37" s="345" t="s">
        <v>1466</v>
      </c>
      <c r="J37" s="375"/>
      <c r="K37" s="347">
        <f t="shared" si="1"/>
        <v>0</v>
      </c>
      <c r="O37" s="357"/>
      <c r="P37" s="357"/>
      <c r="Q37" s="357"/>
      <c r="R37" s="357"/>
      <c r="S37" s="357"/>
      <c r="T37" s="358"/>
      <c r="U37" s="385"/>
      <c r="V37" s="372"/>
      <c r="W37" s="360"/>
      <c r="X37" s="361"/>
      <c r="Y37" s="362"/>
      <c r="Z37" s="363"/>
      <c r="AA37" s="353"/>
    </row>
    <row r="38" spans="1:27" ht="15.75">
      <c r="A38" s="374"/>
      <c r="B38" s="364"/>
      <c r="C38" s="364"/>
      <c r="D38" s="364"/>
      <c r="E38" s="364"/>
      <c r="F38" s="364"/>
      <c r="G38" s="364"/>
      <c r="H38" s="344"/>
      <c r="I38" s="345"/>
      <c r="J38" s="365"/>
      <c r="K38" s="347"/>
      <c r="O38" s="357"/>
      <c r="P38" s="357"/>
      <c r="Q38" s="357"/>
      <c r="R38" s="357"/>
      <c r="S38" s="357"/>
      <c r="T38" s="358"/>
      <c r="U38" s="385"/>
      <c r="V38" s="372"/>
      <c r="W38" s="360"/>
      <c r="X38" s="361"/>
      <c r="Y38" s="362"/>
      <c r="Z38" s="363"/>
      <c r="AA38" s="353"/>
    </row>
    <row r="39" spans="1:27" ht="15.75">
      <c r="A39" s="342" t="s">
        <v>1501</v>
      </c>
      <c r="B39" s="364"/>
      <c r="C39" s="364"/>
      <c r="D39" s="364"/>
      <c r="E39" s="364"/>
      <c r="F39" s="364"/>
      <c r="G39" s="364"/>
      <c r="H39" s="344"/>
      <c r="I39" s="345"/>
      <c r="J39" s="365"/>
      <c r="K39" s="347"/>
      <c r="O39" s="357"/>
      <c r="P39" s="357"/>
      <c r="Q39" s="357"/>
      <c r="R39" s="357"/>
      <c r="S39" s="357"/>
      <c r="T39" s="358"/>
      <c r="U39" s="385"/>
      <c r="V39" s="372"/>
      <c r="W39" s="360"/>
      <c r="X39" s="361"/>
      <c r="Y39" s="362"/>
      <c r="Z39" s="363"/>
      <c r="AA39" s="353"/>
    </row>
    <row r="40" spans="1:27" ht="15.75">
      <c r="A40" s="395" t="s">
        <v>1502</v>
      </c>
      <c r="B40" s="364"/>
      <c r="C40" s="364"/>
      <c r="D40" s="364"/>
      <c r="E40" s="364"/>
      <c r="F40" s="364"/>
      <c r="G40" s="364"/>
      <c r="H40" s="344">
        <v>1</v>
      </c>
      <c r="I40" s="345" t="s">
        <v>1466</v>
      </c>
      <c r="J40" s="365"/>
      <c r="K40" s="347">
        <f t="shared" si="1"/>
        <v>0</v>
      </c>
      <c r="O40" s="357"/>
      <c r="P40" s="357"/>
      <c r="Q40" s="357"/>
      <c r="R40" s="357"/>
      <c r="S40" s="357"/>
      <c r="T40" s="358"/>
      <c r="U40" s="385"/>
      <c r="V40" s="372"/>
      <c r="W40" s="360"/>
      <c r="X40" s="361"/>
      <c r="Y40" s="362"/>
      <c r="Z40" s="363"/>
      <c r="AA40" s="353"/>
    </row>
    <row r="41" spans="1:27" ht="15.75">
      <c r="A41" s="395" t="s">
        <v>1503</v>
      </c>
      <c r="B41" s="364"/>
      <c r="C41" s="364"/>
      <c r="D41" s="364"/>
      <c r="E41" s="364"/>
      <c r="F41" s="364"/>
      <c r="G41" s="364"/>
      <c r="H41" s="344">
        <v>1</v>
      </c>
      <c r="I41" s="345" t="s">
        <v>1466</v>
      </c>
      <c r="J41" s="365"/>
      <c r="K41" s="347">
        <f t="shared" si="1"/>
        <v>0</v>
      </c>
      <c r="O41" s="357"/>
      <c r="P41" s="357"/>
      <c r="Q41" s="357"/>
      <c r="R41" s="357"/>
      <c r="S41" s="357"/>
      <c r="T41" s="358"/>
      <c r="U41" s="385"/>
      <c r="V41" s="372"/>
      <c r="W41" s="360"/>
      <c r="X41" s="361"/>
      <c r="Y41" s="362"/>
      <c r="Z41" s="363"/>
      <c r="AA41" s="353"/>
    </row>
    <row r="42" spans="1:27" ht="15.75">
      <c r="A42" s="380" t="s">
        <v>1504</v>
      </c>
      <c r="B42" s="364"/>
      <c r="C42" s="364"/>
      <c r="D42" s="364"/>
      <c r="E42" s="364"/>
      <c r="F42" s="364"/>
      <c r="G42" s="364"/>
      <c r="H42" s="344">
        <v>1</v>
      </c>
      <c r="I42" s="345" t="s">
        <v>1466</v>
      </c>
      <c r="J42" s="365"/>
      <c r="K42" s="347">
        <f t="shared" si="1"/>
        <v>0</v>
      </c>
      <c r="O42" s="357"/>
      <c r="P42" s="357"/>
      <c r="Q42" s="357"/>
      <c r="R42" s="357"/>
      <c r="S42" s="357"/>
      <c r="T42" s="358"/>
      <c r="U42" s="385"/>
      <c r="V42" s="372"/>
      <c r="W42" s="360"/>
      <c r="X42" s="361"/>
      <c r="Y42" s="362"/>
      <c r="Z42" s="363"/>
      <c r="AA42" s="353"/>
    </row>
    <row r="43" spans="1:27" ht="16.5" thickBot="1">
      <c r="A43" s="380" t="s">
        <v>1505</v>
      </c>
      <c r="B43" s="364"/>
      <c r="C43" s="364"/>
      <c r="D43" s="364"/>
      <c r="E43" s="364"/>
      <c r="F43" s="364"/>
      <c r="G43" s="364"/>
      <c r="H43" s="344">
        <v>1</v>
      </c>
      <c r="I43" s="345" t="s">
        <v>1466</v>
      </c>
      <c r="J43" s="396"/>
      <c r="K43" s="347">
        <f t="shared" si="1"/>
        <v>0</v>
      </c>
      <c r="O43" s="357"/>
      <c r="P43" s="357"/>
      <c r="Q43" s="357"/>
      <c r="R43" s="357"/>
      <c r="S43" s="357"/>
      <c r="T43" s="358"/>
      <c r="U43" s="385"/>
      <c r="V43" s="372"/>
      <c r="W43" s="360"/>
      <c r="X43" s="361"/>
      <c r="Y43" s="362"/>
      <c r="Z43" s="363"/>
      <c r="AA43" s="353"/>
    </row>
    <row r="44" spans="1:27" ht="15.75">
      <c r="A44" s="374"/>
      <c r="B44" s="397"/>
      <c r="C44" s="397"/>
      <c r="D44" s="397"/>
      <c r="E44" s="397"/>
      <c r="F44" s="397"/>
      <c r="G44" s="397"/>
      <c r="H44" s="398"/>
      <c r="I44" s="398"/>
      <c r="J44" s="399"/>
      <c r="K44" s="400"/>
      <c r="O44" s="357"/>
      <c r="P44" s="357"/>
      <c r="Q44" s="357"/>
      <c r="R44" s="357"/>
      <c r="S44" s="357"/>
      <c r="T44" s="358"/>
      <c r="U44" s="385"/>
      <c r="V44" s="372"/>
      <c r="W44" s="360"/>
      <c r="X44" s="361"/>
      <c r="Y44" s="362"/>
      <c r="Z44" s="363"/>
      <c r="AA44" s="353"/>
    </row>
    <row r="45" spans="1:27" ht="16.5" thickBot="1">
      <c r="A45" s="401" t="s">
        <v>1506</v>
      </c>
      <c r="B45" s="402"/>
      <c r="C45" s="402"/>
      <c r="D45" s="402"/>
      <c r="E45" s="402"/>
      <c r="F45" s="402"/>
      <c r="G45" s="402"/>
      <c r="H45" s="403"/>
      <c r="I45" s="403"/>
      <c r="J45" s="403"/>
      <c r="K45" s="404">
        <f>SUM(K4:K43)</f>
        <v>0</v>
      </c>
      <c r="O45" s="348"/>
      <c r="P45" s="357"/>
      <c r="Q45" s="348"/>
      <c r="R45" s="357"/>
      <c r="S45" s="357"/>
      <c r="T45" s="358"/>
      <c r="U45" s="358"/>
      <c r="V45" s="359"/>
      <c r="W45" s="360"/>
      <c r="X45" s="361"/>
      <c r="Y45" s="362"/>
      <c r="Z45" s="363"/>
      <c r="AA45" s="353"/>
    </row>
    <row r="46" spans="15:27" ht="15.75">
      <c r="O46" s="348"/>
      <c r="P46" s="357"/>
      <c r="Q46" s="357"/>
      <c r="R46" s="357"/>
      <c r="S46" s="389"/>
      <c r="T46" s="391"/>
      <c r="U46" s="358"/>
      <c r="V46" s="372"/>
      <c r="W46" s="359"/>
      <c r="X46" s="361"/>
      <c r="Y46" s="362"/>
      <c r="Z46" s="363"/>
      <c r="AA46" s="363"/>
    </row>
    <row r="47" spans="1:27" ht="15.75">
      <c r="A47" s="405"/>
      <c r="B47" s="406"/>
      <c r="C47" s="406"/>
      <c r="D47" s="407"/>
      <c r="E47" s="406"/>
      <c r="F47" s="406"/>
      <c r="G47" s="405"/>
      <c r="H47" s="406"/>
      <c r="I47" s="407"/>
      <c r="O47" s="357"/>
      <c r="P47" s="357"/>
      <c r="Q47" s="357"/>
      <c r="R47" s="357"/>
      <c r="S47" s="389"/>
      <c r="T47" s="391"/>
      <c r="U47" s="385"/>
      <c r="V47" s="372"/>
      <c r="W47" s="360"/>
      <c r="X47" s="361"/>
      <c r="Y47" s="362"/>
      <c r="Z47" s="363"/>
      <c r="AA47" s="353"/>
    </row>
    <row r="48" spans="1:27" ht="15.75">
      <c r="A48" s="405"/>
      <c r="B48" s="406"/>
      <c r="C48" s="406"/>
      <c r="D48" s="407"/>
      <c r="E48" s="406"/>
      <c r="F48" s="406"/>
      <c r="G48" s="405"/>
      <c r="H48" s="406"/>
      <c r="I48" s="407"/>
      <c r="O48" s="349"/>
      <c r="P48" s="349"/>
      <c r="Q48" s="349"/>
      <c r="R48" s="349"/>
      <c r="S48" s="408"/>
      <c r="T48" s="391"/>
      <c r="U48" s="385"/>
      <c r="V48" s="372"/>
      <c r="W48" s="360"/>
      <c r="X48" s="361"/>
      <c r="Y48" s="362"/>
      <c r="Z48" s="363"/>
      <c r="AA48" s="353"/>
    </row>
    <row r="49" spans="1:27" ht="15.75">
      <c r="A49" s="405"/>
      <c r="B49" s="406"/>
      <c r="C49" s="406"/>
      <c r="D49" s="407"/>
      <c r="E49" s="406"/>
      <c r="F49" s="406"/>
      <c r="G49" s="405"/>
      <c r="H49" s="406"/>
      <c r="I49" s="407"/>
      <c r="O49" s="349"/>
      <c r="P49" s="349"/>
      <c r="Q49" s="349"/>
      <c r="R49" s="349"/>
      <c r="S49" s="408"/>
      <c r="T49" s="391"/>
      <c r="U49" s="385"/>
      <c r="V49" s="372"/>
      <c r="W49" s="360"/>
      <c r="X49" s="361"/>
      <c r="Y49" s="362"/>
      <c r="Z49" s="363"/>
      <c r="AA49" s="353"/>
    </row>
    <row r="50" spans="1:27" ht="15.75">
      <c r="A50" s="405"/>
      <c r="B50" s="406"/>
      <c r="C50" s="406"/>
      <c r="D50" s="407"/>
      <c r="E50" s="406"/>
      <c r="F50" s="406"/>
      <c r="G50" s="405"/>
      <c r="H50" s="406"/>
      <c r="I50" s="407"/>
      <c r="O50" s="349"/>
      <c r="P50" s="349"/>
      <c r="Q50" s="349"/>
      <c r="R50" s="349"/>
      <c r="S50" s="408"/>
      <c r="T50" s="391"/>
      <c r="U50" s="385"/>
      <c r="V50" s="372"/>
      <c r="W50" s="360"/>
      <c r="X50" s="361"/>
      <c r="Y50" s="362"/>
      <c r="Z50" s="363"/>
      <c r="AA50" s="353"/>
    </row>
    <row r="51" spans="1:27" ht="15.75">
      <c r="A51" s="405"/>
      <c r="B51" s="406"/>
      <c r="C51" s="406"/>
      <c r="D51" s="407"/>
      <c r="E51" s="406"/>
      <c r="F51" s="406"/>
      <c r="G51" s="405"/>
      <c r="H51" s="406"/>
      <c r="I51" s="407"/>
      <c r="O51" s="348"/>
      <c r="P51" s="357"/>
      <c r="Q51" s="357"/>
      <c r="R51" s="357"/>
      <c r="S51" s="389"/>
      <c r="T51" s="391"/>
      <c r="U51" s="385"/>
      <c r="V51" s="372"/>
      <c r="W51" s="360"/>
      <c r="X51" s="361"/>
      <c r="Y51" s="362"/>
      <c r="Z51" s="363"/>
      <c r="AA51" s="353"/>
    </row>
    <row r="52" spans="1:27" ht="15.75">
      <c r="A52" s="405"/>
      <c r="B52" s="406"/>
      <c r="C52" s="406"/>
      <c r="D52" s="407"/>
      <c r="E52" s="406"/>
      <c r="F52" s="406"/>
      <c r="G52" s="405"/>
      <c r="H52" s="406"/>
      <c r="I52" s="407"/>
      <c r="O52" s="357"/>
      <c r="P52" s="357"/>
      <c r="Q52" s="357"/>
      <c r="R52" s="357"/>
      <c r="S52" s="389"/>
      <c r="T52" s="391"/>
      <c r="U52" s="385"/>
      <c r="V52" s="372"/>
      <c r="W52" s="360"/>
      <c r="X52" s="361"/>
      <c r="Y52" s="362"/>
      <c r="Z52" s="363"/>
      <c r="AA52" s="353"/>
    </row>
    <row r="53" spans="1:27" ht="15.75">
      <c r="A53" s="405"/>
      <c r="B53" s="406"/>
      <c r="C53" s="406"/>
      <c r="D53" s="407"/>
      <c r="E53" s="406"/>
      <c r="F53" s="406"/>
      <c r="G53" s="405"/>
      <c r="H53" s="406"/>
      <c r="I53" s="407"/>
      <c r="O53" s="357"/>
      <c r="P53" s="357"/>
      <c r="Q53" s="357"/>
      <c r="R53" s="357"/>
      <c r="S53" s="357"/>
      <c r="T53" s="391"/>
      <c r="U53" s="385"/>
      <c r="V53" s="372"/>
      <c r="W53" s="360"/>
      <c r="X53" s="361"/>
      <c r="Y53" s="362"/>
      <c r="Z53" s="363"/>
      <c r="AA53" s="353"/>
    </row>
    <row r="54" spans="1:27" ht="15.75">
      <c r="A54" s="405"/>
      <c r="B54" s="406"/>
      <c r="C54" s="406"/>
      <c r="D54" s="407"/>
      <c r="E54" s="406"/>
      <c r="F54" s="406"/>
      <c r="G54" s="405"/>
      <c r="H54" s="406"/>
      <c r="I54" s="407"/>
      <c r="O54" s="348"/>
      <c r="P54" s="357"/>
      <c r="Q54" s="357"/>
      <c r="R54" s="357"/>
      <c r="S54" s="357"/>
      <c r="T54" s="391"/>
      <c r="U54" s="385"/>
      <c r="V54" s="372"/>
      <c r="W54" s="360"/>
      <c r="X54" s="361"/>
      <c r="Y54" s="362"/>
      <c r="Z54" s="363"/>
      <c r="AA54" s="353"/>
    </row>
    <row r="55" spans="1:27" ht="15.75">
      <c r="A55" s="405"/>
      <c r="B55" s="406"/>
      <c r="C55" s="406"/>
      <c r="D55" s="406"/>
      <c r="E55" s="406"/>
      <c r="F55" s="406"/>
      <c r="G55" s="405"/>
      <c r="H55" s="406"/>
      <c r="I55" s="407"/>
      <c r="O55" s="348"/>
      <c r="P55" s="357"/>
      <c r="Q55" s="357"/>
      <c r="R55" s="357"/>
      <c r="S55" s="357"/>
      <c r="T55" s="391"/>
      <c r="U55" s="385"/>
      <c r="V55" s="372"/>
      <c r="W55" s="360"/>
      <c r="X55" s="361"/>
      <c r="Y55" s="362"/>
      <c r="Z55" s="363"/>
      <c r="AA55" s="353"/>
    </row>
    <row r="56" spans="1:27" ht="15.75">
      <c r="A56" s="405"/>
      <c r="B56" s="406"/>
      <c r="C56" s="406"/>
      <c r="D56" s="406"/>
      <c r="E56" s="406"/>
      <c r="F56" s="406"/>
      <c r="G56" s="405"/>
      <c r="H56" s="406"/>
      <c r="I56" s="407"/>
      <c r="O56" s="348"/>
      <c r="P56" s="357"/>
      <c r="Q56" s="357"/>
      <c r="R56" s="357"/>
      <c r="S56" s="357"/>
      <c r="T56" s="391"/>
      <c r="U56" s="385"/>
      <c r="V56" s="372"/>
      <c r="W56" s="360"/>
      <c r="X56" s="361"/>
      <c r="Y56" s="362"/>
      <c r="Z56" s="363"/>
      <c r="AA56" s="353"/>
    </row>
    <row r="57" spans="1:27" ht="15.75">
      <c r="A57" s="405"/>
      <c r="B57" s="406"/>
      <c r="C57" s="406"/>
      <c r="D57" s="406"/>
      <c r="E57" s="406"/>
      <c r="F57" s="406"/>
      <c r="G57" s="405"/>
      <c r="H57" s="406"/>
      <c r="I57" s="407"/>
      <c r="O57" s="348"/>
      <c r="P57" s="357"/>
      <c r="Q57" s="357"/>
      <c r="R57" s="357"/>
      <c r="S57" s="357"/>
      <c r="T57" s="358"/>
      <c r="U57" s="358"/>
      <c r="V57" s="359"/>
      <c r="W57" s="360"/>
      <c r="X57" s="361"/>
      <c r="Y57" s="362"/>
      <c r="Z57" s="363"/>
      <c r="AA57" s="353"/>
    </row>
    <row r="58" spans="15:27" ht="15.75">
      <c r="O58" s="348"/>
      <c r="P58" s="357"/>
      <c r="Q58" s="357"/>
      <c r="R58" s="357"/>
      <c r="S58" s="357"/>
      <c r="T58" s="358"/>
      <c r="U58" s="358"/>
      <c r="V58" s="359"/>
      <c r="W58" s="360"/>
      <c r="X58" s="361"/>
      <c r="Y58" s="362"/>
      <c r="Z58" s="363"/>
      <c r="AA58" s="353"/>
    </row>
    <row r="59" spans="15:27" ht="15.75">
      <c r="O59" s="348"/>
      <c r="P59" s="357"/>
      <c r="Q59" s="357"/>
      <c r="R59" s="357"/>
      <c r="S59" s="357"/>
      <c r="T59" s="358"/>
      <c r="U59" s="358"/>
      <c r="V59" s="361"/>
      <c r="W59" s="360"/>
      <c r="X59" s="361"/>
      <c r="Y59" s="362"/>
      <c r="Z59" s="363"/>
      <c r="AA59" s="363"/>
    </row>
    <row r="60" spans="15:27" ht="15.75">
      <c r="O60" s="348"/>
      <c r="P60" s="357"/>
      <c r="Q60" s="357"/>
      <c r="R60" s="357"/>
      <c r="S60" s="357"/>
      <c r="T60" s="358"/>
      <c r="U60" s="358"/>
      <c r="V60" s="361"/>
      <c r="W60" s="360"/>
      <c r="X60" s="361"/>
      <c r="Y60" s="362"/>
      <c r="Z60" s="363"/>
      <c r="AA60" s="394"/>
    </row>
    <row r="61" spans="15:23" ht="15.75">
      <c r="O61" s="348"/>
      <c r="P61" s="357"/>
      <c r="Q61" s="357"/>
      <c r="R61" s="357"/>
      <c r="S61" s="357"/>
      <c r="T61" s="358"/>
      <c r="U61" s="358"/>
      <c r="V61" s="361"/>
      <c r="W61" s="360"/>
    </row>
    <row r="62" spans="15:27" ht="15.75">
      <c r="O62" s="348"/>
      <c r="P62" s="357"/>
      <c r="Q62" s="357"/>
      <c r="R62" s="357"/>
      <c r="S62" s="357"/>
      <c r="T62" s="358"/>
      <c r="U62" s="358"/>
      <c r="V62" s="359"/>
      <c r="W62" s="360"/>
      <c r="X62" s="361"/>
      <c r="Y62" s="362"/>
      <c r="Z62" s="363"/>
      <c r="AA62" s="394"/>
    </row>
    <row r="63" spans="15:27" ht="15.75">
      <c r="O63" s="348"/>
      <c r="P63" s="357"/>
      <c r="Q63" s="357"/>
      <c r="R63" s="357"/>
      <c r="S63" s="357"/>
      <c r="T63" s="358"/>
      <c r="U63" s="358"/>
      <c r="V63" s="359"/>
      <c r="W63" s="360"/>
      <c r="X63" s="361"/>
      <c r="Y63" s="362"/>
      <c r="Z63" s="363"/>
      <c r="AA63" s="363"/>
    </row>
    <row r="64" spans="15:27" ht="15.75">
      <c r="O64" s="348"/>
      <c r="P64" s="357"/>
      <c r="Q64" s="357"/>
      <c r="R64" s="357"/>
      <c r="S64" s="357"/>
      <c r="T64" s="358"/>
      <c r="U64" s="358"/>
      <c r="V64" s="359"/>
      <c r="W64" s="360"/>
      <c r="X64" s="361"/>
      <c r="Y64" s="362"/>
      <c r="Z64" s="363"/>
      <c r="AA64" s="353"/>
    </row>
    <row r="65" spans="15:27" ht="15.75">
      <c r="O65" s="348"/>
      <c r="P65" s="357"/>
      <c r="Q65" s="357"/>
      <c r="R65" s="357"/>
      <c r="S65" s="357"/>
      <c r="T65" s="358"/>
      <c r="U65" s="358"/>
      <c r="V65" s="359"/>
      <c r="W65" s="360"/>
      <c r="X65" s="361"/>
      <c r="Y65" s="362"/>
      <c r="Z65" s="363"/>
      <c r="AA65" s="363"/>
    </row>
    <row r="66" spans="15:27" ht="15.75">
      <c r="O66" s="349"/>
      <c r="P66" s="409"/>
      <c r="Q66" s="409"/>
      <c r="R66" s="409"/>
      <c r="S66" s="409"/>
      <c r="T66" s="410"/>
      <c r="U66" s="411"/>
      <c r="V66" s="412"/>
      <c r="W66" s="413"/>
      <c r="X66" s="414"/>
      <c r="Y66" s="415"/>
      <c r="Z66" s="363"/>
      <c r="AA66" s="363"/>
    </row>
  </sheetData>
  <sheetProtection password="DCF3" sheet="1"/>
  <protectedRanges>
    <protectedRange sqref="J4:J43" name="Range1"/>
  </protectedRanges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8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22" t="s">
        <v>6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8" t="s">
        <v>94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95</v>
      </c>
      <c r="L4" s="21"/>
      <c r="M4" s="86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23" t="str">
        <f>'Rekapitulace stavby'!K6</f>
        <v>Generální oprava sprch a šaten ve středisku Aquapark Kohoutovice</v>
      </c>
      <c r="F7" s="324"/>
      <c r="G7" s="324"/>
      <c r="H7" s="324"/>
      <c r="L7" s="21"/>
    </row>
    <row r="8" spans="2:12" s="1" customFormat="1" ht="12" customHeight="1">
      <c r="B8" s="33"/>
      <c r="D8" s="28" t="s">
        <v>96</v>
      </c>
      <c r="L8" s="33"/>
    </row>
    <row r="9" spans="2:12" s="1" customFormat="1" ht="16.5" customHeight="1">
      <c r="B9" s="33"/>
      <c r="E9" s="285" t="s">
        <v>1268</v>
      </c>
      <c r="F9" s="325"/>
      <c r="G9" s="325"/>
      <c r="H9" s="325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19</v>
      </c>
      <c r="F11" s="26" t="s">
        <v>3</v>
      </c>
      <c r="I11" s="28" t="s">
        <v>20</v>
      </c>
      <c r="J11" s="26" t="s">
        <v>3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1. 3. 2024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3</v>
      </c>
      <c r="L14" s="33"/>
    </row>
    <row r="15" spans="2:12" s="1" customFormat="1" ht="18" customHeight="1">
      <c r="B15" s="33"/>
      <c r="E15" s="26" t="s">
        <v>27</v>
      </c>
      <c r="I15" s="28" t="s">
        <v>28</v>
      </c>
      <c r="J15" s="26" t="s">
        <v>3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26" t="str">
        <f>'Rekapitulace stavby'!E14</f>
        <v>Vyplň údaj</v>
      </c>
      <c r="F18" s="306"/>
      <c r="G18" s="306"/>
      <c r="H18" s="306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3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3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">
        <v>3</v>
      </c>
      <c r="L23" s="33"/>
    </row>
    <row r="24" spans="2:12" s="1" customFormat="1" ht="18" customHeight="1">
      <c r="B24" s="33"/>
      <c r="E24" s="26" t="s">
        <v>35</v>
      </c>
      <c r="I24" s="28" t="s">
        <v>28</v>
      </c>
      <c r="J24" s="26" t="s">
        <v>3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16.5" customHeight="1">
      <c r="B27" s="87"/>
      <c r="E27" s="311" t="s">
        <v>3</v>
      </c>
      <c r="F27" s="311"/>
      <c r="G27" s="311"/>
      <c r="H27" s="311"/>
      <c r="L27" s="87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38</v>
      </c>
      <c r="J30" s="64">
        <f>ROUND(J81,2)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89">
        <f>ROUND((SUM(BE81:BE86)),2)</f>
        <v>0</v>
      </c>
      <c r="I33" s="90">
        <v>0.21</v>
      </c>
      <c r="J33" s="89">
        <f>ROUND(((SUM(BE81:BE86))*I33),2)</f>
        <v>0</v>
      </c>
      <c r="L33" s="33"/>
    </row>
    <row r="34" spans="2:12" s="1" customFormat="1" ht="14.45" customHeight="1">
      <c r="B34" s="33"/>
      <c r="E34" s="28" t="s">
        <v>44</v>
      </c>
      <c r="F34" s="89">
        <f>ROUND((SUM(BF81:BF86)),2)</f>
        <v>0</v>
      </c>
      <c r="I34" s="90">
        <v>0.12</v>
      </c>
      <c r="J34" s="89">
        <f>ROUND(((SUM(BF81:BF86))*I34),2)</f>
        <v>0</v>
      </c>
      <c r="L34" s="33"/>
    </row>
    <row r="35" spans="2:12" s="1" customFormat="1" ht="14.45" customHeight="1" hidden="1">
      <c r="B35" s="33"/>
      <c r="E35" s="28" t="s">
        <v>45</v>
      </c>
      <c r="F35" s="89">
        <f>ROUND((SUM(BG81:BG86)),2)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89">
        <f>ROUND((SUM(BH81:BH86)),2)</f>
        <v>0</v>
      </c>
      <c r="I36" s="90">
        <v>0.12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89">
        <f>ROUND((SUM(BI81:BI86)),2)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48</v>
      </c>
      <c r="E39" s="55"/>
      <c r="F39" s="55"/>
      <c r="G39" s="93" t="s">
        <v>49</v>
      </c>
      <c r="H39" s="94" t="s">
        <v>50</v>
      </c>
      <c r="I39" s="55"/>
      <c r="J39" s="95">
        <f>SUM(J30:J37)</f>
        <v>0</v>
      </c>
      <c r="K39" s="96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98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17</v>
      </c>
      <c r="L47" s="33"/>
    </row>
    <row r="48" spans="2:12" s="1" customFormat="1" ht="16.5" customHeight="1">
      <c r="B48" s="33"/>
      <c r="E48" s="323" t="str">
        <f>E7</f>
        <v>Generální oprava sprch a šaten ve středisku Aquapark Kohoutovice</v>
      </c>
      <c r="F48" s="324"/>
      <c r="G48" s="324"/>
      <c r="H48" s="324"/>
      <c r="L48" s="33"/>
    </row>
    <row r="49" spans="2:12" s="1" customFormat="1" ht="12" customHeight="1">
      <c r="B49" s="33"/>
      <c r="C49" s="28" t="s">
        <v>96</v>
      </c>
      <c r="L49" s="33"/>
    </row>
    <row r="50" spans="2:12" s="1" customFormat="1" ht="16.5" customHeight="1">
      <c r="B50" s="33"/>
      <c r="E50" s="285" t="str">
        <f>E9</f>
        <v>04 - Vytápění</v>
      </c>
      <c r="F50" s="325"/>
      <c r="G50" s="325"/>
      <c r="H50" s="325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Brno - Kohoutovice</v>
      </c>
      <c r="I52" s="28" t="s">
        <v>23</v>
      </c>
      <c r="J52" s="50" t="str">
        <f>IF(J12="","",J12)</f>
        <v>1. 3. 2024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STAREZ - SPORT, a.s.</v>
      </c>
      <c r="I54" s="28" t="s">
        <v>31</v>
      </c>
      <c r="J54" s="31" t="str">
        <f>E21</f>
        <v>Ateliér Němec, s.r.o.</v>
      </c>
      <c r="L54" s="33"/>
    </row>
    <row r="55" spans="2:12" s="1" customFormat="1" ht="25.7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>Petr Macek, Otevřená 680/7, Kuřim 664 34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99</v>
      </c>
      <c r="D57" s="91"/>
      <c r="E57" s="91"/>
      <c r="F57" s="91"/>
      <c r="G57" s="91"/>
      <c r="H57" s="91"/>
      <c r="I57" s="91"/>
      <c r="J57" s="98" t="s">
        <v>100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70</v>
      </c>
      <c r="J59" s="64">
        <f>J81</f>
        <v>0</v>
      </c>
      <c r="L59" s="33"/>
      <c r="AU59" s="18" t="s">
        <v>101</v>
      </c>
    </row>
    <row r="60" spans="2:12" s="8" customFormat="1" ht="24.95" customHeight="1">
      <c r="B60" s="100"/>
      <c r="D60" s="101" t="s">
        <v>108</v>
      </c>
      <c r="E60" s="102"/>
      <c r="F60" s="102"/>
      <c r="G60" s="102"/>
      <c r="H60" s="102"/>
      <c r="I60" s="102"/>
      <c r="J60" s="103">
        <f>J82</f>
        <v>0</v>
      </c>
      <c r="L60" s="100"/>
    </row>
    <row r="61" spans="2:12" s="9" customFormat="1" ht="19.9" customHeight="1">
      <c r="B61" s="104"/>
      <c r="D61" s="105" t="s">
        <v>115</v>
      </c>
      <c r="E61" s="106"/>
      <c r="F61" s="106"/>
      <c r="G61" s="106"/>
      <c r="H61" s="106"/>
      <c r="I61" s="106"/>
      <c r="J61" s="107">
        <f>J83</f>
        <v>0</v>
      </c>
      <c r="L61" s="104"/>
    </row>
    <row r="62" spans="2:12" s="1" customFormat="1" ht="21.75" customHeight="1">
      <c r="B62" s="33"/>
      <c r="L62" s="33"/>
    </row>
    <row r="63" spans="2:12" s="1" customFormat="1" ht="6.95" customHeight="1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33"/>
    </row>
    <row r="67" spans="2:12" s="1" customFormat="1" ht="6.95" customHeight="1"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33"/>
    </row>
    <row r="68" spans="2:12" s="1" customFormat="1" ht="24.95" customHeight="1">
      <c r="B68" s="33"/>
      <c r="C68" s="22" t="s">
        <v>129</v>
      </c>
      <c r="L68" s="33"/>
    </row>
    <row r="69" spans="2:12" s="1" customFormat="1" ht="6.95" customHeight="1">
      <c r="B69" s="33"/>
      <c r="L69" s="33"/>
    </row>
    <row r="70" spans="2:12" s="1" customFormat="1" ht="12" customHeight="1">
      <c r="B70" s="33"/>
      <c r="C70" s="28" t="s">
        <v>17</v>
      </c>
      <c r="L70" s="33"/>
    </row>
    <row r="71" spans="2:12" s="1" customFormat="1" ht="16.5" customHeight="1">
      <c r="B71" s="33"/>
      <c r="E71" s="323" t="str">
        <f>E7</f>
        <v>Generální oprava sprch a šaten ve středisku Aquapark Kohoutovice</v>
      </c>
      <c r="F71" s="324"/>
      <c r="G71" s="324"/>
      <c r="H71" s="324"/>
      <c r="L71" s="33"/>
    </row>
    <row r="72" spans="2:12" s="1" customFormat="1" ht="12" customHeight="1">
      <c r="B72" s="33"/>
      <c r="C72" s="28" t="s">
        <v>96</v>
      </c>
      <c r="L72" s="33"/>
    </row>
    <row r="73" spans="2:12" s="1" customFormat="1" ht="16.5" customHeight="1">
      <c r="B73" s="33"/>
      <c r="E73" s="285" t="str">
        <f>E9</f>
        <v>04 - Vytápění</v>
      </c>
      <c r="F73" s="325"/>
      <c r="G73" s="325"/>
      <c r="H73" s="325"/>
      <c r="L73" s="33"/>
    </row>
    <row r="74" spans="2:12" s="1" customFormat="1" ht="6.95" customHeight="1">
      <c r="B74" s="33"/>
      <c r="L74" s="33"/>
    </row>
    <row r="75" spans="2:12" s="1" customFormat="1" ht="12" customHeight="1">
      <c r="B75" s="33"/>
      <c r="C75" s="28" t="s">
        <v>21</v>
      </c>
      <c r="F75" s="26" t="str">
        <f>F12</f>
        <v>Brno - Kohoutovice</v>
      </c>
      <c r="I75" s="28" t="s">
        <v>23</v>
      </c>
      <c r="J75" s="50" t="str">
        <f>IF(J12="","",J12)</f>
        <v>1. 3. 2024</v>
      </c>
      <c r="L75" s="33"/>
    </row>
    <row r="76" spans="2:12" s="1" customFormat="1" ht="6.95" customHeight="1">
      <c r="B76" s="33"/>
      <c r="L76" s="33"/>
    </row>
    <row r="77" spans="2:12" s="1" customFormat="1" ht="15.2" customHeight="1">
      <c r="B77" s="33"/>
      <c r="C77" s="28" t="s">
        <v>25</v>
      </c>
      <c r="F77" s="26" t="str">
        <f>E15</f>
        <v>STAREZ - SPORT, a.s.</v>
      </c>
      <c r="I77" s="28" t="s">
        <v>31</v>
      </c>
      <c r="J77" s="31" t="str">
        <f>E21</f>
        <v>Ateliér Němec, s.r.o.</v>
      </c>
      <c r="L77" s="33"/>
    </row>
    <row r="78" spans="2:12" s="1" customFormat="1" ht="25.7" customHeight="1">
      <c r="B78" s="33"/>
      <c r="C78" s="28" t="s">
        <v>29</v>
      </c>
      <c r="F78" s="26" t="str">
        <f>IF(E18="","",E18)</f>
        <v>Vyplň údaj</v>
      </c>
      <c r="I78" s="28" t="s">
        <v>34</v>
      </c>
      <c r="J78" s="31" t="str">
        <f>E24</f>
        <v>Petr Macek, Otevřená 680/7, Kuřim 664 34</v>
      </c>
      <c r="L78" s="33"/>
    </row>
    <row r="79" spans="2:12" s="1" customFormat="1" ht="10.35" customHeight="1">
      <c r="B79" s="33"/>
      <c r="L79" s="33"/>
    </row>
    <row r="80" spans="2:20" s="10" customFormat="1" ht="29.25" customHeight="1">
      <c r="B80" s="108"/>
      <c r="C80" s="109" t="s">
        <v>130</v>
      </c>
      <c r="D80" s="110" t="s">
        <v>57</v>
      </c>
      <c r="E80" s="110" t="s">
        <v>53</v>
      </c>
      <c r="F80" s="110" t="s">
        <v>54</v>
      </c>
      <c r="G80" s="110" t="s">
        <v>131</v>
      </c>
      <c r="H80" s="110" t="s">
        <v>132</v>
      </c>
      <c r="I80" s="110" t="s">
        <v>133</v>
      </c>
      <c r="J80" s="111" t="s">
        <v>100</v>
      </c>
      <c r="K80" s="112" t="s">
        <v>134</v>
      </c>
      <c r="L80" s="108"/>
      <c r="M80" s="57" t="s">
        <v>3</v>
      </c>
      <c r="N80" s="58" t="s">
        <v>42</v>
      </c>
      <c r="O80" s="58" t="s">
        <v>135</v>
      </c>
      <c r="P80" s="58" t="s">
        <v>136</v>
      </c>
      <c r="Q80" s="58" t="s">
        <v>137</v>
      </c>
      <c r="R80" s="58" t="s">
        <v>138</v>
      </c>
      <c r="S80" s="58" t="s">
        <v>139</v>
      </c>
      <c r="T80" s="59" t="s">
        <v>140</v>
      </c>
    </row>
    <row r="81" spans="2:63" s="1" customFormat="1" ht="22.9" customHeight="1">
      <c r="B81" s="33"/>
      <c r="C81" s="62" t="s">
        <v>141</v>
      </c>
      <c r="J81" s="113">
        <f>BK81</f>
        <v>0</v>
      </c>
      <c r="L81" s="33"/>
      <c r="M81" s="60"/>
      <c r="N81" s="51"/>
      <c r="O81" s="51"/>
      <c r="P81" s="114">
        <f>P82</f>
        <v>0</v>
      </c>
      <c r="Q81" s="51"/>
      <c r="R81" s="114">
        <f>R82</f>
        <v>0.00617</v>
      </c>
      <c r="S81" s="51"/>
      <c r="T81" s="115">
        <f>T82</f>
        <v>0</v>
      </c>
      <c r="AT81" s="18" t="s">
        <v>71</v>
      </c>
      <c r="AU81" s="18" t="s">
        <v>101</v>
      </c>
      <c r="BK81" s="116">
        <f>BK82</f>
        <v>0</v>
      </c>
    </row>
    <row r="82" spans="2:63" s="11" customFormat="1" ht="25.9" customHeight="1">
      <c r="B82" s="117"/>
      <c r="D82" s="118" t="s">
        <v>71</v>
      </c>
      <c r="E82" s="119" t="s">
        <v>281</v>
      </c>
      <c r="F82" s="119" t="s">
        <v>282</v>
      </c>
      <c r="I82" s="120"/>
      <c r="J82" s="121">
        <f>BK82</f>
        <v>0</v>
      </c>
      <c r="L82" s="117"/>
      <c r="M82" s="122"/>
      <c r="P82" s="123">
        <f>P83</f>
        <v>0</v>
      </c>
      <c r="R82" s="123">
        <f>R83</f>
        <v>0.00617</v>
      </c>
      <c r="T82" s="124">
        <f>T83</f>
        <v>0</v>
      </c>
      <c r="AR82" s="118" t="s">
        <v>82</v>
      </c>
      <c r="AT82" s="125" t="s">
        <v>71</v>
      </c>
      <c r="AU82" s="125" t="s">
        <v>72</v>
      </c>
      <c r="AY82" s="118" t="s">
        <v>144</v>
      </c>
      <c r="BK82" s="126">
        <f>BK83</f>
        <v>0</v>
      </c>
    </row>
    <row r="83" spans="2:63" s="11" customFormat="1" ht="22.9" customHeight="1">
      <c r="B83" s="117"/>
      <c r="D83" s="118" t="s">
        <v>71</v>
      </c>
      <c r="E83" s="127" t="s">
        <v>658</v>
      </c>
      <c r="F83" s="127" t="s">
        <v>659</v>
      </c>
      <c r="I83" s="120"/>
      <c r="J83" s="128">
        <f>BK83</f>
        <v>0</v>
      </c>
      <c r="L83" s="117"/>
      <c r="M83" s="122"/>
      <c r="P83" s="123">
        <f>SUM(P84:P86)</f>
        <v>0</v>
      </c>
      <c r="R83" s="123">
        <f>SUM(R84:R86)</f>
        <v>0.00617</v>
      </c>
      <c r="T83" s="124">
        <f>SUM(T84:T86)</f>
        <v>0</v>
      </c>
      <c r="AR83" s="118" t="s">
        <v>82</v>
      </c>
      <c r="AT83" s="125" t="s">
        <v>71</v>
      </c>
      <c r="AU83" s="125" t="s">
        <v>80</v>
      </c>
      <c r="AY83" s="118" t="s">
        <v>144</v>
      </c>
      <c r="BK83" s="126">
        <f>SUM(BK84:BK86)</f>
        <v>0</v>
      </c>
    </row>
    <row r="84" spans="2:65" s="1" customFormat="1" ht="16.5" customHeight="1">
      <c r="B84" s="129"/>
      <c r="C84" s="130" t="s">
        <v>80</v>
      </c>
      <c r="D84" s="130" t="s">
        <v>147</v>
      </c>
      <c r="E84" s="131" t="s">
        <v>1269</v>
      </c>
      <c r="F84" s="132" t="s">
        <v>1270</v>
      </c>
      <c r="G84" s="133" t="s">
        <v>770</v>
      </c>
      <c r="H84" s="134">
        <v>1</v>
      </c>
      <c r="I84" s="135"/>
      <c r="J84" s="136">
        <f>ROUND(I84*H84,2)</f>
        <v>0</v>
      </c>
      <c r="K84" s="137"/>
      <c r="L84" s="33"/>
      <c r="M84" s="138" t="s">
        <v>3</v>
      </c>
      <c r="N84" s="139" t="s">
        <v>43</v>
      </c>
      <c r="P84" s="140">
        <f>O84*H84</f>
        <v>0</v>
      </c>
      <c r="Q84" s="140">
        <v>0.00617</v>
      </c>
      <c r="R84" s="140">
        <f>Q84*H84</f>
        <v>0.00617</v>
      </c>
      <c r="S84" s="140">
        <v>0</v>
      </c>
      <c r="T84" s="141">
        <f>S84*H84</f>
        <v>0</v>
      </c>
      <c r="AR84" s="142" t="s">
        <v>251</v>
      </c>
      <c r="AT84" s="142" t="s">
        <v>147</v>
      </c>
      <c r="AU84" s="142" t="s">
        <v>82</v>
      </c>
      <c r="AY84" s="18" t="s">
        <v>144</v>
      </c>
      <c r="BE84" s="143">
        <f>IF(N84="základní",J84,0)</f>
        <v>0</v>
      </c>
      <c r="BF84" s="143">
        <f>IF(N84="snížená",J84,0)</f>
        <v>0</v>
      </c>
      <c r="BG84" s="143">
        <f>IF(N84="zákl. přenesená",J84,0)</f>
        <v>0</v>
      </c>
      <c r="BH84" s="143">
        <f>IF(N84="sníž. přenesená",J84,0)</f>
        <v>0</v>
      </c>
      <c r="BI84" s="143">
        <f>IF(N84="nulová",J84,0)</f>
        <v>0</v>
      </c>
      <c r="BJ84" s="18" t="s">
        <v>80</v>
      </c>
      <c r="BK84" s="143">
        <f>ROUND(I84*H84,2)</f>
        <v>0</v>
      </c>
      <c r="BL84" s="18" t="s">
        <v>251</v>
      </c>
      <c r="BM84" s="142" t="s">
        <v>1271</v>
      </c>
    </row>
    <row r="85" spans="2:47" s="1" customFormat="1" ht="19.5">
      <c r="B85" s="33"/>
      <c r="D85" s="149" t="s">
        <v>412</v>
      </c>
      <c r="F85" s="187" t="s">
        <v>1272</v>
      </c>
      <c r="I85" s="146"/>
      <c r="L85" s="33"/>
      <c r="M85" s="147"/>
      <c r="T85" s="54"/>
      <c r="AT85" s="18" t="s">
        <v>412</v>
      </c>
      <c r="AU85" s="18" t="s">
        <v>82</v>
      </c>
    </row>
    <row r="86" spans="2:51" s="12" customFormat="1" ht="11.25">
      <c r="B86" s="148"/>
      <c r="D86" s="149" t="s">
        <v>155</v>
      </c>
      <c r="E86" s="150" t="s">
        <v>3</v>
      </c>
      <c r="F86" s="151" t="s">
        <v>80</v>
      </c>
      <c r="H86" s="152">
        <v>1</v>
      </c>
      <c r="I86" s="153"/>
      <c r="L86" s="148"/>
      <c r="M86" s="197"/>
      <c r="N86" s="198"/>
      <c r="O86" s="198"/>
      <c r="P86" s="198"/>
      <c r="Q86" s="198"/>
      <c r="R86" s="198"/>
      <c r="S86" s="198"/>
      <c r="T86" s="199"/>
      <c r="AT86" s="150" t="s">
        <v>155</v>
      </c>
      <c r="AU86" s="150" t="s">
        <v>82</v>
      </c>
      <c r="AV86" s="12" t="s">
        <v>82</v>
      </c>
      <c r="AW86" s="12" t="s">
        <v>33</v>
      </c>
      <c r="AX86" s="12" t="s">
        <v>80</v>
      </c>
      <c r="AY86" s="150" t="s">
        <v>144</v>
      </c>
    </row>
    <row r="87" spans="2:12" s="1" customFormat="1" ht="6.95" customHeight="1"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33"/>
    </row>
  </sheetData>
  <autoFilter ref="C80:K86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89193-9611-4502-9A27-D7483F3AC8AE}">
  <sheetPr>
    <pageSetUpPr fitToPage="1"/>
  </sheetPr>
  <dimension ref="A1:AA118"/>
  <sheetViews>
    <sheetView workbookViewId="0" topLeftCell="A1">
      <selection activeCell="R12" sqref="R12"/>
    </sheetView>
  </sheetViews>
  <sheetFormatPr defaultColWidth="9.140625" defaultRowHeight="12"/>
  <cols>
    <col min="1" max="1" width="9.28125" style="426" customWidth="1"/>
    <col min="2" max="2" width="13.00390625" style="426" bestFit="1" customWidth="1"/>
    <col min="3" max="4" width="9.28125" style="426" customWidth="1"/>
    <col min="5" max="5" width="28.7109375" style="426" customWidth="1"/>
    <col min="6" max="6" width="7.00390625" style="426" customWidth="1"/>
    <col min="7" max="7" width="31.421875" style="426" customWidth="1"/>
    <col min="8" max="8" width="9.8515625" style="429" bestFit="1" customWidth="1"/>
    <col min="9" max="9" width="6.00390625" style="429" bestFit="1" customWidth="1"/>
    <col min="10" max="10" width="12.28125" style="426" hidden="1" customWidth="1"/>
    <col min="11" max="11" width="9.7109375" style="426" hidden="1" customWidth="1"/>
    <col min="12" max="12" width="24.421875" style="426" customWidth="1"/>
    <col min="13" max="13" width="30.7109375" style="426" customWidth="1"/>
    <col min="14" max="14" width="5.8515625" style="426" customWidth="1"/>
    <col min="15" max="15" width="6.28125" style="426" customWidth="1"/>
    <col min="16" max="25" width="9.28125" style="426" customWidth="1"/>
    <col min="26" max="26" width="17.28125" style="426" customWidth="1"/>
    <col min="27" max="257" width="9.28125" style="426" customWidth="1"/>
    <col min="258" max="258" width="13.00390625" style="426" bestFit="1" customWidth="1"/>
    <col min="259" max="260" width="9.28125" style="426" customWidth="1"/>
    <col min="261" max="261" width="28.7109375" style="426" customWidth="1"/>
    <col min="262" max="262" width="7.00390625" style="426" customWidth="1"/>
    <col min="263" max="263" width="31.421875" style="426" customWidth="1"/>
    <col min="264" max="264" width="9.8515625" style="426" bestFit="1" customWidth="1"/>
    <col min="265" max="265" width="6.00390625" style="426" bestFit="1" customWidth="1"/>
    <col min="266" max="267" width="9.140625" style="426" hidden="1" customWidth="1"/>
    <col min="268" max="268" width="24.421875" style="426" customWidth="1"/>
    <col min="269" max="269" width="30.7109375" style="426" customWidth="1"/>
    <col min="270" max="270" width="5.8515625" style="426" customWidth="1"/>
    <col min="271" max="271" width="6.28125" style="426" customWidth="1"/>
    <col min="272" max="281" width="9.28125" style="426" customWidth="1"/>
    <col min="282" max="282" width="17.28125" style="426" customWidth="1"/>
    <col min="283" max="513" width="9.28125" style="426" customWidth="1"/>
    <col min="514" max="514" width="13.00390625" style="426" bestFit="1" customWidth="1"/>
    <col min="515" max="516" width="9.28125" style="426" customWidth="1"/>
    <col min="517" max="517" width="28.7109375" style="426" customWidth="1"/>
    <col min="518" max="518" width="7.00390625" style="426" customWidth="1"/>
    <col min="519" max="519" width="31.421875" style="426" customWidth="1"/>
    <col min="520" max="520" width="9.8515625" style="426" bestFit="1" customWidth="1"/>
    <col min="521" max="521" width="6.00390625" style="426" bestFit="1" customWidth="1"/>
    <col min="522" max="523" width="9.140625" style="426" hidden="1" customWidth="1"/>
    <col min="524" max="524" width="24.421875" style="426" customWidth="1"/>
    <col min="525" max="525" width="30.7109375" style="426" customWidth="1"/>
    <col min="526" max="526" width="5.8515625" style="426" customWidth="1"/>
    <col min="527" max="527" width="6.28125" style="426" customWidth="1"/>
    <col min="528" max="537" width="9.28125" style="426" customWidth="1"/>
    <col min="538" max="538" width="17.28125" style="426" customWidth="1"/>
    <col min="539" max="769" width="9.28125" style="426" customWidth="1"/>
    <col min="770" max="770" width="13.00390625" style="426" bestFit="1" customWidth="1"/>
    <col min="771" max="772" width="9.28125" style="426" customWidth="1"/>
    <col min="773" max="773" width="28.7109375" style="426" customWidth="1"/>
    <col min="774" max="774" width="7.00390625" style="426" customWidth="1"/>
    <col min="775" max="775" width="31.421875" style="426" customWidth="1"/>
    <col min="776" max="776" width="9.8515625" style="426" bestFit="1" customWidth="1"/>
    <col min="777" max="777" width="6.00390625" style="426" bestFit="1" customWidth="1"/>
    <col min="778" max="779" width="9.140625" style="426" hidden="1" customWidth="1"/>
    <col min="780" max="780" width="24.421875" style="426" customWidth="1"/>
    <col min="781" max="781" width="30.7109375" style="426" customWidth="1"/>
    <col min="782" max="782" width="5.8515625" style="426" customWidth="1"/>
    <col min="783" max="783" width="6.28125" style="426" customWidth="1"/>
    <col min="784" max="793" width="9.28125" style="426" customWidth="1"/>
    <col min="794" max="794" width="17.28125" style="426" customWidth="1"/>
    <col min="795" max="1025" width="9.28125" style="426" customWidth="1"/>
    <col min="1026" max="1026" width="13.00390625" style="426" bestFit="1" customWidth="1"/>
    <col min="1027" max="1028" width="9.28125" style="426" customWidth="1"/>
    <col min="1029" max="1029" width="28.7109375" style="426" customWidth="1"/>
    <col min="1030" max="1030" width="7.00390625" style="426" customWidth="1"/>
    <col min="1031" max="1031" width="31.421875" style="426" customWidth="1"/>
    <col min="1032" max="1032" width="9.8515625" style="426" bestFit="1" customWidth="1"/>
    <col min="1033" max="1033" width="6.00390625" style="426" bestFit="1" customWidth="1"/>
    <col min="1034" max="1035" width="9.140625" style="426" hidden="1" customWidth="1"/>
    <col min="1036" max="1036" width="24.421875" style="426" customWidth="1"/>
    <col min="1037" max="1037" width="30.7109375" style="426" customWidth="1"/>
    <col min="1038" max="1038" width="5.8515625" style="426" customWidth="1"/>
    <col min="1039" max="1039" width="6.28125" style="426" customWidth="1"/>
    <col min="1040" max="1049" width="9.28125" style="426" customWidth="1"/>
    <col min="1050" max="1050" width="17.28125" style="426" customWidth="1"/>
    <col min="1051" max="1281" width="9.28125" style="426" customWidth="1"/>
    <col min="1282" max="1282" width="13.00390625" style="426" bestFit="1" customWidth="1"/>
    <col min="1283" max="1284" width="9.28125" style="426" customWidth="1"/>
    <col min="1285" max="1285" width="28.7109375" style="426" customWidth="1"/>
    <col min="1286" max="1286" width="7.00390625" style="426" customWidth="1"/>
    <col min="1287" max="1287" width="31.421875" style="426" customWidth="1"/>
    <col min="1288" max="1288" width="9.8515625" style="426" bestFit="1" customWidth="1"/>
    <col min="1289" max="1289" width="6.00390625" style="426" bestFit="1" customWidth="1"/>
    <col min="1290" max="1291" width="9.140625" style="426" hidden="1" customWidth="1"/>
    <col min="1292" max="1292" width="24.421875" style="426" customWidth="1"/>
    <col min="1293" max="1293" width="30.7109375" style="426" customWidth="1"/>
    <col min="1294" max="1294" width="5.8515625" style="426" customWidth="1"/>
    <col min="1295" max="1295" width="6.28125" style="426" customWidth="1"/>
    <col min="1296" max="1305" width="9.28125" style="426" customWidth="1"/>
    <col min="1306" max="1306" width="17.28125" style="426" customWidth="1"/>
    <col min="1307" max="1537" width="9.28125" style="426" customWidth="1"/>
    <col min="1538" max="1538" width="13.00390625" style="426" bestFit="1" customWidth="1"/>
    <col min="1539" max="1540" width="9.28125" style="426" customWidth="1"/>
    <col min="1541" max="1541" width="28.7109375" style="426" customWidth="1"/>
    <col min="1542" max="1542" width="7.00390625" style="426" customWidth="1"/>
    <col min="1543" max="1543" width="31.421875" style="426" customWidth="1"/>
    <col min="1544" max="1544" width="9.8515625" style="426" bestFit="1" customWidth="1"/>
    <col min="1545" max="1545" width="6.00390625" style="426" bestFit="1" customWidth="1"/>
    <col min="1546" max="1547" width="9.140625" style="426" hidden="1" customWidth="1"/>
    <col min="1548" max="1548" width="24.421875" style="426" customWidth="1"/>
    <col min="1549" max="1549" width="30.7109375" style="426" customWidth="1"/>
    <col min="1550" max="1550" width="5.8515625" style="426" customWidth="1"/>
    <col min="1551" max="1551" width="6.28125" style="426" customWidth="1"/>
    <col min="1552" max="1561" width="9.28125" style="426" customWidth="1"/>
    <col min="1562" max="1562" width="17.28125" style="426" customWidth="1"/>
    <col min="1563" max="1793" width="9.28125" style="426" customWidth="1"/>
    <col min="1794" max="1794" width="13.00390625" style="426" bestFit="1" customWidth="1"/>
    <col min="1795" max="1796" width="9.28125" style="426" customWidth="1"/>
    <col min="1797" max="1797" width="28.7109375" style="426" customWidth="1"/>
    <col min="1798" max="1798" width="7.00390625" style="426" customWidth="1"/>
    <col min="1799" max="1799" width="31.421875" style="426" customWidth="1"/>
    <col min="1800" max="1800" width="9.8515625" style="426" bestFit="1" customWidth="1"/>
    <col min="1801" max="1801" width="6.00390625" style="426" bestFit="1" customWidth="1"/>
    <col min="1802" max="1803" width="9.140625" style="426" hidden="1" customWidth="1"/>
    <col min="1804" max="1804" width="24.421875" style="426" customWidth="1"/>
    <col min="1805" max="1805" width="30.7109375" style="426" customWidth="1"/>
    <col min="1806" max="1806" width="5.8515625" style="426" customWidth="1"/>
    <col min="1807" max="1807" width="6.28125" style="426" customWidth="1"/>
    <col min="1808" max="1817" width="9.28125" style="426" customWidth="1"/>
    <col min="1818" max="1818" width="17.28125" style="426" customWidth="1"/>
    <col min="1819" max="2049" width="9.28125" style="426" customWidth="1"/>
    <col min="2050" max="2050" width="13.00390625" style="426" bestFit="1" customWidth="1"/>
    <col min="2051" max="2052" width="9.28125" style="426" customWidth="1"/>
    <col min="2053" max="2053" width="28.7109375" style="426" customWidth="1"/>
    <col min="2054" max="2054" width="7.00390625" style="426" customWidth="1"/>
    <col min="2055" max="2055" width="31.421875" style="426" customWidth="1"/>
    <col min="2056" max="2056" width="9.8515625" style="426" bestFit="1" customWidth="1"/>
    <col min="2057" max="2057" width="6.00390625" style="426" bestFit="1" customWidth="1"/>
    <col min="2058" max="2059" width="9.140625" style="426" hidden="1" customWidth="1"/>
    <col min="2060" max="2060" width="24.421875" style="426" customWidth="1"/>
    <col min="2061" max="2061" width="30.7109375" style="426" customWidth="1"/>
    <col min="2062" max="2062" width="5.8515625" style="426" customWidth="1"/>
    <col min="2063" max="2063" width="6.28125" style="426" customWidth="1"/>
    <col min="2064" max="2073" width="9.28125" style="426" customWidth="1"/>
    <col min="2074" max="2074" width="17.28125" style="426" customWidth="1"/>
    <col min="2075" max="2305" width="9.28125" style="426" customWidth="1"/>
    <col min="2306" max="2306" width="13.00390625" style="426" bestFit="1" customWidth="1"/>
    <col min="2307" max="2308" width="9.28125" style="426" customWidth="1"/>
    <col min="2309" max="2309" width="28.7109375" style="426" customWidth="1"/>
    <col min="2310" max="2310" width="7.00390625" style="426" customWidth="1"/>
    <col min="2311" max="2311" width="31.421875" style="426" customWidth="1"/>
    <col min="2312" max="2312" width="9.8515625" style="426" bestFit="1" customWidth="1"/>
    <col min="2313" max="2313" width="6.00390625" style="426" bestFit="1" customWidth="1"/>
    <col min="2314" max="2315" width="9.140625" style="426" hidden="1" customWidth="1"/>
    <col min="2316" max="2316" width="24.421875" style="426" customWidth="1"/>
    <col min="2317" max="2317" width="30.7109375" style="426" customWidth="1"/>
    <col min="2318" max="2318" width="5.8515625" style="426" customWidth="1"/>
    <col min="2319" max="2319" width="6.28125" style="426" customWidth="1"/>
    <col min="2320" max="2329" width="9.28125" style="426" customWidth="1"/>
    <col min="2330" max="2330" width="17.28125" style="426" customWidth="1"/>
    <col min="2331" max="2561" width="9.28125" style="426" customWidth="1"/>
    <col min="2562" max="2562" width="13.00390625" style="426" bestFit="1" customWidth="1"/>
    <col min="2563" max="2564" width="9.28125" style="426" customWidth="1"/>
    <col min="2565" max="2565" width="28.7109375" style="426" customWidth="1"/>
    <col min="2566" max="2566" width="7.00390625" style="426" customWidth="1"/>
    <col min="2567" max="2567" width="31.421875" style="426" customWidth="1"/>
    <col min="2568" max="2568" width="9.8515625" style="426" bestFit="1" customWidth="1"/>
    <col min="2569" max="2569" width="6.00390625" style="426" bestFit="1" customWidth="1"/>
    <col min="2570" max="2571" width="9.140625" style="426" hidden="1" customWidth="1"/>
    <col min="2572" max="2572" width="24.421875" style="426" customWidth="1"/>
    <col min="2573" max="2573" width="30.7109375" style="426" customWidth="1"/>
    <col min="2574" max="2574" width="5.8515625" style="426" customWidth="1"/>
    <col min="2575" max="2575" width="6.28125" style="426" customWidth="1"/>
    <col min="2576" max="2585" width="9.28125" style="426" customWidth="1"/>
    <col min="2586" max="2586" width="17.28125" style="426" customWidth="1"/>
    <col min="2587" max="2817" width="9.28125" style="426" customWidth="1"/>
    <col min="2818" max="2818" width="13.00390625" style="426" bestFit="1" customWidth="1"/>
    <col min="2819" max="2820" width="9.28125" style="426" customWidth="1"/>
    <col min="2821" max="2821" width="28.7109375" style="426" customWidth="1"/>
    <col min="2822" max="2822" width="7.00390625" style="426" customWidth="1"/>
    <col min="2823" max="2823" width="31.421875" style="426" customWidth="1"/>
    <col min="2824" max="2824" width="9.8515625" style="426" bestFit="1" customWidth="1"/>
    <col min="2825" max="2825" width="6.00390625" style="426" bestFit="1" customWidth="1"/>
    <col min="2826" max="2827" width="9.140625" style="426" hidden="1" customWidth="1"/>
    <col min="2828" max="2828" width="24.421875" style="426" customWidth="1"/>
    <col min="2829" max="2829" width="30.7109375" style="426" customWidth="1"/>
    <col min="2830" max="2830" width="5.8515625" style="426" customWidth="1"/>
    <col min="2831" max="2831" width="6.28125" style="426" customWidth="1"/>
    <col min="2832" max="2841" width="9.28125" style="426" customWidth="1"/>
    <col min="2842" max="2842" width="17.28125" style="426" customWidth="1"/>
    <col min="2843" max="3073" width="9.28125" style="426" customWidth="1"/>
    <col min="3074" max="3074" width="13.00390625" style="426" bestFit="1" customWidth="1"/>
    <col min="3075" max="3076" width="9.28125" style="426" customWidth="1"/>
    <col min="3077" max="3077" width="28.7109375" style="426" customWidth="1"/>
    <col min="3078" max="3078" width="7.00390625" style="426" customWidth="1"/>
    <col min="3079" max="3079" width="31.421875" style="426" customWidth="1"/>
    <col min="3080" max="3080" width="9.8515625" style="426" bestFit="1" customWidth="1"/>
    <col min="3081" max="3081" width="6.00390625" style="426" bestFit="1" customWidth="1"/>
    <col min="3082" max="3083" width="9.140625" style="426" hidden="1" customWidth="1"/>
    <col min="3084" max="3084" width="24.421875" style="426" customWidth="1"/>
    <col min="3085" max="3085" width="30.7109375" style="426" customWidth="1"/>
    <col min="3086" max="3086" width="5.8515625" style="426" customWidth="1"/>
    <col min="3087" max="3087" width="6.28125" style="426" customWidth="1"/>
    <col min="3088" max="3097" width="9.28125" style="426" customWidth="1"/>
    <col min="3098" max="3098" width="17.28125" style="426" customWidth="1"/>
    <col min="3099" max="3329" width="9.28125" style="426" customWidth="1"/>
    <col min="3330" max="3330" width="13.00390625" style="426" bestFit="1" customWidth="1"/>
    <col min="3331" max="3332" width="9.28125" style="426" customWidth="1"/>
    <col min="3333" max="3333" width="28.7109375" style="426" customWidth="1"/>
    <col min="3334" max="3334" width="7.00390625" style="426" customWidth="1"/>
    <col min="3335" max="3335" width="31.421875" style="426" customWidth="1"/>
    <col min="3336" max="3336" width="9.8515625" style="426" bestFit="1" customWidth="1"/>
    <col min="3337" max="3337" width="6.00390625" style="426" bestFit="1" customWidth="1"/>
    <col min="3338" max="3339" width="9.140625" style="426" hidden="1" customWidth="1"/>
    <col min="3340" max="3340" width="24.421875" style="426" customWidth="1"/>
    <col min="3341" max="3341" width="30.7109375" style="426" customWidth="1"/>
    <col min="3342" max="3342" width="5.8515625" style="426" customWidth="1"/>
    <col min="3343" max="3343" width="6.28125" style="426" customWidth="1"/>
    <col min="3344" max="3353" width="9.28125" style="426" customWidth="1"/>
    <col min="3354" max="3354" width="17.28125" style="426" customWidth="1"/>
    <col min="3355" max="3585" width="9.28125" style="426" customWidth="1"/>
    <col min="3586" max="3586" width="13.00390625" style="426" bestFit="1" customWidth="1"/>
    <col min="3587" max="3588" width="9.28125" style="426" customWidth="1"/>
    <col min="3589" max="3589" width="28.7109375" style="426" customWidth="1"/>
    <col min="3590" max="3590" width="7.00390625" style="426" customWidth="1"/>
    <col min="3591" max="3591" width="31.421875" style="426" customWidth="1"/>
    <col min="3592" max="3592" width="9.8515625" style="426" bestFit="1" customWidth="1"/>
    <col min="3593" max="3593" width="6.00390625" style="426" bestFit="1" customWidth="1"/>
    <col min="3594" max="3595" width="9.140625" style="426" hidden="1" customWidth="1"/>
    <col min="3596" max="3596" width="24.421875" style="426" customWidth="1"/>
    <col min="3597" max="3597" width="30.7109375" style="426" customWidth="1"/>
    <col min="3598" max="3598" width="5.8515625" style="426" customWidth="1"/>
    <col min="3599" max="3599" width="6.28125" style="426" customWidth="1"/>
    <col min="3600" max="3609" width="9.28125" style="426" customWidth="1"/>
    <col min="3610" max="3610" width="17.28125" style="426" customWidth="1"/>
    <col min="3611" max="3841" width="9.28125" style="426" customWidth="1"/>
    <col min="3842" max="3842" width="13.00390625" style="426" bestFit="1" customWidth="1"/>
    <col min="3843" max="3844" width="9.28125" style="426" customWidth="1"/>
    <col min="3845" max="3845" width="28.7109375" style="426" customWidth="1"/>
    <col min="3846" max="3846" width="7.00390625" style="426" customWidth="1"/>
    <col min="3847" max="3847" width="31.421875" style="426" customWidth="1"/>
    <col min="3848" max="3848" width="9.8515625" style="426" bestFit="1" customWidth="1"/>
    <col min="3849" max="3849" width="6.00390625" style="426" bestFit="1" customWidth="1"/>
    <col min="3850" max="3851" width="9.140625" style="426" hidden="1" customWidth="1"/>
    <col min="3852" max="3852" width="24.421875" style="426" customWidth="1"/>
    <col min="3853" max="3853" width="30.7109375" style="426" customWidth="1"/>
    <col min="3854" max="3854" width="5.8515625" style="426" customWidth="1"/>
    <col min="3855" max="3855" width="6.28125" style="426" customWidth="1"/>
    <col min="3856" max="3865" width="9.28125" style="426" customWidth="1"/>
    <col min="3866" max="3866" width="17.28125" style="426" customWidth="1"/>
    <col min="3867" max="4097" width="9.28125" style="426" customWidth="1"/>
    <col min="4098" max="4098" width="13.00390625" style="426" bestFit="1" customWidth="1"/>
    <col min="4099" max="4100" width="9.28125" style="426" customWidth="1"/>
    <col min="4101" max="4101" width="28.7109375" style="426" customWidth="1"/>
    <col min="4102" max="4102" width="7.00390625" style="426" customWidth="1"/>
    <col min="4103" max="4103" width="31.421875" style="426" customWidth="1"/>
    <col min="4104" max="4104" width="9.8515625" style="426" bestFit="1" customWidth="1"/>
    <col min="4105" max="4105" width="6.00390625" style="426" bestFit="1" customWidth="1"/>
    <col min="4106" max="4107" width="9.140625" style="426" hidden="1" customWidth="1"/>
    <col min="4108" max="4108" width="24.421875" style="426" customWidth="1"/>
    <col min="4109" max="4109" width="30.7109375" style="426" customWidth="1"/>
    <col min="4110" max="4110" width="5.8515625" style="426" customWidth="1"/>
    <col min="4111" max="4111" width="6.28125" style="426" customWidth="1"/>
    <col min="4112" max="4121" width="9.28125" style="426" customWidth="1"/>
    <col min="4122" max="4122" width="17.28125" style="426" customWidth="1"/>
    <col min="4123" max="4353" width="9.28125" style="426" customWidth="1"/>
    <col min="4354" max="4354" width="13.00390625" style="426" bestFit="1" customWidth="1"/>
    <col min="4355" max="4356" width="9.28125" style="426" customWidth="1"/>
    <col min="4357" max="4357" width="28.7109375" style="426" customWidth="1"/>
    <col min="4358" max="4358" width="7.00390625" style="426" customWidth="1"/>
    <col min="4359" max="4359" width="31.421875" style="426" customWidth="1"/>
    <col min="4360" max="4360" width="9.8515625" style="426" bestFit="1" customWidth="1"/>
    <col min="4361" max="4361" width="6.00390625" style="426" bestFit="1" customWidth="1"/>
    <col min="4362" max="4363" width="9.140625" style="426" hidden="1" customWidth="1"/>
    <col min="4364" max="4364" width="24.421875" style="426" customWidth="1"/>
    <col min="4365" max="4365" width="30.7109375" style="426" customWidth="1"/>
    <col min="4366" max="4366" width="5.8515625" style="426" customWidth="1"/>
    <col min="4367" max="4367" width="6.28125" style="426" customWidth="1"/>
    <col min="4368" max="4377" width="9.28125" style="426" customWidth="1"/>
    <col min="4378" max="4378" width="17.28125" style="426" customWidth="1"/>
    <col min="4379" max="4609" width="9.28125" style="426" customWidth="1"/>
    <col min="4610" max="4610" width="13.00390625" style="426" bestFit="1" customWidth="1"/>
    <col min="4611" max="4612" width="9.28125" style="426" customWidth="1"/>
    <col min="4613" max="4613" width="28.7109375" style="426" customWidth="1"/>
    <col min="4614" max="4614" width="7.00390625" style="426" customWidth="1"/>
    <col min="4615" max="4615" width="31.421875" style="426" customWidth="1"/>
    <col min="4616" max="4616" width="9.8515625" style="426" bestFit="1" customWidth="1"/>
    <col min="4617" max="4617" width="6.00390625" style="426" bestFit="1" customWidth="1"/>
    <col min="4618" max="4619" width="9.140625" style="426" hidden="1" customWidth="1"/>
    <col min="4620" max="4620" width="24.421875" style="426" customWidth="1"/>
    <col min="4621" max="4621" width="30.7109375" style="426" customWidth="1"/>
    <col min="4622" max="4622" width="5.8515625" style="426" customWidth="1"/>
    <col min="4623" max="4623" width="6.28125" style="426" customWidth="1"/>
    <col min="4624" max="4633" width="9.28125" style="426" customWidth="1"/>
    <col min="4634" max="4634" width="17.28125" style="426" customWidth="1"/>
    <col min="4635" max="4865" width="9.28125" style="426" customWidth="1"/>
    <col min="4866" max="4866" width="13.00390625" style="426" bestFit="1" customWidth="1"/>
    <col min="4867" max="4868" width="9.28125" style="426" customWidth="1"/>
    <col min="4869" max="4869" width="28.7109375" style="426" customWidth="1"/>
    <col min="4870" max="4870" width="7.00390625" style="426" customWidth="1"/>
    <col min="4871" max="4871" width="31.421875" style="426" customWidth="1"/>
    <col min="4872" max="4872" width="9.8515625" style="426" bestFit="1" customWidth="1"/>
    <col min="4873" max="4873" width="6.00390625" style="426" bestFit="1" customWidth="1"/>
    <col min="4874" max="4875" width="9.140625" style="426" hidden="1" customWidth="1"/>
    <col min="4876" max="4876" width="24.421875" style="426" customWidth="1"/>
    <col min="4877" max="4877" width="30.7109375" style="426" customWidth="1"/>
    <col min="4878" max="4878" width="5.8515625" style="426" customWidth="1"/>
    <col min="4879" max="4879" width="6.28125" style="426" customWidth="1"/>
    <col min="4880" max="4889" width="9.28125" style="426" customWidth="1"/>
    <col min="4890" max="4890" width="17.28125" style="426" customWidth="1"/>
    <col min="4891" max="5121" width="9.28125" style="426" customWidth="1"/>
    <col min="5122" max="5122" width="13.00390625" style="426" bestFit="1" customWidth="1"/>
    <col min="5123" max="5124" width="9.28125" style="426" customWidth="1"/>
    <col min="5125" max="5125" width="28.7109375" style="426" customWidth="1"/>
    <col min="5126" max="5126" width="7.00390625" style="426" customWidth="1"/>
    <col min="5127" max="5127" width="31.421875" style="426" customWidth="1"/>
    <col min="5128" max="5128" width="9.8515625" style="426" bestFit="1" customWidth="1"/>
    <col min="5129" max="5129" width="6.00390625" style="426" bestFit="1" customWidth="1"/>
    <col min="5130" max="5131" width="9.140625" style="426" hidden="1" customWidth="1"/>
    <col min="5132" max="5132" width="24.421875" style="426" customWidth="1"/>
    <col min="5133" max="5133" width="30.7109375" style="426" customWidth="1"/>
    <col min="5134" max="5134" width="5.8515625" style="426" customWidth="1"/>
    <col min="5135" max="5135" width="6.28125" style="426" customWidth="1"/>
    <col min="5136" max="5145" width="9.28125" style="426" customWidth="1"/>
    <col min="5146" max="5146" width="17.28125" style="426" customWidth="1"/>
    <col min="5147" max="5377" width="9.28125" style="426" customWidth="1"/>
    <col min="5378" max="5378" width="13.00390625" style="426" bestFit="1" customWidth="1"/>
    <col min="5379" max="5380" width="9.28125" style="426" customWidth="1"/>
    <col min="5381" max="5381" width="28.7109375" style="426" customWidth="1"/>
    <col min="5382" max="5382" width="7.00390625" style="426" customWidth="1"/>
    <col min="5383" max="5383" width="31.421875" style="426" customWidth="1"/>
    <col min="5384" max="5384" width="9.8515625" style="426" bestFit="1" customWidth="1"/>
    <col min="5385" max="5385" width="6.00390625" style="426" bestFit="1" customWidth="1"/>
    <col min="5386" max="5387" width="9.140625" style="426" hidden="1" customWidth="1"/>
    <col min="5388" max="5388" width="24.421875" style="426" customWidth="1"/>
    <col min="5389" max="5389" width="30.7109375" style="426" customWidth="1"/>
    <col min="5390" max="5390" width="5.8515625" style="426" customWidth="1"/>
    <col min="5391" max="5391" width="6.28125" style="426" customWidth="1"/>
    <col min="5392" max="5401" width="9.28125" style="426" customWidth="1"/>
    <col min="5402" max="5402" width="17.28125" style="426" customWidth="1"/>
    <col min="5403" max="5633" width="9.28125" style="426" customWidth="1"/>
    <col min="5634" max="5634" width="13.00390625" style="426" bestFit="1" customWidth="1"/>
    <col min="5635" max="5636" width="9.28125" style="426" customWidth="1"/>
    <col min="5637" max="5637" width="28.7109375" style="426" customWidth="1"/>
    <col min="5638" max="5638" width="7.00390625" style="426" customWidth="1"/>
    <col min="5639" max="5639" width="31.421875" style="426" customWidth="1"/>
    <col min="5640" max="5640" width="9.8515625" style="426" bestFit="1" customWidth="1"/>
    <col min="5641" max="5641" width="6.00390625" style="426" bestFit="1" customWidth="1"/>
    <col min="5642" max="5643" width="9.140625" style="426" hidden="1" customWidth="1"/>
    <col min="5644" max="5644" width="24.421875" style="426" customWidth="1"/>
    <col min="5645" max="5645" width="30.7109375" style="426" customWidth="1"/>
    <col min="5646" max="5646" width="5.8515625" style="426" customWidth="1"/>
    <col min="5647" max="5647" width="6.28125" style="426" customWidth="1"/>
    <col min="5648" max="5657" width="9.28125" style="426" customWidth="1"/>
    <col min="5658" max="5658" width="17.28125" style="426" customWidth="1"/>
    <col min="5659" max="5889" width="9.28125" style="426" customWidth="1"/>
    <col min="5890" max="5890" width="13.00390625" style="426" bestFit="1" customWidth="1"/>
    <col min="5891" max="5892" width="9.28125" style="426" customWidth="1"/>
    <col min="5893" max="5893" width="28.7109375" style="426" customWidth="1"/>
    <col min="5894" max="5894" width="7.00390625" style="426" customWidth="1"/>
    <col min="5895" max="5895" width="31.421875" style="426" customWidth="1"/>
    <col min="5896" max="5896" width="9.8515625" style="426" bestFit="1" customWidth="1"/>
    <col min="5897" max="5897" width="6.00390625" style="426" bestFit="1" customWidth="1"/>
    <col min="5898" max="5899" width="9.140625" style="426" hidden="1" customWidth="1"/>
    <col min="5900" max="5900" width="24.421875" style="426" customWidth="1"/>
    <col min="5901" max="5901" width="30.7109375" style="426" customWidth="1"/>
    <col min="5902" max="5902" width="5.8515625" style="426" customWidth="1"/>
    <col min="5903" max="5903" width="6.28125" style="426" customWidth="1"/>
    <col min="5904" max="5913" width="9.28125" style="426" customWidth="1"/>
    <col min="5914" max="5914" width="17.28125" style="426" customWidth="1"/>
    <col min="5915" max="6145" width="9.28125" style="426" customWidth="1"/>
    <col min="6146" max="6146" width="13.00390625" style="426" bestFit="1" customWidth="1"/>
    <col min="6147" max="6148" width="9.28125" style="426" customWidth="1"/>
    <col min="6149" max="6149" width="28.7109375" style="426" customWidth="1"/>
    <col min="6150" max="6150" width="7.00390625" style="426" customWidth="1"/>
    <col min="6151" max="6151" width="31.421875" style="426" customWidth="1"/>
    <col min="6152" max="6152" width="9.8515625" style="426" bestFit="1" customWidth="1"/>
    <col min="6153" max="6153" width="6.00390625" style="426" bestFit="1" customWidth="1"/>
    <col min="6154" max="6155" width="9.140625" style="426" hidden="1" customWidth="1"/>
    <col min="6156" max="6156" width="24.421875" style="426" customWidth="1"/>
    <col min="6157" max="6157" width="30.7109375" style="426" customWidth="1"/>
    <col min="6158" max="6158" width="5.8515625" style="426" customWidth="1"/>
    <col min="6159" max="6159" width="6.28125" style="426" customWidth="1"/>
    <col min="6160" max="6169" width="9.28125" style="426" customWidth="1"/>
    <col min="6170" max="6170" width="17.28125" style="426" customWidth="1"/>
    <col min="6171" max="6401" width="9.28125" style="426" customWidth="1"/>
    <col min="6402" max="6402" width="13.00390625" style="426" bestFit="1" customWidth="1"/>
    <col min="6403" max="6404" width="9.28125" style="426" customWidth="1"/>
    <col min="6405" max="6405" width="28.7109375" style="426" customWidth="1"/>
    <col min="6406" max="6406" width="7.00390625" style="426" customWidth="1"/>
    <col min="6407" max="6407" width="31.421875" style="426" customWidth="1"/>
    <col min="6408" max="6408" width="9.8515625" style="426" bestFit="1" customWidth="1"/>
    <col min="6409" max="6409" width="6.00390625" style="426" bestFit="1" customWidth="1"/>
    <col min="6410" max="6411" width="9.140625" style="426" hidden="1" customWidth="1"/>
    <col min="6412" max="6412" width="24.421875" style="426" customWidth="1"/>
    <col min="6413" max="6413" width="30.7109375" style="426" customWidth="1"/>
    <col min="6414" max="6414" width="5.8515625" style="426" customWidth="1"/>
    <col min="6415" max="6415" width="6.28125" style="426" customWidth="1"/>
    <col min="6416" max="6425" width="9.28125" style="426" customWidth="1"/>
    <col min="6426" max="6426" width="17.28125" style="426" customWidth="1"/>
    <col min="6427" max="6657" width="9.28125" style="426" customWidth="1"/>
    <col min="6658" max="6658" width="13.00390625" style="426" bestFit="1" customWidth="1"/>
    <col min="6659" max="6660" width="9.28125" style="426" customWidth="1"/>
    <col min="6661" max="6661" width="28.7109375" style="426" customWidth="1"/>
    <col min="6662" max="6662" width="7.00390625" style="426" customWidth="1"/>
    <col min="6663" max="6663" width="31.421875" style="426" customWidth="1"/>
    <col min="6664" max="6664" width="9.8515625" style="426" bestFit="1" customWidth="1"/>
    <col min="6665" max="6665" width="6.00390625" style="426" bestFit="1" customWidth="1"/>
    <col min="6666" max="6667" width="9.140625" style="426" hidden="1" customWidth="1"/>
    <col min="6668" max="6668" width="24.421875" style="426" customWidth="1"/>
    <col min="6669" max="6669" width="30.7109375" style="426" customWidth="1"/>
    <col min="6670" max="6670" width="5.8515625" style="426" customWidth="1"/>
    <col min="6671" max="6671" width="6.28125" style="426" customWidth="1"/>
    <col min="6672" max="6681" width="9.28125" style="426" customWidth="1"/>
    <col min="6682" max="6682" width="17.28125" style="426" customWidth="1"/>
    <col min="6683" max="6913" width="9.28125" style="426" customWidth="1"/>
    <col min="6914" max="6914" width="13.00390625" style="426" bestFit="1" customWidth="1"/>
    <col min="6915" max="6916" width="9.28125" style="426" customWidth="1"/>
    <col min="6917" max="6917" width="28.7109375" style="426" customWidth="1"/>
    <col min="6918" max="6918" width="7.00390625" style="426" customWidth="1"/>
    <col min="6919" max="6919" width="31.421875" style="426" customWidth="1"/>
    <col min="6920" max="6920" width="9.8515625" style="426" bestFit="1" customWidth="1"/>
    <col min="6921" max="6921" width="6.00390625" style="426" bestFit="1" customWidth="1"/>
    <col min="6922" max="6923" width="9.140625" style="426" hidden="1" customWidth="1"/>
    <col min="6924" max="6924" width="24.421875" style="426" customWidth="1"/>
    <col min="6925" max="6925" width="30.7109375" style="426" customWidth="1"/>
    <col min="6926" max="6926" width="5.8515625" style="426" customWidth="1"/>
    <col min="6927" max="6927" width="6.28125" style="426" customWidth="1"/>
    <col min="6928" max="6937" width="9.28125" style="426" customWidth="1"/>
    <col min="6938" max="6938" width="17.28125" style="426" customWidth="1"/>
    <col min="6939" max="7169" width="9.28125" style="426" customWidth="1"/>
    <col min="7170" max="7170" width="13.00390625" style="426" bestFit="1" customWidth="1"/>
    <col min="7171" max="7172" width="9.28125" style="426" customWidth="1"/>
    <col min="7173" max="7173" width="28.7109375" style="426" customWidth="1"/>
    <col min="7174" max="7174" width="7.00390625" style="426" customWidth="1"/>
    <col min="7175" max="7175" width="31.421875" style="426" customWidth="1"/>
    <col min="7176" max="7176" width="9.8515625" style="426" bestFit="1" customWidth="1"/>
    <col min="7177" max="7177" width="6.00390625" style="426" bestFit="1" customWidth="1"/>
    <col min="7178" max="7179" width="9.140625" style="426" hidden="1" customWidth="1"/>
    <col min="7180" max="7180" width="24.421875" style="426" customWidth="1"/>
    <col min="7181" max="7181" width="30.7109375" style="426" customWidth="1"/>
    <col min="7182" max="7182" width="5.8515625" style="426" customWidth="1"/>
    <col min="7183" max="7183" width="6.28125" style="426" customWidth="1"/>
    <col min="7184" max="7193" width="9.28125" style="426" customWidth="1"/>
    <col min="7194" max="7194" width="17.28125" style="426" customWidth="1"/>
    <col min="7195" max="7425" width="9.28125" style="426" customWidth="1"/>
    <col min="7426" max="7426" width="13.00390625" style="426" bestFit="1" customWidth="1"/>
    <col min="7427" max="7428" width="9.28125" style="426" customWidth="1"/>
    <col min="7429" max="7429" width="28.7109375" style="426" customWidth="1"/>
    <col min="7430" max="7430" width="7.00390625" style="426" customWidth="1"/>
    <col min="7431" max="7431" width="31.421875" style="426" customWidth="1"/>
    <col min="7432" max="7432" width="9.8515625" style="426" bestFit="1" customWidth="1"/>
    <col min="7433" max="7433" width="6.00390625" style="426" bestFit="1" customWidth="1"/>
    <col min="7434" max="7435" width="9.140625" style="426" hidden="1" customWidth="1"/>
    <col min="7436" max="7436" width="24.421875" style="426" customWidth="1"/>
    <col min="7437" max="7437" width="30.7109375" style="426" customWidth="1"/>
    <col min="7438" max="7438" width="5.8515625" style="426" customWidth="1"/>
    <col min="7439" max="7439" width="6.28125" style="426" customWidth="1"/>
    <col min="7440" max="7449" width="9.28125" style="426" customWidth="1"/>
    <col min="7450" max="7450" width="17.28125" style="426" customWidth="1"/>
    <col min="7451" max="7681" width="9.28125" style="426" customWidth="1"/>
    <col min="7682" max="7682" width="13.00390625" style="426" bestFit="1" customWidth="1"/>
    <col min="7683" max="7684" width="9.28125" style="426" customWidth="1"/>
    <col min="7685" max="7685" width="28.7109375" style="426" customWidth="1"/>
    <col min="7686" max="7686" width="7.00390625" style="426" customWidth="1"/>
    <col min="7687" max="7687" width="31.421875" style="426" customWidth="1"/>
    <col min="7688" max="7688" width="9.8515625" style="426" bestFit="1" customWidth="1"/>
    <col min="7689" max="7689" width="6.00390625" style="426" bestFit="1" customWidth="1"/>
    <col min="7690" max="7691" width="9.140625" style="426" hidden="1" customWidth="1"/>
    <col min="7692" max="7692" width="24.421875" style="426" customWidth="1"/>
    <col min="7693" max="7693" width="30.7109375" style="426" customWidth="1"/>
    <col min="7694" max="7694" width="5.8515625" style="426" customWidth="1"/>
    <col min="7695" max="7695" width="6.28125" style="426" customWidth="1"/>
    <col min="7696" max="7705" width="9.28125" style="426" customWidth="1"/>
    <col min="7706" max="7706" width="17.28125" style="426" customWidth="1"/>
    <col min="7707" max="7937" width="9.28125" style="426" customWidth="1"/>
    <col min="7938" max="7938" width="13.00390625" style="426" bestFit="1" customWidth="1"/>
    <col min="7939" max="7940" width="9.28125" style="426" customWidth="1"/>
    <col min="7941" max="7941" width="28.7109375" style="426" customWidth="1"/>
    <col min="7942" max="7942" width="7.00390625" style="426" customWidth="1"/>
    <col min="7943" max="7943" width="31.421875" style="426" customWidth="1"/>
    <col min="7944" max="7944" width="9.8515625" style="426" bestFit="1" customWidth="1"/>
    <col min="7945" max="7945" width="6.00390625" style="426" bestFit="1" customWidth="1"/>
    <col min="7946" max="7947" width="9.140625" style="426" hidden="1" customWidth="1"/>
    <col min="7948" max="7948" width="24.421875" style="426" customWidth="1"/>
    <col min="7949" max="7949" width="30.7109375" style="426" customWidth="1"/>
    <col min="7950" max="7950" width="5.8515625" style="426" customWidth="1"/>
    <col min="7951" max="7951" width="6.28125" style="426" customWidth="1"/>
    <col min="7952" max="7961" width="9.28125" style="426" customWidth="1"/>
    <col min="7962" max="7962" width="17.28125" style="426" customWidth="1"/>
    <col min="7963" max="8193" width="9.28125" style="426" customWidth="1"/>
    <col min="8194" max="8194" width="13.00390625" style="426" bestFit="1" customWidth="1"/>
    <col min="8195" max="8196" width="9.28125" style="426" customWidth="1"/>
    <col min="8197" max="8197" width="28.7109375" style="426" customWidth="1"/>
    <col min="8198" max="8198" width="7.00390625" style="426" customWidth="1"/>
    <col min="8199" max="8199" width="31.421875" style="426" customWidth="1"/>
    <col min="8200" max="8200" width="9.8515625" style="426" bestFit="1" customWidth="1"/>
    <col min="8201" max="8201" width="6.00390625" style="426" bestFit="1" customWidth="1"/>
    <col min="8202" max="8203" width="9.140625" style="426" hidden="1" customWidth="1"/>
    <col min="8204" max="8204" width="24.421875" style="426" customWidth="1"/>
    <col min="8205" max="8205" width="30.7109375" style="426" customWidth="1"/>
    <col min="8206" max="8206" width="5.8515625" style="426" customWidth="1"/>
    <col min="8207" max="8207" width="6.28125" style="426" customWidth="1"/>
    <col min="8208" max="8217" width="9.28125" style="426" customWidth="1"/>
    <col min="8218" max="8218" width="17.28125" style="426" customWidth="1"/>
    <col min="8219" max="8449" width="9.28125" style="426" customWidth="1"/>
    <col min="8450" max="8450" width="13.00390625" style="426" bestFit="1" customWidth="1"/>
    <col min="8451" max="8452" width="9.28125" style="426" customWidth="1"/>
    <col min="8453" max="8453" width="28.7109375" style="426" customWidth="1"/>
    <col min="8454" max="8454" width="7.00390625" style="426" customWidth="1"/>
    <col min="8455" max="8455" width="31.421875" style="426" customWidth="1"/>
    <col min="8456" max="8456" width="9.8515625" style="426" bestFit="1" customWidth="1"/>
    <col min="8457" max="8457" width="6.00390625" style="426" bestFit="1" customWidth="1"/>
    <col min="8458" max="8459" width="9.140625" style="426" hidden="1" customWidth="1"/>
    <col min="8460" max="8460" width="24.421875" style="426" customWidth="1"/>
    <col min="8461" max="8461" width="30.7109375" style="426" customWidth="1"/>
    <col min="8462" max="8462" width="5.8515625" style="426" customWidth="1"/>
    <col min="8463" max="8463" width="6.28125" style="426" customWidth="1"/>
    <col min="8464" max="8473" width="9.28125" style="426" customWidth="1"/>
    <col min="8474" max="8474" width="17.28125" style="426" customWidth="1"/>
    <col min="8475" max="8705" width="9.28125" style="426" customWidth="1"/>
    <col min="8706" max="8706" width="13.00390625" style="426" bestFit="1" customWidth="1"/>
    <col min="8707" max="8708" width="9.28125" style="426" customWidth="1"/>
    <col min="8709" max="8709" width="28.7109375" style="426" customWidth="1"/>
    <col min="8710" max="8710" width="7.00390625" style="426" customWidth="1"/>
    <col min="8711" max="8711" width="31.421875" style="426" customWidth="1"/>
    <col min="8712" max="8712" width="9.8515625" style="426" bestFit="1" customWidth="1"/>
    <col min="8713" max="8713" width="6.00390625" style="426" bestFit="1" customWidth="1"/>
    <col min="8714" max="8715" width="9.140625" style="426" hidden="1" customWidth="1"/>
    <col min="8716" max="8716" width="24.421875" style="426" customWidth="1"/>
    <col min="8717" max="8717" width="30.7109375" style="426" customWidth="1"/>
    <col min="8718" max="8718" width="5.8515625" style="426" customWidth="1"/>
    <col min="8719" max="8719" width="6.28125" style="426" customWidth="1"/>
    <col min="8720" max="8729" width="9.28125" style="426" customWidth="1"/>
    <col min="8730" max="8730" width="17.28125" style="426" customWidth="1"/>
    <col min="8731" max="8961" width="9.28125" style="426" customWidth="1"/>
    <col min="8962" max="8962" width="13.00390625" style="426" bestFit="1" customWidth="1"/>
    <col min="8963" max="8964" width="9.28125" style="426" customWidth="1"/>
    <col min="8965" max="8965" width="28.7109375" style="426" customWidth="1"/>
    <col min="8966" max="8966" width="7.00390625" style="426" customWidth="1"/>
    <col min="8967" max="8967" width="31.421875" style="426" customWidth="1"/>
    <col min="8968" max="8968" width="9.8515625" style="426" bestFit="1" customWidth="1"/>
    <col min="8969" max="8969" width="6.00390625" style="426" bestFit="1" customWidth="1"/>
    <col min="8970" max="8971" width="9.140625" style="426" hidden="1" customWidth="1"/>
    <col min="8972" max="8972" width="24.421875" style="426" customWidth="1"/>
    <col min="8973" max="8973" width="30.7109375" style="426" customWidth="1"/>
    <col min="8974" max="8974" width="5.8515625" style="426" customWidth="1"/>
    <col min="8975" max="8975" width="6.28125" style="426" customWidth="1"/>
    <col min="8976" max="8985" width="9.28125" style="426" customWidth="1"/>
    <col min="8986" max="8986" width="17.28125" style="426" customWidth="1"/>
    <col min="8987" max="9217" width="9.28125" style="426" customWidth="1"/>
    <col min="9218" max="9218" width="13.00390625" style="426" bestFit="1" customWidth="1"/>
    <col min="9219" max="9220" width="9.28125" style="426" customWidth="1"/>
    <col min="9221" max="9221" width="28.7109375" style="426" customWidth="1"/>
    <col min="9222" max="9222" width="7.00390625" style="426" customWidth="1"/>
    <col min="9223" max="9223" width="31.421875" style="426" customWidth="1"/>
    <col min="9224" max="9224" width="9.8515625" style="426" bestFit="1" customWidth="1"/>
    <col min="9225" max="9225" width="6.00390625" style="426" bestFit="1" customWidth="1"/>
    <col min="9226" max="9227" width="9.140625" style="426" hidden="1" customWidth="1"/>
    <col min="9228" max="9228" width="24.421875" style="426" customWidth="1"/>
    <col min="9229" max="9229" width="30.7109375" style="426" customWidth="1"/>
    <col min="9230" max="9230" width="5.8515625" style="426" customWidth="1"/>
    <col min="9231" max="9231" width="6.28125" style="426" customWidth="1"/>
    <col min="9232" max="9241" width="9.28125" style="426" customWidth="1"/>
    <col min="9242" max="9242" width="17.28125" style="426" customWidth="1"/>
    <col min="9243" max="9473" width="9.28125" style="426" customWidth="1"/>
    <col min="9474" max="9474" width="13.00390625" style="426" bestFit="1" customWidth="1"/>
    <col min="9475" max="9476" width="9.28125" style="426" customWidth="1"/>
    <col min="9477" max="9477" width="28.7109375" style="426" customWidth="1"/>
    <col min="9478" max="9478" width="7.00390625" style="426" customWidth="1"/>
    <col min="9479" max="9479" width="31.421875" style="426" customWidth="1"/>
    <col min="9480" max="9480" width="9.8515625" style="426" bestFit="1" customWidth="1"/>
    <col min="9481" max="9481" width="6.00390625" style="426" bestFit="1" customWidth="1"/>
    <col min="9482" max="9483" width="9.140625" style="426" hidden="1" customWidth="1"/>
    <col min="9484" max="9484" width="24.421875" style="426" customWidth="1"/>
    <col min="9485" max="9485" width="30.7109375" style="426" customWidth="1"/>
    <col min="9486" max="9486" width="5.8515625" style="426" customWidth="1"/>
    <col min="9487" max="9487" width="6.28125" style="426" customWidth="1"/>
    <col min="9488" max="9497" width="9.28125" style="426" customWidth="1"/>
    <col min="9498" max="9498" width="17.28125" style="426" customWidth="1"/>
    <col min="9499" max="9729" width="9.28125" style="426" customWidth="1"/>
    <col min="9730" max="9730" width="13.00390625" style="426" bestFit="1" customWidth="1"/>
    <col min="9731" max="9732" width="9.28125" style="426" customWidth="1"/>
    <col min="9733" max="9733" width="28.7109375" style="426" customWidth="1"/>
    <col min="9734" max="9734" width="7.00390625" style="426" customWidth="1"/>
    <col min="9735" max="9735" width="31.421875" style="426" customWidth="1"/>
    <col min="9736" max="9736" width="9.8515625" style="426" bestFit="1" customWidth="1"/>
    <col min="9737" max="9737" width="6.00390625" style="426" bestFit="1" customWidth="1"/>
    <col min="9738" max="9739" width="9.140625" style="426" hidden="1" customWidth="1"/>
    <col min="9740" max="9740" width="24.421875" style="426" customWidth="1"/>
    <col min="9741" max="9741" width="30.7109375" style="426" customWidth="1"/>
    <col min="9742" max="9742" width="5.8515625" style="426" customWidth="1"/>
    <col min="9743" max="9743" width="6.28125" style="426" customWidth="1"/>
    <col min="9744" max="9753" width="9.28125" style="426" customWidth="1"/>
    <col min="9754" max="9754" width="17.28125" style="426" customWidth="1"/>
    <col min="9755" max="9985" width="9.28125" style="426" customWidth="1"/>
    <col min="9986" max="9986" width="13.00390625" style="426" bestFit="1" customWidth="1"/>
    <col min="9987" max="9988" width="9.28125" style="426" customWidth="1"/>
    <col min="9989" max="9989" width="28.7109375" style="426" customWidth="1"/>
    <col min="9990" max="9990" width="7.00390625" style="426" customWidth="1"/>
    <col min="9991" max="9991" width="31.421875" style="426" customWidth="1"/>
    <col min="9992" max="9992" width="9.8515625" style="426" bestFit="1" customWidth="1"/>
    <col min="9993" max="9993" width="6.00390625" style="426" bestFit="1" customWidth="1"/>
    <col min="9994" max="9995" width="9.140625" style="426" hidden="1" customWidth="1"/>
    <col min="9996" max="9996" width="24.421875" style="426" customWidth="1"/>
    <col min="9997" max="9997" width="30.7109375" style="426" customWidth="1"/>
    <col min="9998" max="9998" width="5.8515625" style="426" customWidth="1"/>
    <col min="9999" max="9999" width="6.28125" style="426" customWidth="1"/>
    <col min="10000" max="10009" width="9.28125" style="426" customWidth="1"/>
    <col min="10010" max="10010" width="17.28125" style="426" customWidth="1"/>
    <col min="10011" max="10241" width="9.28125" style="426" customWidth="1"/>
    <col min="10242" max="10242" width="13.00390625" style="426" bestFit="1" customWidth="1"/>
    <col min="10243" max="10244" width="9.28125" style="426" customWidth="1"/>
    <col min="10245" max="10245" width="28.7109375" style="426" customWidth="1"/>
    <col min="10246" max="10246" width="7.00390625" style="426" customWidth="1"/>
    <col min="10247" max="10247" width="31.421875" style="426" customWidth="1"/>
    <col min="10248" max="10248" width="9.8515625" style="426" bestFit="1" customWidth="1"/>
    <col min="10249" max="10249" width="6.00390625" style="426" bestFit="1" customWidth="1"/>
    <col min="10250" max="10251" width="9.140625" style="426" hidden="1" customWidth="1"/>
    <col min="10252" max="10252" width="24.421875" style="426" customWidth="1"/>
    <col min="10253" max="10253" width="30.7109375" style="426" customWidth="1"/>
    <col min="10254" max="10254" width="5.8515625" style="426" customWidth="1"/>
    <col min="10255" max="10255" width="6.28125" style="426" customWidth="1"/>
    <col min="10256" max="10265" width="9.28125" style="426" customWidth="1"/>
    <col min="10266" max="10266" width="17.28125" style="426" customWidth="1"/>
    <col min="10267" max="10497" width="9.28125" style="426" customWidth="1"/>
    <col min="10498" max="10498" width="13.00390625" style="426" bestFit="1" customWidth="1"/>
    <col min="10499" max="10500" width="9.28125" style="426" customWidth="1"/>
    <col min="10501" max="10501" width="28.7109375" style="426" customWidth="1"/>
    <col min="10502" max="10502" width="7.00390625" style="426" customWidth="1"/>
    <col min="10503" max="10503" width="31.421875" style="426" customWidth="1"/>
    <col min="10504" max="10504" width="9.8515625" style="426" bestFit="1" customWidth="1"/>
    <col min="10505" max="10505" width="6.00390625" style="426" bestFit="1" customWidth="1"/>
    <col min="10506" max="10507" width="9.140625" style="426" hidden="1" customWidth="1"/>
    <col min="10508" max="10508" width="24.421875" style="426" customWidth="1"/>
    <col min="10509" max="10509" width="30.7109375" style="426" customWidth="1"/>
    <col min="10510" max="10510" width="5.8515625" style="426" customWidth="1"/>
    <col min="10511" max="10511" width="6.28125" style="426" customWidth="1"/>
    <col min="10512" max="10521" width="9.28125" style="426" customWidth="1"/>
    <col min="10522" max="10522" width="17.28125" style="426" customWidth="1"/>
    <col min="10523" max="10753" width="9.28125" style="426" customWidth="1"/>
    <col min="10754" max="10754" width="13.00390625" style="426" bestFit="1" customWidth="1"/>
    <col min="10755" max="10756" width="9.28125" style="426" customWidth="1"/>
    <col min="10757" max="10757" width="28.7109375" style="426" customWidth="1"/>
    <col min="10758" max="10758" width="7.00390625" style="426" customWidth="1"/>
    <col min="10759" max="10759" width="31.421875" style="426" customWidth="1"/>
    <col min="10760" max="10760" width="9.8515625" style="426" bestFit="1" customWidth="1"/>
    <col min="10761" max="10761" width="6.00390625" style="426" bestFit="1" customWidth="1"/>
    <col min="10762" max="10763" width="9.140625" style="426" hidden="1" customWidth="1"/>
    <col min="10764" max="10764" width="24.421875" style="426" customWidth="1"/>
    <col min="10765" max="10765" width="30.7109375" style="426" customWidth="1"/>
    <col min="10766" max="10766" width="5.8515625" style="426" customWidth="1"/>
    <col min="10767" max="10767" width="6.28125" style="426" customWidth="1"/>
    <col min="10768" max="10777" width="9.28125" style="426" customWidth="1"/>
    <col min="10778" max="10778" width="17.28125" style="426" customWidth="1"/>
    <col min="10779" max="11009" width="9.28125" style="426" customWidth="1"/>
    <col min="11010" max="11010" width="13.00390625" style="426" bestFit="1" customWidth="1"/>
    <col min="11011" max="11012" width="9.28125" style="426" customWidth="1"/>
    <col min="11013" max="11013" width="28.7109375" style="426" customWidth="1"/>
    <col min="11014" max="11014" width="7.00390625" style="426" customWidth="1"/>
    <col min="11015" max="11015" width="31.421875" style="426" customWidth="1"/>
    <col min="11016" max="11016" width="9.8515625" style="426" bestFit="1" customWidth="1"/>
    <col min="11017" max="11017" width="6.00390625" style="426" bestFit="1" customWidth="1"/>
    <col min="11018" max="11019" width="9.140625" style="426" hidden="1" customWidth="1"/>
    <col min="11020" max="11020" width="24.421875" style="426" customWidth="1"/>
    <col min="11021" max="11021" width="30.7109375" style="426" customWidth="1"/>
    <col min="11022" max="11022" width="5.8515625" style="426" customWidth="1"/>
    <col min="11023" max="11023" width="6.28125" style="426" customWidth="1"/>
    <col min="11024" max="11033" width="9.28125" style="426" customWidth="1"/>
    <col min="11034" max="11034" width="17.28125" style="426" customWidth="1"/>
    <col min="11035" max="11265" width="9.28125" style="426" customWidth="1"/>
    <col min="11266" max="11266" width="13.00390625" style="426" bestFit="1" customWidth="1"/>
    <col min="11267" max="11268" width="9.28125" style="426" customWidth="1"/>
    <col min="11269" max="11269" width="28.7109375" style="426" customWidth="1"/>
    <col min="11270" max="11270" width="7.00390625" style="426" customWidth="1"/>
    <col min="11271" max="11271" width="31.421875" style="426" customWidth="1"/>
    <col min="11272" max="11272" width="9.8515625" style="426" bestFit="1" customWidth="1"/>
    <col min="11273" max="11273" width="6.00390625" style="426" bestFit="1" customWidth="1"/>
    <col min="11274" max="11275" width="9.140625" style="426" hidden="1" customWidth="1"/>
    <col min="11276" max="11276" width="24.421875" style="426" customWidth="1"/>
    <col min="11277" max="11277" width="30.7109375" style="426" customWidth="1"/>
    <col min="11278" max="11278" width="5.8515625" style="426" customWidth="1"/>
    <col min="11279" max="11279" width="6.28125" style="426" customWidth="1"/>
    <col min="11280" max="11289" width="9.28125" style="426" customWidth="1"/>
    <col min="11290" max="11290" width="17.28125" style="426" customWidth="1"/>
    <col min="11291" max="11521" width="9.28125" style="426" customWidth="1"/>
    <col min="11522" max="11522" width="13.00390625" style="426" bestFit="1" customWidth="1"/>
    <col min="11523" max="11524" width="9.28125" style="426" customWidth="1"/>
    <col min="11525" max="11525" width="28.7109375" style="426" customWidth="1"/>
    <col min="11526" max="11526" width="7.00390625" style="426" customWidth="1"/>
    <col min="11527" max="11527" width="31.421875" style="426" customWidth="1"/>
    <col min="11528" max="11528" width="9.8515625" style="426" bestFit="1" customWidth="1"/>
    <col min="11529" max="11529" width="6.00390625" style="426" bestFit="1" customWidth="1"/>
    <col min="11530" max="11531" width="9.140625" style="426" hidden="1" customWidth="1"/>
    <col min="11532" max="11532" width="24.421875" style="426" customWidth="1"/>
    <col min="11533" max="11533" width="30.7109375" style="426" customWidth="1"/>
    <col min="11534" max="11534" width="5.8515625" style="426" customWidth="1"/>
    <col min="11535" max="11535" width="6.28125" style="426" customWidth="1"/>
    <col min="11536" max="11545" width="9.28125" style="426" customWidth="1"/>
    <col min="11546" max="11546" width="17.28125" style="426" customWidth="1"/>
    <col min="11547" max="11777" width="9.28125" style="426" customWidth="1"/>
    <col min="11778" max="11778" width="13.00390625" style="426" bestFit="1" customWidth="1"/>
    <col min="11779" max="11780" width="9.28125" style="426" customWidth="1"/>
    <col min="11781" max="11781" width="28.7109375" style="426" customWidth="1"/>
    <col min="11782" max="11782" width="7.00390625" style="426" customWidth="1"/>
    <col min="11783" max="11783" width="31.421875" style="426" customWidth="1"/>
    <col min="11784" max="11784" width="9.8515625" style="426" bestFit="1" customWidth="1"/>
    <col min="11785" max="11785" width="6.00390625" style="426" bestFit="1" customWidth="1"/>
    <col min="11786" max="11787" width="9.140625" style="426" hidden="1" customWidth="1"/>
    <col min="11788" max="11788" width="24.421875" style="426" customWidth="1"/>
    <col min="11789" max="11789" width="30.7109375" style="426" customWidth="1"/>
    <col min="11790" max="11790" width="5.8515625" style="426" customWidth="1"/>
    <col min="11791" max="11791" width="6.28125" style="426" customWidth="1"/>
    <col min="11792" max="11801" width="9.28125" style="426" customWidth="1"/>
    <col min="11802" max="11802" width="17.28125" style="426" customWidth="1"/>
    <col min="11803" max="12033" width="9.28125" style="426" customWidth="1"/>
    <col min="12034" max="12034" width="13.00390625" style="426" bestFit="1" customWidth="1"/>
    <col min="12035" max="12036" width="9.28125" style="426" customWidth="1"/>
    <col min="12037" max="12037" width="28.7109375" style="426" customWidth="1"/>
    <col min="12038" max="12038" width="7.00390625" style="426" customWidth="1"/>
    <col min="12039" max="12039" width="31.421875" style="426" customWidth="1"/>
    <col min="12040" max="12040" width="9.8515625" style="426" bestFit="1" customWidth="1"/>
    <col min="12041" max="12041" width="6.00390625" style="426" bestFit="1" customWidth="1"/>
    <col min="12042" max="12043" width="9.140625" style="426" hidden="1" customWidth="1"/>
    <col min="12044" max="12044" width="24.421875" style="426" customWidth="1"/>
    <col min="12045" max="12045" width="30.7109375" style="426" customWidth="1"/>
    <col min="12046" max="12046" width="5.8515625" style="426" customWidth="1"/>
    <col min="12047" max="12047" width="6.28125" style="426" customWidth="1"/>
    <col min="12048" max="12057" width="9.28125" style="426" customWidth="1"/>
    <col min="12058" max="12058" width="17.28125" style="426" customWidth="1"/>
    <col min="12059" max="12289" width="9.28125" style="426" customWidth="1"/>
    <col min="12290" max="12290" width="13.00390625" style="426" bestFit="1" customWidth="1"/>
    <col min="12291" max="12292" width="9.28125" style="426" customWidth="1"/>
    <col min="12293" max="12293" width="28.7109375" style="426" customWidth="1"/>
    <col min="12294" max="12294" width="7.00390625" style="426" customWidth="1"/>
    <col min="12295" max="12295" width="31.421875" style="426" customWidth="1"/>
    <col min="12296" max="12296" width="9.8515625" style="426" bestFit="1" customWidth="1"/>
    <col min="12297" max="12297" width="6.00390625" style="426" bestFit="1" customWidth="1"/>
    <col min="12298" max="12299" width="9.140625" style="426" hidden="1" customWidth="1"/>
    <col min="12300" max="12300" width="24.421875" style="426" customWidth="1"/>
    <col min="12301" max="12301" width="30.7109375" style="426" customWidth="1"/>
    <col min="12302" max="12302" width="5.8515625" style="426" customWidth="1"/>
    <col min="12303" max="12303" width="6.28125" style="426" customWidth="1"/>
    <col min="12304" max="12313" width="9.28125" style="426" customWidth="1"/>
    <col min="12314" max="12314" width="17.28125" style="426" customWidth="1"/>
    <col min="12315" max="12545" width="9.28125" style="426" customWidth="1"/>
    <col min="12546" max="12546" width="13.00390625" style="426" bestFit="1" customWidth="1"/>
    <col min="12547" max="12548" width="9.28125" style="426" customWidth="1"/>
    <col min="12549" max="12549" width="28.7109375" style="426" customWidth="1"/>
    <col min="12550" max="12550" width="7.00390625" style="426" customWidth="1"/>
    <col min="12551" max="12551" width="31.421875" style="426" customWidth="1"/>
    <col min="12552" max="12552" width="9.8515625" style="426" bestFit="1" customWidth="1"/>
    <col min="12553" max="12553" width="6.00390625" style="426" bestFit="1" customWidth="1"/>
    <col min="12554" max="12555" width="9.140625" style="426" hidden="1" customWidth="1"/>
    <col min="12556" max="12556" width="24.421875" style="426" customWidth="1"/>
    <col min="12557" max="12557" width="30.7109375" style="426" customWidth="1"/>
    <col min="12558" max="12558" width="5.8515625" style="426" customWidth="1"/>
    <col min="12559" max="12559" width="6.28125" style="426" customWidth="1"/>
    <col min="12560" max="12569" width="9.28125" style="426" customWidth="1"/>
    <col min="12570" max="12570" width="17.28125" style="426" customWidth="1"/>
    <col min="12571" max="12801" width="9.28125" style="426" customWidth="1"/>
    <col min="12802" max="12802" width="13.00390625" style="426" bestFit="1" customWidth="1"/>
    <col min="12803" max="12804" width="9.28125" style="426" customWidth="1"/>
    <col min="12805" max="12805" width="28.7109375" style="426" customWidth="1"/>
    <col min="12806" max="12806" width="7.00390625" style="426" customWidth="1"/>
    <col min="12807" max="12807" width="31.421875" style="426" customWidth="1"/>
    <col min="12808" max="12808" width="9.8515625" style="426" bestFit="1" customWidth="1"/>
    <col min="12809" max="12809" width="6.00390625" style="426" bestFit="1" customWidth="1"/>
    <col min="12810" max="12811" width="9.140625" style="426" hidden="1" customWidth="1"/>
    <col min="12812" max="12812" width="24.421875" style="426" customWidth="1"/>
    <col min="12813" max="12813" width="30.7109375" style="426" customWidth="1"/>
    <col min="12814" max="12814" width="5.8515625" style="426" customWidth="1"/>
    <col min="12815" max="12815" width="6.28125" style="426" customWidth="1"/>
    <col min="12816" max="12825" width="9.28125" style="426" customWidth="1"/>
    <col min="12826" max="12826" width="17.28125" style="426" customWidth="1"/>
    <col min="12827" max="13057" width="9.28125" style="426" customWidth="1"/>
    <col min="13058" max="13058" width="13.00390625" style="426" bestFit="1" customWidth="1"/>
    <col min="13059" max="13060" width="9.28125" style="426" customWidth="1"/>
    <col min="13061" max="13061" width="28.7109375" style="426" customWidth="1"/>
    <col min="13062" max="13062" width="7.00390625" style="426" customWidth="1"/>
    <col min="13063" max="13063" width="31.421875" style="426" customWidth="1"/>
    <col min="13064" max="13064" width="9.8515625" style="426" bestFit="1" customWidth="1"/>
    <col min="13065" max="13065" width="6.00390625" style="426" bestFit="1" customWidth="1"/>
    <col min="13066" max="13067" width="9.140625" style="426" hidden="1" customWidth="1"/>
    <col min="13068" max="13068" width="24.421875" style="426" customWidth="1"/>
    <col min="13069" max="13069" width="30.7109375" style="426" customWidth="1"/>
    <col min="13070" max="13070" width="5.8515625" style="426" customWidth="1"/>
    <col min="13071" max="13071" width="6.28125" style="426" customWidth="1"/>
    <col min="13072" max="13081" width="9.28125" style="426" customWidth="1"/>
    <col min="13082" max="13082" width="17.28125" style="426" customWidth="1"/>
    <col min="13083" max="13313" width="9.28125" style="426" customWidth="1"/>
    <col min="13314" max="13314" width="13.00390625" style="426" bestFit="1" customWidth="1"/>
    <col min="13315" max="13316" width="9.28125" style="426" customWidth="1"/>
    <col min="13317" max="13317" width="28.7109375" style="426" customWidth="1"/>
    <col min="13318" max="13318" width="7.00390625" style="426" customWidth="1"/>
    <col min="13319" max="13319" width="31.421875" style="426" customWidth="1"/>
    <col min="13320" max="13320" width="9.8515625" style="426" bestFit="1" customWidth="1"/>
    <col min="13321" max="13321" width="6.00390625" style="426" bestFit="1" customWidth="1"/>
    <col min="13322" max="13323" width="9.140625" style="426" hidden="1" customWidth="1"/>
    <col min="13324" max="13324" width="24.421875" style="426" customWidth="1"/>
    <col min="13325" max="13325" width="30.7109375" style="426" customWidth="1"/>
    <col min="13326" max="13326" width="5.8515625" style="426" customWidth="1"/>
    <col min="13327" max="13327" width="6.28125" style="426" customWidth="1"/>
    <col min="13328" max="13337" width="9.28125" style="426" customWidth="1"/>
    <col min="13338" max="13338" width="17.28125" style="426" customWidth="1"/>
    <col min="13339" max="13569" width="9.28125" style="426" customWidth="1"/>
    <col min="13570" max="13570" width="13.00390625" style="426" bestFit="1" customWidth="1"/>
    <col min="13571" max="13572" width="9.28125" style="426" customWidth="1"/>
    <col min="13573" max="13573" width="28.7109375" style="426" customWidth="1"/>
    <col min="13574" max="13574" width="7.00390625" style="426" customWidth="1"/>
    <col min="13575" max="13575" width="31.421875" style="426" customWidth="1"/>
    <col min="13576" max="13576" width="9.8515625" style="426" bestFit="1" customWidth="1"/>
    <col min="13577" max="13577" width="6.00390625" style="426" bestFit="1" customWidth="1"/>
    <col min="13578" max="13579" width="9.140625" style="426" hidden="1" customWidth="1"/>
    <col min="13580" max="13580" width="24.421875" style="426" customWidth="1"/>
    <col min="13581" max="13581" width="30.7109375" style="426" customWidth="1"/>
    <col min="13582" max="13582" width="5.8515625" style="426" customWidth="1"/>
    <col min="13583" max="13583" width="6.28125" style="426" customWidth="1"/>
    <col min="13584" max="13593" width="9.28125" style="426" customWidth="1"/>
    <col min="13594" max="13594" width="17.28125" style="426" customWidth="1"/>
    <col min="13595" max="13825" width="9.28125" style="426" customWidth="1"/>
    <col min="13826" max="13826" width="13.00390625" style="426" bestFit="1" customWidth="1"/>
    <col min="13827" max="13828" width="9.28125" style="426" customWidth="1"/>
    <col min="13829" max="13829" width="28.7109375" style="426" customWidth="1"/>
    <col min="13830" max="13830" width="7.00390625" style="426" customWidth="1"/>
    <col min="13831" max="13831" width="31.421875" style="426" customWidth="1"/>
    <col min="13832" max="13832" width="9.8515625" style="426" bestFit="1" customWidth="1"/>
    <col min="13833" max="13833" width="6.00390625" style="426" bestFit="1" customWidth="1"/>
    <col min="13834" max="13835" width="9.140625" style="426" hidden="1" customWidth="1"/>
    <col min="13836" max="13836" width="24.421875" style="426" customWidth="1"/>
    <col min="13837" max="13837" width="30.7109375" style="426" customWidth="1"/>
    <col min="13838" max="13838" width="5.8515625" style="426" customWidth="1"/>
    <col min="13839" max="13839" width="6.28125" style="426" customWidth="1"/>
    <col min="13840" max="13849" width="9.28125" style="426" customWidth="1"/>
    <col min="13850" max="13850" width="17.28125" style="426" customWidth="1"/>
    <col min="13851" max="14081" width="9.28125" style="426" customWidth="1"/>
    <col min="14082" max="14082" width="13.00390625" style="426" bestFit="1" customWidth="1"/>
    <col min="14083" max="14084" width="9.28125" style="426" customWidth="1"/>
    <col min="14085" max="14085" width="28.7109375" style="426" customWidth="1"/>
    <col min="14086" max="14086" width="7.00390625" style="426" customWidth="1"/>
    <col min="14087" max="14087" width="31.421875" style="426" customWidth="1"/>
    <col min="14088" max="14088" width="9.8515625" style="426" bestFit="1" customWidth="1"/>
    <col min="14089" max="14089" width="6.00390625" style="426" bestFit="1" customWidth="1"/>
    <col min="14090" max="14091" width="9.140625" style="426" hidden="1" customWidth="1"/>
    <col min="14092" max="14092" width="24.421875" style="426" customWidth="1"/>
    <col min="14093" max="14093" width="30.7109375" style="426" customWidth="1"/>
    <col min="14094" max="14094" width="5.8515625" style="426" customWidth="1"/>
    <col min="14095" max="14095" width="6.28125" style="426" customWidth="1"/>
    <col min="14096" max="14105" width="9.28125" style="426" customWidth="1"/>
    <col min="14106" max="14106" width="17.28125" style="426" customWidth="1"/>
    <col min="14107" max="14337" width="9.28125" style="426" customWidth="1"/>
    <col min="14338" max="14338" width="13.00390625" style="426" bestFit="1" customWidth="1"/>
    <col min="14339" max="14340" width="9.28125" style="426" customWidth="1"/>
    <col min="14341" max="14341" width="28.7109375" style="426" customWidth="1"/>
    <col min="14342" max="14342" width="7.00390625" style="426" customWidth="1"/>
    <col min="14343" max="14343" width="31.421875" style="426" customWidth="1"/>
    <col min="14344" max="14344" width="9.8515625" style="426" bestFit="1" customWidth="1"/>
    <col min="14345" max="14345" width="6.00390625" style="426" bestFit="1" customWidth="1"/>
    <col min="14346" max="14347" width="9.140625" style="426" hidden="1" customWidth="1"/>
    <col min="14348" max="14348" width="24.421875" style="426" customWidth="1"/>
    <col min="14349" max="14349" width="30.7109375" style="426" customWidth="1"/>
    <col min="14350" max="14350" width="5.8515625" style="426" customWidth="1"/>
    <col min="14351" max="14351" width="6.28125" style="426" customWidth="1"/>
    <col min="14352" max="14361" width="9.28125" style="426" customWidth="1"/>
    <col min="14362" max="14362" width="17.28125" style="426" customWidth="1"/>
    <col min="14363" max="14593" width="9.28125" style="426" customWidth="1"/>
    <col min="14594" max="14594" width="13.00390625" style="426" bestFit="1" customWidth="1"/>
    <col min="14595" max="14596" width="9.28125" style="426" customWidth="1"/>
    <col min="14597" max="14597" width="28.7109375" style="426" customWidth="1"/>
    <col min="14598" max="14598" width="7.00390625" style="426" customWidth="1"/>
    <col min="14599" max="14599" width="31.421875" style="426" customWidth="1"/>
    <col min="14600" max="14600" width="9.8515625" style="426" bestFit="1" customWidth="1"/>
    <col min="14601" max="14601" width="6.00390625" style="426" bestFit="1" customWidth="1"/>
    <col min="14602" max="14603" width="9.140625" style="426" hidden="1" customWidth="1"/>
    <col min="14604" max="14604" width="24.421875" style="426" customWidth="1"/>
    <col min="14605" max="14605" width="30.7109375" style="426" customWidth="1"/>
    <col min="14606" max="14606" width="5.8515625" style="426" customWidth="1"/>
    <col min="14607" max="14607" width="6.28125" style="426" customWidth="1"/>
    <col min="14608" max="14617" width="9.28125" style="426" customWidth="1"/>
    <col min="14618" max="14618" width="17.28125" style="426" customWidth="1"/>
    <col min="14619" max="14849" width="9.28125" style="426" customWidth="1"/>
    <col min="14850" max="14850" width="13.00390625" style="426" bestFit="1" customWidth="1"/>
    <col min="14851" max="14852" width="9.28125" style="426" customWidth="1"/>
    <col min="14853" max="14853" width="28.7109375" style="426" customWidth="1"/>
    <col min="14854" max="14854" width="7.00390625" style="426" customWidth="1"/>
    <col min="14855" max="14855" width="31.421875" style="426" customWidth="1"/>
    <col min="14856" max="14856" width="9.8515625" style="426" bestFit="1" customWidth="1"/>
    <col min="14857" max="14857" width="6.00390625" style="426" bestFit="1" customWidth="1"/>
    <col min="14858" max="14859" width="9.140625" style="426" hidden="1" customWidth="1"/>
    <col min="14860" max="14860" width="24.421875" style="426" customWidth="1"/>
    <col min="14861" max="14861" width="30.7109375" style="426" customWidth="1"/>
    <col min="14862" max="14862" width="5.8515625" style="426" customWidth="1"/>
    <col min="14863" max="14863" width="6.28125" style="426" customWidth="1"/>
    <col min="14864" max="14873" width="9.28125" style="426" customWidth="1"/>
    <col min="14874" max="14874" width="17.28125" style="426" customWidth="1"/>
    <col min="14875" max="15105" width="9.28125" style="426" customWidth="1"/>
    <col min="15106" max="15106" width="13.00390625" style="426" bestFit="1" customWidth="1"/>
    <col min="15107" max="15108" width="9.28125" style="426" customWidth="1"/>
    <col min="15109" max="15109" width="28.7109375" style="426" customWidth="1"/>
    <col min="15110" max="15110" width="7.00390625" style="426" customWidth="1"/>
    <col min="15111" max="15111" width="31.421875" style="426" customWidth="1"/>
    <col min="15112" max="15112" width="9.8515625" style="426" bestFit="1" customWidth="1"/>
    <col min="15113" max="15113" width="6.00390625" style="426" bestFit="1" customWidth="1"/>
    <col min="15114" max="15115" width="9.140625" style="426" hidden="1" customWidth="1"/>
    <col min="15116" max="15116" width="24.421875" style="426" customWidth="1"/>
    <col min="15117" max="15117" width="30.7109375" style="426" customWidth="1"/>
    <col min="15118" max="15118" width="5.8515625" style="426" customWidth="1"/>
    <col min="15119" max="15119" width="6.28125" style="426" customWidth="1"/>
    <col min="15120" max="15129" width="9.28125" style="426" customWidth="1"/>
    <col min="15130" max="15130" width="17.28125" style="426" customWidth="1"/>
    <col min="15131" max="15361" width="9.28125" style="426" customWidth="1"/>
    <col min="15362" max="15362" width="13.00390625" style="426" bestFit="1" customWidth="1"/>
    <col min="15363" max="15364" width="9.28125" style="426" customWidth="1"/>
    <col min="15365" max="15365" width="28.7109375" style="426" customWidth="1"/>
    <col min="15366" max="15366" width="7.00390625" style="426" customWidth="1"/>
    <col min="15367" max="15367" width="31.421875" style="426" customWidth="1"/>
    <col min="15368" max="15368" width="9.8515625" style="426" bestFit="1" customWidth="1"/>
    <col min="15369" max="15369" width="6.00390625" style="426" bestFit="1" customWidth="1"/>
    <col min="15370" max="15371" width="9.140625" style="426" hidden="1" customWidth="1"/>
    <col min="15372" max="15372" width="24.421875" style="426" customWidth="1"/>
    <col min="15373" max="15373" width="30.7109375" style="426" customWidth="1"/>
    <col min="15374" max="15374" width="5.8515625" style="426" customWidth="1"/>
    <col min="15375" max="15375" width="6.28125" style="426" customWidth="1"/>
    <col min="15376" max="15385" width="9.28125" style="426" customWidth="1"/>
    <col min="15386" max="15386" width="17.28125" style="426" customWidth="1"/>
    <col min="15387" max="15617" width="9.28125" style="426" customWidth="1"/>
    <col min="15618" max="15618" width="13.00390625" style="426" bestFit="1" customWidth="1"/>
    <col min="15619" max="15620" width="9.28125" style="426" customWidth="1"/>
    <col min="15621" max="15621" width="28.7109375" style="426" customWidth="1"/>
    <col min="15622" max="15622" width="7.00390625" style="426" customWidth="1"/>
    <col min="15623" max="15623" width="31.421875" style="426" customWidth="1"/>
    <col min="15624" max="15624" width="9.8515625" style="426" bestFit="1" customWidth="1"/>
    <col min="15625" max="15625" width="6.00390625" style="426" bestFit="1" customWidth="1"/>
    <col min="15626" max="15627" width="9.140625" style="426" hidden="1" customWidth="1"/>
    <col min="15628" max="15628" width="24.421875" style="426" customWidth="1"/>
    <col min="15629" max="15629" width="30.7109375" style="426" customWidth="1"/>
    <col min="15630" max="15630" width="5.8515625" style="426" customWidth="1"/>
    <col min="15631" max="15631" width="6.28125" style="426" customWidth="1"/>
    <col min="15632" max="15641" width="9.28125" style="426" customWidth="1"/>
    <col min="15642" max="15642" width="17.28125" style="426" customWidth="1"/>
    <col min="15643" max="15873" width="9.28125" style="426" customWidth="1"/>
    <col min="15874" max="15874" width="13.00390625" style="426" bestFit="1" customWidth="1"/>
    <col min="15875" max="15876" width="9.28125" style="426" customWidth="1"/>
    <col min="15877" max="15877" width="28.7109375" style="426" customWidth="1"/>
    <col min="15878" max="15878" width="7.00390625" style="426" customWidth="1"/>
    <col min="15879" max="15879" width="31.421875" style="426" customWidth="1"/>
    <col min="15880" max="15880" width="9.8515625" style="426" bestFit="1" customWidth="1"/>
    <col min="15881" max="15881" width="6.00390625" style="426" bestFit="1" customWidth="1"/>
    <col min="15882" max="15883" width="9.140625" style="426" hidden="1" customWidth="1"/>
    <col min="15884" max="15884" width="24.421875" style="426" customWidth="1"/>
    <col min="15885" max="15885" width="30.7109375" style="426" customWidth="1"/>
    <col min="15886" max="15886" width="5.8515625" style="426" customWidth="1"/>
    <col min="15887" max="15887" width="6.28125" style="426" customWidth="1"/>
    <col min="15888" max="15897" width="9.28125" style="426" customWidth="1"/>
    <col min="15898" max="15898" width="17.28125" style="426" customWidth="1"/>
    <col min="15899" max="16129" width="9.28125" style="426" customWidth="1"/>
    <col min="16130" max="16130" width="13.00390625" style="426" bestFit="1" customWidth="1"/>
    <col min="16131" max="16132" width="9.28125" style="426" customWidth="1"/>
    <col min="16133" max="16133" width="28.7109375" style="426" customWidth="1"/>
    <col min="16134" max="16134" width="7.00390625" style="426" customWidth="1"/>
    <col min="16135" max="16135" width="31.421875" style="426" customWidth="1"/>
    <col min="16136" max="16136" width="9.8515625" style="426" bestFit="1" customWidth="1"/>
    <col min="16137" max="16137" width="6.00390625" style="426" bestFit="1" customWidth="1"/>
    <col min="16138" max="16139" width="9.140625" style="426" hidden="1" customWidth="1"/>
    <col min="16140" max="16140" width="24.421875" style="426" customWidth="1"/>
    <col min="16141" max="16141" width="30.7109375" style="426" customWidth="1"/>
    <col min="16142" max="16142" width="5.8515625" style="426" customWidth="1"/>
    <col min="16143" max="16143" width="6.28125" style="426" customWidth="1"/>
    <col min="16144" max="16153" width="9.28125" style="426" customWidth="1"/>
    <col min="16154" max="16154" width="17.28125" style="426" customWidth="1"/>
    <col min="16155" max="16384" width="9.28125" style="426" customWidth="1"/>
  </cols>
  <sheetData>
    <row r="1" spans="2:22" ht="27.75" customHeight="1" thickBot="1">
      <c r="B1" s="416"/>
      <c r="C1" s="417"/>
      <c r="D1" s="417"/>
      <c r="E1" s="418" t="s">
        <v>1320</v>
      </c>
      <c r="F1" s="417"/>
      <c r="G1" s="417"/>
      <c r="H1" s="419"/>
      <c r="I1" s="419"/>
      <c r="J1" s="420" t="s">
        <v>1507</v>
      </c>
      <c r="K1" s="421" t="s">
        <v>1508</v>
      </c>
      <c r="L1" s="422" t="s">
        <v>1509</v>
      </c>
      <c r="M1" s="423" t="s">
        <v>1510</v>
      </c>
      <c r="N1" s="424"/>
      <c r="O1" s="424"/>
      <c r="P1" s="425"/>
      <c r="V1" s="427"/>
    </row>
    <row r="2" spans="2:22" ht="18.95" customHeight="1" thickBot="1">
      <c r="B2" s="428" t="s">
        <v>93</v>
      </c>
      <c r="E2" s="427"/>
      <c r="J2" s="430"/>
      <c r="K2" s="431"/>
      <c r="L2" s="432" t="s">
        <v>1464</v>
      </c>
      <c r="M2" s="433"/>
      <c r="N2" s="424"/>
      <c r="O2" s="425"/>
      <c r="P2" s="425"/>
      <c r="Q2" s="425"/>
      <c r="R2" s="425"/>
      <c r="S2" s="425"/>
      <c r="T2" s="425"/>
      <c r="U2" s="425"/>
      <c r="V2" s="427"/>
    </row>
    <row r="3" spans="2:22" ht="18.95" customHeight="1">
      <c r="B3" s="380" t="s">
        <v>1511</v>
      </c>
      <c r="C3" s="381"/>
      <c r="D3" s="381"/>
      <c r="E3" s="434"/>
      <c r="F3" s="381"/>
      <c r="G3" s="381"/>
      <c r="H3" s="435">
        <v>245</v>
      </c>
      <c r="I3" s="436" t="s">
        <v>150</v>
      </c>
      <c r="J3" s="366">
        <v>94</v>
      </c>
      <c r="K3" s="437">
        <v>0.1</v>
      </c>
      <c r="L3" s="438"/>
      <c r="M3" s="439">
        <f>L3*H3</f>
        <v>0</v>
      </c>
      <c r="N3" s="424"/>
      <c r="O3" s="425"/>
      <c r="P3" s="425"/>
      <c r="Q3" s="440"/>
      <c r="R3" s="425"/>
      <c r="S3" s="425"/>
      <c r="T3" s="440"/>
      <c r="U3" s="425"/>
      <c r="V3" s="427"/>
    </row>
    <row r="4" spans="2:27" ht="18.95" customHeight="1">
      <c r="B4" s="380" t="s">
        <v>1512</v>
      </c>
      <c r="C4" s="381"/>
      <c r="D4" s="381"/>
      <c r="E4" s="434"/>
      <c r="F4" s="381"/>
      <c r="G4" s="381"/>
      <c r="H4" s="435">
        <v>1786</v>
      </c>
      <c r="I4" s="383" t="s">
        <v>199</v>
      </c>
      <c r="J4" s="366">
        <v>620</v>
      </c>
      <c r="K4" s="437">
        <v>0.1</v>
      </c>
      <c r="L4" s="441"/>
      <c r="M4" s="439">
        <f>L4*H4</f>
        <v>0</v>
      </c>
      <c r="N4" s="424"/>
      <c r="O4" s="425"/>
      <c r="P4" s="425"/>
      <c r="Q4" s="335"/>
      <c r="R4" s="335"/>
      <c r="S4" s="335"/>
      <c r="T4" s="442"/>
      <c r="U4" s="442"/>
      <c r="V4" s="335"/>
      <c r="W4" s="335"/>
      <c r="X4" s="335"/>
      <c r="Y4" s="335"/>
      <c r="Z4" s="442"/>
      <c r="AA4" s="442"/>
    </row>
    <row r="5" spans="2:27" ht="18.95" customHeight="1">
      <c r="B5" s="380" t="s">
        <v>1513</v>
      </c>
      <c r="C5" s="381"/>
      <c r="D5" s="381"/>
      <c r="E5" s="434"/>
      <c r="F5" s="381"/>
      <c r="G5" s="381"/>
      <c r="H5" s="436">
        <v>1</v>
      </c>
      <c r="I5" s="383" t="s">
        <v>1468</v>
      </c>
      <c r="J5" s="366"/>
      <c r="K5" s="437"/>
      <c r="L5" s="441"/>
      <c r="M5" s="439">
        <f>L5*H5</f>
        <v>0</v>
      </c>
      <c r="N5" s="424"/>
      <c r="O5" s="425"/>
      <c r="P5" s="425"/>
      <c r="Q5" s="335"/>
      <c r="R5" s="335"/>
      <c r="S5" s="335"/>
      <c r="T5" s="442"/>
      <c r="U5" s="442"/>
      <c r="V5" s="335"/>
      <c r="W5" s="335"/>
      <c r="X5" s="335"/>
      <c r="Y5" s="335"/>
      <c r="Z5" s="442"/>
      <c r="AA5" s="442"/>
    </row>
    <row r="6" spans="2:27" ht="18.95" customHeight="1">
      <c r="B6" s="443" t="s">
        <v>1514</v>
      </c>
      <c r="C6" s="444"/>
      <c r="D6" s="444"/>
      <c r="E6" s="444"/>
      <c r="F6" s="444"/>
      <c r="G6" s="444"/>
      <c r="H6" s="445"/>
      <c r="I6" s="445"/>
      <c r="J6" s="366"/>
      <c r="K6" s="437"/>
      <c r="L6" s="441"/>
      <c r="M6" s="439"/>
      <c r="N6" s="424"/>
      <c r="O6" s="425"/>
      <c r="P6" s="425"/>
      <c r="Q6" s="335"/>
      <c r="R6" s="335"/>
      <c r="S6" s="335"/>
      <c r="T6" s="442"/>
      <c r="U6" s="442"/>
      <c r="V6" s="335"/>
      <c r="W6" s="335"/>
      <c r="X6" s="335"/>
      <c r="Y6" s="335"/>
      <c r="Z6" s="442"/>
      <c r="AA6" s="442"/>
    </row>
    <row r="7" spans="2:27" ht="18.95" customHeight="1">
      <c r="B7" s="443" t="s">
        <v>1515</v>
      </c>
      <c r="C7" s="444"/>
      <c r="D7" s="444"/>
      <c r="E7" s="444"/>
      <c r="F7" s="444"/>
      <c r="G7" s="444"/>
      <c r="H7" s="445"/>
      <c r="I7" s="445"/>
      <c r="J7" s="366"/>
      <c r="K7" s="437"/>
      <c r="L7" s="441"/>
      <c r="M7" s="439"/>
      <c r="N7" s="424"/>
      <c r="O7" s="425"/>
      <c r="P7" s="425"/>
      <c r="Q7" s="335"/>
      <c r="R7" s="335"/>
      <c r="S7" s="335"/>
      <c r="T7" s="442"/>
      <c r="U7" s="442"/>
      <c r="V7" s="335"/>
      <c r="W7" s="335"/>
      <c r="X7" s="335"/>
      <c r="Y7" s="335"/>
      <c r="Z7" s="442"/>
      <c r="AA7" s="442"/>
    </row>
    <row r="8" spans="2:27" ht="18.95" customHeight="1">
      <c r="B8" s="380" t="s">
        <v>1516</v>
      </c>
      <c r="C8" s="381"/>
      <c r="D8" s="381"/>
      <c r="E8" s="434"/>
      <c r="F8" s="381"/>
      <c r="G8" s="381"/>
      <c r="H8" s="383">
        <v>1</v>
      </c>
      <c r="I8" s="383" t="s">
        <v>1468</v>
      </c>
      <c r="J8" s="366"/>
      <c r="K8" s="437"/>
      <c r="L8" s="441"/>
      <c r="M8" s="439">
        <f>L8*H8</f>
        <v>0</v>
      </c>
      <c r="N8" s="424"/>
      <c r="O8" s="446"/>
      <c r="P8" s="425"/>
      <c r="Q8" s="335"/>
      <c r="R8" s="335"/>
      <c r="S8" s="335"/>
      <c r="T8" s="442"/>
      <c r="U8" s="442"/>
      <c r="V8" s="335"/>
      <c r="W8" s="335"/>
      <c r="X8" s="335"/>
      <c r="Y8" s="335"/>
      <c r="Z8" s="442"/>
      <c r="AA8" s="442"/>
    </row>
    <row r="9" spans="2:27" ht="18.95" customHeight="1">
      <c r="B9" s="443" t="s">
        <v>1514</v>
      </c>
      <c r="C9" s="381"/>
      <c r="D9" s="381"/>
      <c r="E9" s="434"/>
      <c r="F9" s="381"/>
      <c r="G9" s="381"/>
      <c r="H9" s="383"/>
      <c r="I9" s="383"/>
      <c r="J9" s="366"/>
      <c r="K9" s="437"/>
      <c r="L9" s="441"/>
      <c r="M9" s="439"/>
      <c r="N9" s="424"/>
      <c r="O9" s="446"/>
      <c r="P9" s="425"/>
      <c r="Q9" s="335"/>
      <c r="R9" s="335"/>
      <c r="S9" s="335"/>
      <c r="T9" s="442"/>
      <c r="U9" s="442"/>
      <c r="V9" s="335"/>
      <c r="W9" s="335"/>
      <c r="X9" s="335"/>
      <c r="Y9" s="335"/>
      <c r="Z9" s="442"/>
      <c r="AA9" s="442"/>
    </row>
    <row r="10" spans="2:27" ht="18.95" customHeight="1">
      <c r="B10" s="443" t="s">
        <v>1515</v>
      </c>
      <c r="C10" s="381"/>
      <c r="D10" s="381"/>
      <c r="E10" s="434"/>
      <c r="F10" s="381"/>
      <c r="G10" s="381"/>
      <c r="H10" s="383"/>
      <c r="I10" s="383"/>
      <c r="J10" s="366"/>
      <c r="K10" s="437"/>
      <c r="L10" s="441"/>
      <c r="M10" s="439"/>
      <c r="N10" s="424"/>
      <c r="O10" s="446"/>
      <c r="P10" s="425"/>
      <c r="Q10" s="335"/>
      <c r="R10" s="335"/>
      <c r="S10" s="335"/>
      <c r="T10" s="442"/>
      <c r="U10" s="442"/>
      <c r="V10" s="335"/>
      <c r="W10" s="335"/>
      <c r="X10" s="335"/>
      <c r="Y10" s="335"/>
      <c r="Z10" s="442"/>
      <c r="AA10" s="442"/>
    </row>
    <row r="11" spans="2:22" ht="18.95" customHeight="1">
      <c r="B11" s="380" t="s">
        <v>1517</v>
      </c>
      <c r="C11" s="381"/>
      <c r="D11" s="381"/>
      <c r="E11" s="434"/>
      <c r="F11" s="381"/>
      <c r="G11" s="381"/>
      <c r="H11" s="383">
        <v>1</v>
      </c>
      <c r="I11" s="383" t="s">
        <v>1468</v>
      </c>
      <c r="J11" s="366"/>
      <c r="K11" s="437"/>
      <c r="L11" s="447"/>
      <c r="M11" s="448">
        <f aca="true" t="shared" si="0" ref="M11:M21">L11*H11</f>
        <v>0</v>
      </c>
      <c r="N11" s="424"/>
      <c r="O11" s="446"/>
      <c r="P11" s="425"/>
      <c r="V11" s="427"/>
    </row>
    <row r="12" spans="2:22" ht="18.95" customHeight="1">
      <c r="B12" s="380" t="s">
        <v>1518</v>
      </c>
      <c r="C12" s="381"/>
      <c r="D12" s="381"/>
      <c r="E12" s="434"/>
      <c r="F12" s="381"/>
      <c r="G12" s="381"/>
      <c r="H12" s="383">
        <v>1</v>
      </c>
      <c r="I12" s="383" t="s">
        <v>1468</v>
      </c>
      <c r="J12" s="366"/>
      <c r="K12" s="437"/>
      <c r="L12" s="447"/>
      <c r="M12" s="448">
        <f t="shared" si="0"/>
        <v>0</v>
      </c>
      <c r="N12" s="424"/>
      <c r="O12" s="446"/>
      <c r="P12" s="425"/>
      <c r="V12" s="427"/>
    </row>
    <row r="13" spans="2:21" ht="18.95" customHeight="1">
      <c r="B13" s="380" t="s">
        <v>1519</v>
      </c>
      <c r="C13" s="381"/>
      <c r="D13" s="381"/>
      <c r="E13" s="434"/>
      <c r="F13" s="381"/>
      <c r="G13" s="381"/>
      <c r="H13" s="436">
        <v>42</v>
      </c>
      <c r="I13" s="436" t="s">
        <v>1468</v>
      </c>
      <c r="J13" s="366"/>
      <c r="K13" s="437"/>
      <c r="L13" s="447"/>
      <c r="M13" s="448">
        <f t="shared" si="0"/>
        <v>0</v>
      </c>
      <c r="N13" s="424"/>
      <c r="O13" s="449"/>
      <c r="P13" s="425"/>
      <c r="S13" s="425"/>
      <c r="T13" s="450"/>
      <c r="U13" s="451"/>
    </row>
    <row r="14" spans="2:21" ht="18.95" customHeight="1">
      <c r="B14" s="380" t="s">
        <v>1520</v>
      </c>
      <c r="C14" s="381"/>
      <c r="D14" s="381"/>
      <c r="E14" s="434"/>
      <c r="F14" s="381"/>
      <c r="G14" s="381"/>
      <c r="H14" s="436">
        <f>H13</f>
        <v>42</v>
      </c>
      <c r="I14" s="436" t="s">
        <v>1468</v>
      </c>
      <c r="J14" s="366"/>
      <c r="K14" s="437"/>
      <c r="L14" s="447"/>
      <c r="M14" s="448">
        <f t="shared" si="0"/>
        <v>0</v>
      </c>
      <c r="N14" s="424"/>
      <c r="O14" s="449"/>
      <c r="P14" s="425"/>
      <c r="S14" s="425"/>
      <c r="T14" s="450"/>
      <c r="U14" s="451"/>
    </row>
    <row r="15" spans="2:21" ht="18.95" customHeight="1">
      <c r="B15" s="380" t="s">
        <v>1521</v>
      </c>
      <c r="C15" s="381"/>
      <c r="D15" s="381"/>
      <c r="E15" s="434"/>
      <c r="F15" s="381"/>
      <c r="G15" s="381"/>
      <c r="H15" s="435">
        <v>198</v>
      </c>
      <c r="I15" s="436" t="s">
        <v>199</v>
      </c>
      <c r="J15" s="366">
        <v>97</v>
      </c>
      <c r="K15" s="452">
        <v>0.1</v>
      </c>
      <c r="L15" s="447"/>
      <c r="M15" s="448">
        <f t="shared" si="0"/>
        <v>0</v>
      </c>
      <c r="N15" s="424"/>
      <c r="O15" s="446"/>
      <c r="P15" s="451"/>
      <c r="S15" s="453"/>
      <c r="T15" s="454"/>
      <c r="U15" s="455"/>
    </row>
    <row r="16" spans="2:21" s="381" customFormat="1" ht="18.95" customHeight="1">
      <c r="B16" s="380" t="s">
        <v>1522</v>
      </c>
      <c r="E16" s="434"/>
      <c r="H16" s="435">
        <v>72</v>
      </c>
      <c r="I16" s="436" t="s">
        <v>199</v>
      </c>
      <c r="J16" s="366">
        <v>11</v>
      </c>
      <c r="K16" s="452">
        <v>0.1</v>
      </c>
      <c r="L16" s="441"/>
      <c r="M16" s="439">
        <f t="shared" si="0"/>
        <v>0</v>
      </c>
      <c r="N16" s="456"/>
      <c r="O16" s="457"/>
      <c r="P16" s="451"/>
      <c r="S16" s="458"/>
      <c r="T16" s="454"/>
      <c r="U16" s="455"/>
    </row>
    <row r="17" spans="2:21" s="381" customFormat="1" ht="18.95" customHeight="1">
      <c r="B17" s="380" t="s">
        <v>1523</v>
      </c>
      <c r="E17" s="434"/>
      <c r="H17" s="435">
        <v>55</v>
      </c>
      <c r="I17" s="436" t="s">
        <v>1524</v>
      </c>
      <c r="J17" s="366">
        <v>16</v>
      </c>
      <c r="K17" s="452">
        <v>0.1</v>
      </c>
      <c r="L17" s="441"/>
      <c r="M17" s="439">
        <f t="shared" si="0"/>
        <v>0</v>
      </c>
      <c r="N17" s="456"/>
      <c r="O17" s="457"/>
      <c r="P17" s="451"/>
      <c r="S17" s="458"/>
      <c r="T17" s="454"/>
      <c r="U17" s="455"/>
    </row>
    <row r="18" spans="2:21" ht="18.95" customHeight="1">
      <c r="B18" s="459" t="s">
        <v>1525</v>
      </c>
      <c r="C18" s="381"/>
      <c r="D18" s="381"/>
      <c r="E18" s="434"/>
      <c r="F18" s="381"/>
      <c r="G18" s="381"/>
      <c r="H18" s="435">
        <f>H3</f>
        <v>245</v>
      </c>
      <c r="I18" s="436" t="s">
        <v>150</v>
      </c>
      <c r="J18" s="366"/>
      <c r="K18" s="452"/>
      <c r="L18" s="441"/>
      <c r="M18" s="439">
        <f t="shared" si="0"/>
        <v>0</v>
      </c>
      <c r="N18" s="424"/>
      <c r="O18" s="446"/>
      <c r="P18" s="451"/>
      <c r="S18" s="453"/>
      <c r="T18" s="454"/>
      <c r="U18" s="455"/>
    </row>
    <row r="19" spans="2:21" ht="18.95" customHeight="1">
      <c r="B19" s="459" t="s">
        <v>1526</v>
      </c>
      <c r="C19" s="381"/>
      <c r="D19" s="381"/>
      <c r="E19" s="434"/>
      <c r="F19" s="381"/>
      <c r="G19" s="381"/>
      <c r="H19" s="435">
        <v>4215</v>
      </c>
      <c r="I19" s="436" t="s">
        <v>1468</v>
      </c>
      <c r="J19" s="366"/>
      <c r="K19" s="452"/>
      <c r="L19" s="441"/>
      <c r="M19" s="439">
        <f t="shared" si="0"/>
        <v>0</v>
      </c>
      <c r="N19" s="424"/>
      <c r="O19" s="446"/>
      <c r="P19" s="451"/>
      <c r="S19" s="453"/>
      <c r="T19" s="454"/>
      <c r="U19" s="455"/>
    </row>
    <row r="20" spans="1:21" ht="18.95" customHeight="1">
      <c r="A20" s="381"/>
      <c r="B20" s="459" t="s">
        <v>1527</v>
      </c>
      <c r="C20" s="381"/>
      <c r="D20" s="381"/>
      <c r="E20" s="434"/>
      <c r="F20" s="381"/>
      <c r="G20" s="381"/>
      <c r="H20" s="435">
        <f>H3</f>
        <v>245</v>
      </c>
      <c r="I20" s="436" t="s">
        <v>150</v>
      </c>
      <c r="J20" s="366"/>
      <c r="K20" s="452"/>
      <c r="L20" s="441"/>
      <c r="M20" s="439">
        <f t="shared" si="0"/>
        <v>0</v>
      </c>
      <c r="N20" s="424"/>
      <c r="O20" s="446"/>
      <c r="P20" s="451"/>
      <c r="S20" s="453"/>
      <c r="T20" s="454"/>
      <c r="U20" s="455"/>
    </row>
    <row r="21" spans="2:21" ht="18.95" customHeight="1">
      <c r="B21" s="459" t="s">
        <v>1528</v>
      </c>
      <c r="C21" s="381"/>
      <c r="D21" s="381"/>
      <c r="E21" s="434"/>
      <c r="F21" s="381"/>
      <c r="G21" s="381"/>
      <c r="H21" s="435">
        <v>1.6</v>
      </c>
      <c r="I21" s="436" t="s">
        <v>231</v>
      </c>
      <c r="J21" s="366"/>
      <c r="K21" s="452"/>
      <c r="L21" s="441"/>
      <c r="M21" s="439">
        <f t="shared" si="0"/>
        <v>0</v>
      </c>
      <c r="N21" s="424"/>
      <c r="O21" s="446"/>
      <c r="P21" s="451"/>
      <c r="S21" s="453"/>
      <c r="T21" s="454"/>
      <c r="U21" s="455"/>
    </row>
    <row r="22" spans="2:16" ht="18.95" customHeight="1">
      <c r="B22" s="460"/>
      <c r="C22" s="461"/>
      <c r="D22" s="461"/>
      <c r="E22" s="461"/>
      <c r="F22" s="461"/>
      <c r="G22" s="461"/>
      <c r="H22" s="462"/>
      <c r="I22" s="462"/>
      <c r="J22" s="463"/>
      <c r="K22" s="464"/>
      <c r="L22" s="465"/>
      <c r="M22" s="466"/>
      <c r="N22" s="467"/>
      <c r="O22" s="449"/>
      <c r="P22" s="455"/>
    </row>
    <row r="23" spans="2:16" ht="18.95" customHeight="1">
      <c r="B23" s="354" t="s">
        <v>1491</v>
      </c>
      <c r="C23" s="382"/>
      <c r="D23" s="382"/>
      <c r="E23" s="382"/>
      <c r="F23" s="382"/>
      <c r="G23" s="382"/>
      <c r="H23" s="383">
        <v>48</v>
      </c>
      <c r="I23" s="383" t="s">
        <v>1468</v>
      </c>
      <c r="J23" s="463"/>
      <c r="K23" s="468"/>
      <c r="L23" s="441"/>
      <c r="M23" s="439">
        <f>L23*H23</f>
        <v>0</v>
      </c>
      <c r="N23" s="467"/>
      <c r="O23" s="449"/>
      <c r="P23" s="455"/>
    </row>
    <row r="24" spans="2:16" ht="18.95" customHeight="1">
      <c r="B24" s="469" t="s">
        <v>1529</v>
      </c>
      <c r="C24" s="382"/>
      <c r="D24" s="382"/>
      <c r="E24" s="382"/>
      <c r="F24" s="382"/>
      <c r="G24" s="382"/>
      <c r="H24" s="383">
        <v>1</v>
      </c>
      <c r="I24" s="383" t="s">
        <v>1466</v>
      </c>
      <c r="J24" s="463"/>
      <c r="K24" s="468"/>
      <c r="L24" s="441"/>
      <c r="M24" s="439">
        <f>L24*H24</f>
        <v>0</v>
      </c>
      <c r="N24" s="467"/>
      <c r="O24" s="449"/>
      <c r="P24" s="455"/>
    </row>
    <row r="25" spans="2:16" s="381" customFormat="1" ht="18.95" customHeight="1">
      <c r="B25" s="469" t="s">
        <v>1530</v>
      </c>
      <c r="C25" s="382"/>
      <c r="D25" s="382"/>
      <c r="E25" s="382"/>
      <c r="F25" s="382"/>
      <c r="G25" s="382"/>
      <c r="H25" s="435"/>
      <c r="I25" s="383"/>
      <c r="J25" s="463"/>
      <c r="K25" s="437"/>
      <c r="L25" s="441"/>
      <c r="M25" s="439"/>
      <c r="N25" s="470"/>
      <c r="O25" s="471"/>
      <c r="P25" s="455"/>
    </row>
    <row r="26" spans="2:22" ht="18.95" customHeight="1">
      <c r="B26" s="469"/>
      <c r="C26" s="382"/>
      <c r="D26" s="382"/>
      <c r="E26" s="382"/>
      <c r="F26" s="382"/>
      <c r="G26" s="382" t="s">
        <v>1531</v>
      </c>
      <c r="H26" s="435">
        <v>4</v>
      </c>
      <c r="I26" s="383" t="s">
        <v>199</v>
      </c>
      <c r="J26" s="463">
        <v>6.5</v>
      </c>
      <c r="K26" s="437">
        <v>0.1</v>
      </c>
      <c r="L26" s="441"/>
      <c r="M26" s="439">
        <f aca="true" t="shared" si="1" ref="M26:M40">L26*H26</f>
        <v>0</v>
      </c>
      <c r="N26" s="467"/>
      <c r="O26" s="449"/>
      <c r="P26" s="455"/>
      <c r="R26" s="472"/>
      <c r="S26" s="405"/>
      <c r="T26" s="473"/>
      <c r="U26" s="474"/>
      <c r="V26" s="405"/>
    </row>
    <row r="27" spans="2:22" ht="18.95" customHeight="1">
      <c r="B27" s="469"/>
      <c r="C27" s="382"/>
      <c r="D27" s="382"/>
      <c r="E27" s="382"/>
      <c r="F27" s="382"/>
      <c r="G27" s="382" t="s">
        <v>1532</v>
      </c>
      <c r="H27" s="435">
        <v>41.5</v>
      </c>
      <c r="I27" s="383" t="s">
        <v>199</v>
      </c>
      <c r="J27" s="463"/>
      <c r="K27" s="437"/>
      <c r="L27" s="441"/>
      <c r="M27" s="439">
        <f t="shared" si="1"/>
        <v>0</v>
      </c>
      <c r="N27" s="467"/>
      <c r="O27" s="449"/>
      <c r="P27" s="455"/>
      <c r="R27" s="472"/>
      <c r="S27" s="405"/>
      <c r="T27" s="473"/>
      <c r="U27" s="474"/>
      <c r="V27" s="405"/>
    </row>
    <row r="28" spans="2:17" ht="18.95" customHeight="1">
      <c r="B28" s="469" t="s">
        <v>1533</v>
      </c>
      <c r="C28" s="382"/>
      <c r="D28" s="382"/>
      <c r="E28" s="382"/>
      <c r="F28" s="382"/>
      <c r="G28" s="382" t="s">
        <v>1531</v>
      </c>
      <c r="H28" s="435">
        <f>H26</f>
        <v>4</v>
      </c>
      <c r="I28" s="383" t="s">
        <v>199</v>
      </c>
      <c r="J28" s="463"/>
      <c r="K28" s="437"/>
      <c r="L28" s="441"/>
      <c r="M28" s="439">
        <f t="shared" si="1"/>
        <v>0</v>
      </c>
      <c r="N28" s="467"/>
      <c r="O28" s="449"/>
      <c r="P28" s="455"/>
      <c r="Q28" s="405"/>
    </row>
    <row r="29" spans="2:17" ht="18.95" customHeight="1">
      <c r="B29" s="469" t="s">
        <v>1533</v>
      </c>
      <c r="C29" s="382"/>
      <c r="D29" s="382"/>
      <c r="E29" s="382"/>
      <c r="F29" s="382"/>
      <c r="G29" s="382" t="s">
        <v>1532</v>
      </c>
      <c r="H29" s="435">
        <f>H27</f>
        <v>41.5</v>
      </c>
      <c r="I29" s="383" t="s">
        <v>199</v>
      </c>
      <c r="J29" s="463"/>
      <c r="K29" s="437"/>
      <c r="L29" s="441"/>
      <c r="M29" s="439">
        <f t="shared" si="1"/>
        <v>0</v>
      </c>
      <c r="N29" s="467"/>
      <c r="O29" s="449"/>
      <c r="P29" s="455"/>
      <c r="Q29" s="405"/>
    </row>
    <row r="30" spans="2:16" ht="18.95" customHeight="1">
      <c r="B30" s="469" t="s">
        <v>1534</v>
      </c>
      <c r="C30" s="382"/>
      <c r="D30" s="382"/>
      <c r="E30" s="382"/>
      <c r="F30" s="382"/>
      <c r="G30" s="382"/>
      <c r="H30" s="435">
        <f>H28</f>
        <v>4</v>
      </c>
      <c r="I30" s="383" t="s">
        <v>199</v>
      </c>
      <c r="J30" s="463"/>
      <c r="K30" s="437"/>
      <c r="L30" s="441"/>
      <c r="M30" s="439">
        <f t="shared" si="1"/>
        <v>0</v>
      </c>
      <c r="N30" s="467"/>
      <c r="O30" s="449"/>
      <c r="P30" s="405"/>
    </row>
    <row r="31" spans="2:16" ht="18.95" customHeight="1">
      <c r="B31" s="469" t="s">
        <v>1535</v>
      </c>
      <c r="C31" s="382"/>
      <c r="D31" s="382"/>
      <c r="E31" s="382"/>
      <c r="F31" s="382"/>
      <c r="G31" s="382"/>
      <c r="H31" s="435">
        <f>H29</f>
        <v>41.5</v>
      </c>
      <c r="I31" s="383" t="s">
        <v>199</v>
      </c>
      <c r="J31" s="463"/>
      <c r="K31" s="437"/>
      <c r="L31" s="441"/>
      <c r="M31" s="439">
        <f t="shared" si="1"/>
        <v>0</v>
      </c>
      <c r="N31" s="467"/>
      <c r="O31" s="449"/>
      <c r="P31" s="405"/>
    </row>
    <row r="32" spans="2:20" s="381" customFormat="1" ht="18.95" customHeight="1">
      <c r="B32" s="386" t="s">
        <v>1536</v>
      </c>
      <c r="C32" s="382"/>
      <c r="D32" s="382"/>
      <c r="E32" s="383"/>
      <c r="F32" s="382"/>
      <c r="G32" s="383" t="s">
        <v>1537</v>
      </c>
      <c r="H32" s="383">
        <v>2</v>
      </c>
      <c r="I32" s="383" t="s">
        <v>1468</v>
      </c>
      <c r="J32" s="463"/>
      <c r="K32" s="464"/>
      <c r="L32" s="465"/>
      <c r="M32" s="466">
        <f t="shared" si="1"/>
        <v>0</v>
      </c>
      <c r="N32" s="470"/>
      <c r="O32" s="471"/>
      <c r="P32" s="383"/>
      <c r="Q32" s="343"/>
      <c r="R32" s="383"/>
      <c r="S32" s="383"/>
      <c r="T32" s="343"/>
    </row>
    <row r="33" spans="2:20" s="381" customFormat="1" ht="18.95" customHeight="1">
      <c r="B33" s="386" t="s">
        <v>1538</v>
      </c>
      <c r="C33" s="382"/>
      <c r="D33" s="382"/>
      <c r="E33" s="383"/>
      <c r="F33" s="382"/>
      <c r="G33" s="383" t="s">
        <v>1480</v>
      </c>
      <c r="H33" s="383">
        <v>1</v>
      </c>
      <c r="I33" s="383" t="s">
        <v>1468</v>
      </c>
      <c r="J33" s="463"/>
      <c r="K33" s="464"/>
      <c r="L33" s="465"/>
      <c r="M33" s="466">
        <f t="shared" si="1"/>
        <v>0</v>
      </c>
      <c r="N33" s="470"/>
      <c r="O33" s="471"/>
      <c r="P33" s="383"/>
      <c r="Q33" s="343"/>
      <c r="R33" s="383"/>
      <c r="S33" s="383"/>
      <c r="T33" s="343"/>
    </row>
    <row r="34" spans="2:15" s="381" customFormat="1" ht="18.95" customHeight="1">
      <c r="B34" s="386" t="s">
        <v>1539</v>
      </c>
      <c r="C34" s="382"/>
      <c r="D34" s="382"/>
      <c r="E34" s="383"/>
      <c r="F34" s="382"/>
      <c r="G34" s="383" t="s">
        <v>1482</v>
      </c>
      <c r="H34" s="383">
        <v>2</v>
      </c>
      <c r="I34" s="383" t="s">
        <v>1468</v>
      </c>
      <c r="J34" s="463"/>
      <c r="K34" s="464"/>
      <c r="L34" s="465"/>
      <c r="M34" s="466">
        <f t="shared" si="1"/>
        <v>0</v>
      </c>
      <c r="N34" s="470"/>
      <c r="O34" s="471"/>
    </row>
    <row r="35" spans="2:15" s="381" customFormat="1" ht="18.95" customHeight="1">
      <c r="B35" s="386" t="s">
        <v>1540</v>
      </c>
      <c r="C35" s="382"/>
      <c r="D35" s="382"/>
      <c r="E35" s="383"/>
      <c r="F35" s="382"/>
      <c r="G35" s="383" t="s">
        <v>1482</v>
      </c>
      <c r="H35" s="383">
        <v>2</v>
      </c>
      <c r="I35" s="383" t="s">
        <v>1468</v>
      </c>
      <c r="J35" s="463"/>
      <c r="K35" s="464"/>
      <c r="L35" s="465"/>
      <c r="M35" s="466">
        <f t="shared" si="1"/>
        <v>0</v>
      </c>
      <c r="N35" s="470"/>
      <c r="O35" s="471"/>
    </row>
    <row r="36" spans="2:16" s="381" customFormat="1" ht="18.95" customHeight="1">
      <c r="B36" s="386" t="s">
        <v>1541</v>
      </c>
      <c r="G36" s="436"/>
      <c r="H36" s="383">
        <v>1</v>
      </c>
      <c r="I36" s="383" t="s">
        <v>1468</v>
      </c>
      <c r="J36" s="463"/>
      <c r="K36" s="464"/>
      <c r="L36" s="465"/>
      <c r="M36" s="475">
        <f t="shared" si="1"/>
        <v>0</v>
      </c>
      <c r="N36" s="470"/>
      <c r="O36" s="471"/>
      <c r="P36" s="343"/>
    </row>
    <row r="37" spans="2:16" s="381" customFormat="1" ht="18.95" customHeight="1">
      <c r="B37" s="386" t="s">
        <v>1542</v>
      </c>
      <c r="C37" s="382"/>
      <c r="D37" s="382"/>
      <c r="E37" s="382"/>
      <c r="F37" s="382"/>
      <c r="G37" s="382"/>
      <c r="H37" s="383">
        <v>1</v>
      </c>
      <c r="I37" s="383" t="s">
        <v>1468</v>
      </c>
      <c r="J37" s="463"/>
      <c r="K37" s="464"/>
      <c r="L37" s="465"/>
      <c r="M37" s="475">
        <f t="shared" si="1"/>
        <v>0</v>
      </c>
      <c r="N37" s="470"/>
      <c r="O37" s="471"/>
      <c r="P37" s="343"/>
    </row>
    <row r="38" spans="2:15" s="381" customFormat="1" ht="18.95" customHeight="1">
      <c r="B38" s="380" t="s">
        <v>1543</v>
      </c>
      <c r="G38" s="436"/>
      <c r="H38" s="436">
        <f>H37</f>
        <v>1</v>
      </c>
      <c r="I38" s="436" t="s">
        <v>1468</v>
      </c>
      <c r="J38" s="463"/>
      <c r="K38" s="468"/>
      <c r="L38" s="441"/>
      <c r="M38" s="476">
        <f t="shared" si="1"/>
        <v>0</v>
      </c>
      <c r="N38" s="470"/>
      <c r="O38" s="471"/>
    </row>
    <row r="39" spans="2:15" s="381" customFormat="1" ht="18.95" customHeight="1">
      <c r="B39" s="380" t="s">
        <v>1544</v>
      </c>
      <c r="G39" s="436"/>
      <c r="H39" s="436">
        <f>H37</f>
        <v>1</v>
      </c>
      <c r="I39" s="436" t="s">
        <v>1468</v>
      </c>
      <c r="J39" s="463"/>
      <c r="K39" s="468"/>
      <c r="L39" s="441"/>
      <c r="M39" s="476">
        <f t="shared" si="1"/>
        <v>0</v>
      </c>
      <c r="N39" s="470"/>
      <c r="O39" s="471"/>
    </row>
    <row r="40" spans="2:15" s="381" customFormat="1" ht="18.95" customHeight="1">
      <c r="B40" s="380" t="s">
        <v>1545</v>
      </c>
      <c r="G40" s="436"/>
      <c r="H40" s="436">
        <v>1</v>
      </c>
      <c r="I40" s="436" t="s">
        <v>1466</v>
      </c>
      <c r="J40" s="463"/>
      <c r="K40" s="468"/>
      <c r="L40" s="441"/>
      <c r="M40" s="476">
        <f t="shared" si="1"/>
        <v>0</v>
      </c>
      <c r="N40" s="470"/>
      <c r="O40" s="471"/>
    </row>
    <row r="41" spans="2:15" s="381" customFormat="1" ht="18.95" customHeight="1">
      <c r="B41" s="380"/>
      <c r="G41" s="436"/>
      <c r="H41" s="436"/>
      <c r="I41" s="436"/>
      <c r="J41" s="463"/>
      <c r="K41" s="468"/>
      <c r="L41" s="441"/>
      <c r="M41" s="476"/>
      <c r="N41" s="470"/>
      <c r="O41" s="471"/>
    </row>
    <row r="42" spans="2:15" ht="18.95" customHeight="1">
      <c r="B42" s="477" t="s">
        <v>1501</v>
      </c>
      <c r="C42" s="478"/>
      <c r="D42" s="478"/>
      <c r="E42" s="478"/>
      <c r="F42" s="478"/>
      <c r="G42" s="479"/>
      <c r="H42" s="479"/>
      <c r="I42" s="479"/>
      <c r="J42" s="480"/>
      <c r="K42" s="468"/>
      <c r="L42" s="441"/>
      <c r="M42" s="476"/>
      <c r="N42" s="467"/>
      <c r="O42" s="449"/>
    </row>
    <row r="43" spans="2:15" ht="18.95" customHeight="1">
      <c r="B43" s="395" t="s">
        <v>1502</v>
      </c>
      <c r="C43" s="478"/>
      <c r="D43" s="478"/>
      <c r="E43" s="478"/>
      <c r="F43" s="478"/>
      <c r="G43" s="479"/>
      <c r="H43" s="479">
        <v>1</v>
      </c>
      <c r="I43" s="479" t="s">
        <v>1466</v>
      </c>
      <c r="J43" s="480"/>
      <c r="K43" s="468"/>
      <c r="L43" s="441"/>
      <c r="M43" s="476">
        <f aca="true" t="shared" si="2" ref="M43:M48">L43*H43</f>
        <v>0</v>
      </c>
      <c r="N43" s="467"/>
      <c r="O43" s="449"/>
    </row>
    <row r="44" spans="2:15" ht="18.95" customHeight="1">
      <c r="B44" s="395" t="s">
        <v>1503</v>
      </c>
      <c r="C44" s="478"/>
      <c r="D44" s="478"/>
      <c r="E44" s="478"/>
      <c r="F44" s="478"/>
      <c r="G44" s="479"/>
      <c r="H44" s="479">
        <v>1</v>
      </c>
      <c r="I44" s="479" t="s">
        <v>1466</v>
      </c>
      <c r="J44" s="480"/>
      <c r="K44" s="468"/>
      <c r="L44" s="441"/>
      <c r="M44" s="476">
        <f t="shared" si="2"/>
        <v>0</v>
      </c>
      <c r="N44" s="467"/>
      <c r="O44" s="449"/>
    </row>
    <row r="45" spans="2:15" ht="18.95" customHeight="1">
      <c r="B45" s="395" t="s">
        <v>1546</v>
      </c>
      <c r="C45" s="478"/>
      <c r="D45" s="478"/>
      <c r="E45" s="478"/>
      <c r="F45" s="478"/>
      <c r="G45" s="479"/>
      <c r="H45" s="479">
        <v>1</v>
      </c>
      <c r="I45" s="479" t="s">
        <v>1466</v>
      </c>
      <c r="J45" s="480"/>
      <c r="K45" s="468"/>
      <c r="L45" s="441"/>
      <c r="M45" s="476">
        <f t="shared" si="2"/>
        <v>0</v>
      </c>
      <c r="N45" s="467"/>
      <c r="O45" s="449"/>
    </row>
    <row r="46" spans="2:15" ht="18.95" customHeight="1">
      <c r="B46" s="380" t="s">
        <v>1504</v>
      </c>
      <c r="C46" s="381"/>
      <c r="D46" s="381"/>
      <c r="E46" s="381"/>
      <c r="F46" s="381"/>
      <c r="G46" s="436"/>
      <c r="H46" s="436">
        <v>1</v>
      </c>
      <c r="I46" s="436" t="s">
        <v>1466</v>
      </c>
      <c r="J46" s="463"/>
      <c r="K46" s="464"/>
      <c r="L46" s="465"/>
      <c r="M46" s="475">
        <f t="shared" si="2"/>
        <v>0</v>
      </c>
      <c r="N46" s="467"/>
      <c r="O46" s="449"/>
    </row>
    <row r="47" spans="2:15" ht="18.95" customHeight="1">
      <c r="B47" s="380" t="s">
        <v>1547</v>
      </c>
      <c r="C47" s="381"/>
      <c r="D47" s="381"/>
      <c r="E47" s="381"/>
      <c r="F47" s="381"/>
      <c r="G47" s="436"/>
      <c r="H47" s="436">
        <v>1</v>
      </c>
      <c r="I47" s="436" t="s">
        <v>1466</v>
      </c>
      <c r="J47" s="463"/>
      <c r="K47" s="464"/>
      <c r="L47" s="465"/>
      <c r="M47" s="475">
        <f t="shared" si="2"/>
        <v>0</v>
      </c>
      <c r="N47" s="467"/>
      <c r="O47" s="449"/>
    </row>
    <row r="48" spans="2:15" ht="18.95" customHeight="1" thickBot="1">
      <c r="B48" s="380" t="s">
        <v>1505</v>
      </c>
      <c r="C48" s="381"/>
      <c r="D48" s="381"/>
      <c r="E48" s="381"/>
      <c r="F48" s="381"/>
      <c r="G48" s="436"/>
      <c r="H48" s="436">
        <v>1</v>
      </c>
      <c r="I48" s="436" t="s">
        <v>1466</v>
      </c>
      <c r="J48" s="463"/>
      <c r="K48" s="464"/>
      <c r="L48" s="481"/>
      <c r="M48" s="475">
        <f t="shared" si="2"/>
        <v>0</v>
      </c>
      <c r="N48" s="482"/>
      <c r="O48" s="449"/>
    </row>
    <row r="49" spans="2:15" ht="18.95" customHeight="1">
      <c r="B49" s="380"/>
      <c r="C49" s="381"/>
      <c r="D49" s="381"/>
      <c r="E49" s="381"/>
      <c r="F49" s="381"/>
      <c r="G49" s="436"/>
      <c r="H49" s="436"/>
      <c r="I49" s="436"/>
      <c r="J49" s="463"/>
      <c r="K49" s="464"/>
      <c r="L49" s="483"/>
      <c r="M49" s="484"/>
      <c r="N49" s="482"/>
      <c r="O49" s="449"/>
    </row>
    <row r="50" spans="2:15" ht="18.95" customHeight="1" thickBot="1">
      <c r="B50" s="485" t="s">
        <v>1548</v>
      </c>
      <c r="C50" s="486"/>
      <c r="D50" s="486"/>
      <c r="E50" s="486"/>
      <c r="F50" s="486"/>
      <c r="G50" s="487"/>
      <c r="H50" s="487"/>
      <c r="I50" s="487"/>
      <c r="J50" s="488"/>
      <c r="K50" s="489"/>
      <c r="L50" s="490"/>
      <c r="M50" s="491">
        <f>SUM(M3:M48)</f>
        <v>0</v>
      </c>
      <c r="N50" s="482"/>
      <c r="O50" s="449"/>
    </row>
    <row r="51" spans="7:15" ht="18.95" customHeight="1">
      <c r="G51" s="429"/>
      <c r="K51" s="492"/>
      <c r="L51" s="493"/>
      <c r="M51" s="493"/>
      <c r="N51" s="467"/>
      <c r="O51" s="449"/>
    </row>
    <row r="52" spans="7:15" ht="18.95" customHeight="1">
      <c r="G52" s="429"/>
      <c r="K52" s="492"/>
      <c r="L52" s="493"/>
      <c r="M52" s="493"/>
      <c r="N52" s="467"/>
      <c r="O52" s="449"/>
    </row>
    <row r="53" spans="2:15" ht="18.95" customHeight="1">
      <c r="B53" s="472"/>
      <c r="C53" s="472"/>
      <c r="D53" s="472"/>
      <c r="E53" s="472"/>
      <c r="F53" s="494"/>
      <c r="G53" s="494"/>
      <c r="H53" s="474"/>
      <c r="I53" s="474"/>
      <c r="K53" s="492"/>
      <c r="L53" s="493"/>
      <c r="M53" s="493"/>
      <c r="N53" s="467"/>
      <c r="O53" s="449"/>
    </row>
    <row r="54" spans="2:15" ht="18.95" customHeight="1">
      <c r="B54" s="472"/>
      <c r="C54" s="472"/>
      <c r="D54" s="472"/>
      <c r="E54" s="472"/>
      <c r="F54" s="494"/>
      <c r="G54" s="494"/>
      <c r="H54" s="474"/>
      <c r="I54" s="474"/>
      <c r="K54" s="492"/>
      <c r="L54" s="493"/>
      <c r="M54" s="493"/>
      <c r="N54" s="467"/>
      <c r="O54" s="449"/>
    </row>
    <row r="55" spans="2:15" ht="18.95" customHeight="1">
      <c r="B55" s="472"/>
      <c r="C55" s="472"/>
      <c r="D55" s="472"/>
      <c r="E55" s="472"/>
      <c r="F55" s="472"/>
      <c r="G55" s="472"/>
      <c r="H55" s="474"/>
      <c r="I55" s="474"/>
      <c r="K55" s="492"/>
      <c r="L55" s="493"/>
      <c r="M55" s="493"/>
      <c r="N55" s="467"/>
      <c r="O55" s="449"/>
    </row>
    <row r="56" spans="5:15" ht="18.95" customHeight="1">
      <c r="E56" s="474"/>
      <c r="G56" s="429"/>
      <c r="K56" s="492"/>
      <c r="L56" s="493"/>
      <c r="M56" s="493"/>
      <c r="N56" s="467"/>
      <c r="O56" s="449"/>
    </row>
    <row r="57" spans="2:15" ht="18.95" customHeight="1">
      <c r="B57" s="472"/>
      <c r="C57" s="472"/>
      <c r="D57" s="472"/>
      <c r="E57" s="474"/>
      <c r="F57" s="474"/>
      <c r="G57" s="474"/>
      <c r="H57" s="474"/>
      <c r="I57" s="474"/>
      <c r="K57" s="492"/>
      <c r="L57" s="493"/>
      <c r="M57" s="493"/>
      <c r="N57" s="467"/>
      <c r="O57" s="449"/>
    </row>
    <row r="58" spans="2:15" ht="18.95" customHeight="1">
      <c r="B58" s="472"/>
      <c r="C58" s="472"/>
      <c r="D58" s="472"/>
      <c r="E58" s="474"/>
      <c r="F58" s="474"/>
      <c r="G58" s="474"/>
      <c r="H58" s="474"/>
      <c r="I58" s="474"/>
      <c r="K58" s="492"/>
      <c r="L58" s="493"/>
      <c r="M58" s="493"/>
      <c r="N58" s="467"/>
      <c r="O58" s="449"/>
    </row>
    <row r="59" spans="2:15" ht="18.95" customHeight="1">
      <c r="B59" s="472"/>
      <c r="C59" s="472"/>
      <c r="D59" s="472"/>
      <c r="E59" s="474"/>
      <c r="F59" s="474"/>
      <c r="G59" s="474"/>
      <c r="H59" s="474"/>
      <c r="I59" s="474"/>
      <c r="K59" s="492"/>
      <c r="L59" s="493"/>
      <c r="M59" s="493"/>
      <c r="N59" s="467"/>
      <c r="O59" s="449"/>
    </row>
    <row r="60" spans="2:15" ht="18.95" customHeight="1">
      <c r="B60" s="472"/>
      <c r="C60" s="472"/>
      <c r="D60" s="472"/>
      <c r="E60" s="474"/>
      <c r="F60" s="474"/>
      <c r="G60" s="474"/>
      <c r="H60" s="474"/>
      <c r="I60" s="474"/>
      <c r="K60" s="492"/>
      <c r="L60" s="493"/>
      <c r="M60" s="493"/>
      <c r="N60" s="467"/>
      <c r="O60" s="449"/>
    </row>
    <row r="61" spans="11:13" ht="15.75" customHeight="1">
      <c r="K61" s="492"/>
      <c r="L61" s="493"/>
      <c r="M61" s="493"/>
    </row>
    <row r="62" spans="11:13" ht="15.75" customHeight="1">
      <c r="K62" s="492"/>
      <c r="L62" s="493"/>
      <c r="M62" s="493"/>
    </row>
    <row r="63" spans="8:13" ht="15.75" customHeight="1">
      <c r="H63" s="406"/>
      <c r="I63" s="407"/>
      <c r="K63" s="492"/>
      <c r="L63" s="493"/>
      <c r="M63" s="493"/>
    </row>
    <row r="64" spans="8:13" ht="15.75" customHeight="1">
      <c r="H64" s="406"/>
      <c r="I64" s="407"/>
      <c r="K64" s="492"/>
      <c r="L64" s="493"/>
      <c r="M64" s="493"/>
    </row>
    <row r="65" spans="2:13" ht="15.75" customHeight="1">
      <c r="B65" s="472"/>
      <c r="C65" s="472"/>
      <c r="I65" s="426"/>
      <c r="K65" s="492"/>
      <c r="L65" s="493"/>
      <c r="M65" s="493"/>
    </row>
    <row r="66" spans="2:13" ht="15.75" customHeight="1">
      <c r="B66" s="472"/>
      <c r="C66" s="472"/>
      <c r="I66" s="426"/>
      <c r="K66" s="492"/>
      <c r="L66" s="493"/>
      <c r="M66" s="493"/>
    </row>
    <row r="67" spans="2:13" ht="15.75" customHeight="1">
      <c r="B67" s="472"/>
      <c r="C67" s="472"/>
      <c r="I67" s="426"/>
      <c r="K67" s="492"/>
      <c r="L67" s="493"/>
      <c r="M67" s="493"/>
    </row>
    <row r="68" spans="2:13" ht="15.75" customHeight="1">
      <c r="B68" s="472"/>
      <c r="C68" s="472"/>
      <c r="I68" s="426"/>
      <c r="K68" s="492"/>
      <c r="L68" s="493"/>
      <c r="M68" s="493"/>
    </row>
    <row r="69" spans="2:13" ht="15.75" customHeight="1">
      <c r="B69" s="472"/>
      <c r="C69" s="472"/>
      <c r="I69" s="426"/>
      <c r="K69" s="492"/>
      <c r="L69" s="493"/>
      <c r="M69" s="493"/>
    </row>
    <row r="70" spans="2:13" ht="15.75" customHeight="1">
      <c r="B70" s="472"/>
      <c r="C70" s="472"/>
      <c r="I70" s="426"/>
      <c r="K70" s="492"/>
      <c r="L70" s="493"/>
      <c r="M70" s="493"/>
    </row>
    <row r="71" spans="2:13" ht="15.75" customHeight="1">
      <c r="B71" s="472"/>
      <c r="C71" s="472"/>
      <c r="I71" s="426"/>
      <c r="K71" s="492"/>
      <c r="L71" s="493"/>
      <c r="M71" s="493"/>
    </row>
    <row r="72" spans="2:13" ht="15.75" customHeight="1">
      <c r="B72" s="472"/>
      <c r="C72" s="472"/>
      <c r="I72" s="407"/>
      <c r="K72" s="492"/>
      <c r="L72" s="493"/>
      <c r="M72" s="493"/>
    </row>
    <row r="73" spans="7:13" ht="15.75" customHeight="1">
      <c r="G73" s="495"/>
      <c r="H73" s="406"/>
      <c r="I73" s="407"/>
      <c r="K73" s="492"/>
      <c r="L73" s="493"/>
      <c r="M73" s="493"/>
    </row>
    <row r="74" spans="7:13" ht="15.75" customHeight="1">
      <c r="G74" s="429"/>
      <c r="I74" s="407"/>
      <c r="K74" s="492"/>
      <c r="L74" s="493"/>
      <c r="M74" s="493"/>
    </row>
    <row r="75" spans="7:13" ht="15.75" customHeight="1">
      <c r="G75" s="429"/>
      <c r="I75" s="407"/>
      <c r="K75" s="492"/>
      <c r="L75" s="493"/>
      <c r="M75" s="493"/>
    </row>
    <row r="76" spans="7:13" ht="15.75" customHeight="1">
      <c r="G76" s="429"/>
      <c r="I76" s="407"/>
      <c r="K76" s="492"/>
      <c r="L76" s="493"/>
      <c r="M76" s="493"/>
    </row>
    <row r="77" spans="7:13" ht="15.75" customHeight="1">
      <c r="G77" s="429"/>
      <c r="I77" s="407"/>
      <c r="K77" s="492"/>
      <c r="L77" s="493"/>
      <c r="M77" s="493"/>
    </row>
    <row r="78" spans="7:13" ht="15.75" customHeight="1">
      <c r="G78" s="429"/>
      <c r="I78" s="407"/>
      <c r="K78" s="492"/>
      <c r="L78" s="493"/>
      <c r="M78" s="493"/>
    </row>
    <row r="79" spans="7:13" ht="15.75" customHeight="1">
      <c r="G79" s="429"/>
      <c r="I79" s="407"/>
      <c r="K79" s="492"/>
      <c r="L79" s="493"/>
      <c r="M79" s="493"/>
    </row>
    <row r="80" spans="7:13" ht="15.75" customHeight="1">
      <c r="G80" s="429"/>
      <c r="I80" s="407"/>
      <c r="K80" s="492"/>
      <c r="L80" s="493"/>
      <c r="M80" s="493"/>
    </row>
    <row r="81" spans="2:13" ht="15.75" customHeight="1">
      <c r="B81" s="343"/>
      <c r="C81" s="343"/>
      <c r="D81" s="343"/>
      <c r="E81" s="343"/>
      <c r="F81" s="343"/>
      <c r="G81" s="343"/>
      <c r="I81" s="407"/>
      <c r="K81" s="492"/>
      <c r="L81" s="493"/>
      <c r="M81" s="493"/>
    </row>
    <row r="82" spans="2:13" ht="15.75" customHeight="1">
      <c r="B82" s="343"/>
      <c r="C82" s="343"/>
      <c r="D82" s="343"/>
      <c r="E82" s="343"/>
      <c r="F82" s="343"/>
      <c r="G82" s="343"/>
      <c r="I82" s="407"/>
      <c r="K82" s="492"/>
      <c r="L82" s="493"/>
      <c r="M82" s="493"/>
    </row>
    <row r="83" spans="2:13" ht="15.75" customHeight="1">
      <c r="B83" s="343"/>
      <c r="C83" s="343"/>
      <c r="D83" s="343"/>
      <c r="E83" s="343"/>
      <c r="F83" s="343"/>
      <c r="G83" s="343"/>
      <c r="I83" s="407"/>
      <c r="K83" s="492"/>
      <c r="L83" s="493"/>
      <c r="M83" s="493"/>
    </row>
    <row r="84" spans="12:13" ht="15.75" customHeight="1">
      <c r="L84" s="493"/>
      <c r="M84" s="493"/>
    </row>
    <row r="85" spans="2:13" ht="15.75" customHeight="1">
      <c r="B85" s="496"/>
      <c r="L85" s="493"/>
      <c r="M85" s="493"/>
    </row>
    <row r="86" spans="2:13" ht="15.75" customHeight="1">
      <c r="B86" s="472"/>
      <c r="C86" s="472"/>
      <c r="D86" s="472"/>
      <c r="E86" s="472"/>
      <c r="F86" s="472"/>
      <c r="G86" s="472"/>
      <c r="H86" s="474"/>
      <c r="I86" s="474"/>
      <c r="K86" s="492"/>
      <c r="L86" s="493"/>
      <c r="M86" s="493"/>
    </row>
    <row r="87" spans="12:13" ht="15.75" customHeight="1">
      <c r="L87" s="493"/>
      <c r="M87" s="493"/>
    </row>
    <row r="88" spans="2:13" ht="15.75" customHeight="1">
      <c r="B88" s="472"/>
      <c r="C88" s="472"/>
      <c r="D88" s="472"/>
      <c r="E88" s="472"/>
      <c r="F88" s="472"/>
      <c r="G88" s="472"/>
      <c r="H88" s="474"/>
      <c r="I88" s="474"/>
      <c r="K88" s="492"/>
      <c r="L88" s="493"/>
      <c r="M88" s="493"/>
    </row>
    <row r="89" spans="12:13" ht="15.75" customHeight="1">
      <c r="L89" s="493"/>
      <c r="M89" s="493"/>
    </row>
    <row r="90" spans="12:13" ht="15.75" customHeight="1">
      <c r="L90" s="493"/>
      <c r="M90" s="493"/>
    </row>
    <row r="91" spans="12:13" ht="15.75" customHeight="1">
      <c r="L91" s="493"/>
      <c r="M91" s="493"/>
    </row>
    <row r="92" spans="12:13" ht="15.75" customHeight="1">
      <c r="L92" s="493"/>
      <c r="M92" s="493"/>
    </row>
    <row r="93" spans="12:13" ht="15.75" customHeight="1">
      <c r="L93" s="493"/>
      <c r="M93" s="493"/>
    </row>
    <row r="94" spans="12:13" ht="15.75" customHeight="1">
      <c r="L94" s="493"/>
      <c r="M94" s="493"/>
    </row>
    <row r="95" spans="12:13" ht="15.75" customHeight="1">
      <c r="L95" s="493"/>
      <c r="M95" s="493"/>
    </row>
    <row r="96" spans="12:13" ht="15.75" customHeight="1">
      <c r="L96" s="493"/>
      <c r="M96" s="493"/>
    </row>
    <row r="97" spans="12:13" ht="15.75" customHeight="1">
      <c r="L97" s="493"/>
      <c r="M97" s="493"/>
    </row>
    <row r="98" spans="12:13" ht="15.75" customHeight="1">
      <c r="L98" s="493"/>
      <c r="M98" s="493"/>
    </row>
    <row r="99" spans="12:13" ht="15.75" customHeight="1">
      <c r="L99" s="493"/>
      <c r="M99" s="493"/>
    </row>
    <row r="100" spans="12:13" ht="15.75" customHeight="1">
      <c r="L100" s="493"/>
      <c r="M100" s="493"/>
    </row>
    <row r="101" spans="12:13" ht="15.75" customHeight="1">
      <c r="L101" s="493"/>
      <c r="M101" s="493"/>
    </row>
    <row r="102" spans="12:13" ht="15.75" customHeight="1">
      <c r="L102" s="493"/>
      <c r="M102" s="493"/>
    </row>
    <row r="103" spans="12:13" ht="15.75" customHeight="1">
      <c r="L103" s="493"/>
      <c r="M103" s="493"/>
    </row>
    <row r="104" spans="12:13" ht="15.75" customHeight="1">
      <c r="L104" s="493"/>
      <c r="M104" s="493"/>
    </row>
    <row r="105" spans="12:13" ht="15.75" customHeight="1">
      <c r="L105" s="493"/>
      <c r="M105" s="493"/>
    </row>
    <row r="106" spans="12:13" ht="15.75" customHeight="1">
      <c r="L106" s="493"/>
      <c r="M106" s="493"/>
    </row>
    <row r="107" spans="12:13" ht="15.75" customHeight="1">
      <c r="L107" s="493"/>
      <c r="M107" s="493"/>
    </row>
    <row r="108" spans="12:13" ht="15.75" customHeight="1">
      <c r="L108" s="493"/>
      <c r="M108" s="493"/>
    </row>
    <row r="109" spans="12:13" ht="15.75" customHeight="1">
      <c r="L109" s="493"/>
      <c r="M109" s="493"/>
    </row>
    <row r="110" spans="12:13" ht="15.75" customHeight="1">
      <c r="L110" s="493"/>
      <c r="M110" s="493"/>
    </row>
    <row r="111" spans="12:13" ht="15.75" customHeight="1">
      <c r="L111" s="493"/>
      <c r="M111" s="493"/>
    </row>
    <row r="112" spans="12:13" ht="15.75" customHeight="1">
      <c r="L112" s="493"/>
      <c r="M112" s="493"/>
    </row>
    <row r="113" spans="12:13" ht="15.75" customHeight="1">
      <c r="L113" s="493"/>
      <c r="M113" s="493"/>
    </row>
    <row r="114" spans="12:13" ht="15.75" customHeight="1">
      <c r="L114" s="493"/>
      <c r="M114" s="493"/>
    </row>
    <row r="115" spans="12:13" ht="15.75" customHeight="1">
      <c r="L115" s="493"/>
      <c r="M115" s="493"/>
    </row>
    <row r="116" spans="12:13" ht="15.75" customHeight="1">
      <c r="L116" s="493"/>
      <c r="M116" s="493"/>
    </row>
    <row r="117" spans="12:13" ht="15.75" customHeight="1">
      <c r="L117" s="493"/>
      <c r="M117" s="493"/>
    </row>
    <row r="118" spans="12:13" ht="15.75" customHeight="1">
      <c r="L118" s="493"/>
      <c r="M118" s="493"/>
    </row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</sheetData>
  <sheetProtection password="DCF3" sheet="1"/>
  <protectedRanges>
    <protectedRange sqref="L3:L48" name="Range1"/>
  </protectedRanges>
  <mergeCells count="2">
    <mergeCell ref="F53:G53"/>
    <mergeCell ref="F54:G5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00" customWidth="1"/>
    <col min="2" max="2" width="1.7109375" style="200" customWidth="1"/>
    <col min="3" max="4" width="5.00390625" style="200" customWidth="1"/>
    <col min="5" max="5" width="11.7109375" style="200" customWidth="1"/>
    <col min="6" max="6" width="9.140625" style="200" customWidth="1"/>
    <col min="7" max="7" width="5.00390625" style="200" customWidth="1"/>
    <col min="8" max="8" width="77.8515625" style="200" customWidth="1"/>
    <col min="9" max="10" width="20.00390625" style="200" customWidth="1"/>
    <col min="11" max="11" width="1.7109375" style="200" customWidth="1"/>
  </cols>
  <sheetData>
    <row r="1" ht="37.5" customHeight="1"/>
    <row r="2" spans="2:11" ht="7.5" customHeight="1">
      <c r="B2" s="201"/>
      <c r="C2" s="202"/>
      <c r="D2" s="202"/>
      <c r="E2" s="202"/>
      <c r="F2" s="202"/>
      <c r="G2" s="202"/>
      <c r="H2" s="202"/>
      <c r="I2" s="202"/>
      <c r="J2" s="202"/>
      <c r="K2" s="203"/>
    </row>
    <row r="3" spans="2:11" s="16" customFormat="1" ht="45" customHeight="1">
      <c r="B3" s="204"/>
      <c r="C3" s="329" t="s">
        <v>1273</v>
      </c>
      <c r="D3" s="329"/>
      <c r="E3" s="329"/>
      <c r="F3" s="329"/>
      <c r="G3" s="329"/>
      <c r="H3" s="329"/>
      <c r="I3" s="329"/>
      <c r="J3" s="329"/>
      <c r="K3" s="205"/>
    </row>
    <row r="4" spans="2:11" ht="25.5" customHeight="1">
      <c r="B4" s="206"/>
      <c r="C4" s="328" t="s">
        <v>1274</v>
      </c>
      <c r="D4" s="328"/>
      <c r="E4" s="328"/>
      <c r="F4" s="328"/>
      <c r="G4" s="328"/>
      <c r="H4" s="328"/>
      <c r="I4" s="328"/>
      <c r="J4" s="328"/>
      <c r="K4" s="207"/>
    </row>
    <row r="5" spans="2:11" ht="5.25" customHeight="1">
      <c r="B5" s="206"/>
      <c r="C5" s="208"/>
      <c r="D5" s="208"/>
      <c r="E5" s="208"/>
      <c r="F5" s="208"/>
      <c r="G5" s="208"/>
      <c r="H5" s="208"/>
      <c r="I5" s="208"/>
      <c r="J5" s="208"/>
      <c r="K5" s="207"/>
    </row>
    <row r="6" spans="2:11" ht="15" customHeight="1">
      <c r="B6" s="206"/>
      <c r="C6" s="327" t="s">
        <v>1275</v>
      </c>
      <c r="D6" s="327"/>
      <c r="E6" s="327"/>
      <c r="F6" s="327"/>
      <c r="G6" s="327"/>
      <c r="H6" s="327"/>
      <c r="I6" s="327"/>
      <c r="J6" s="327"/>
      <c r="K6" s="207"/>
    </row>
    <row r="7" spans="2:11" ht="15" customHeight="1">
      <c r="B7" s="210"/>
      <c r="C7" s="327" t="s">
        <v>1276</v>
      </c>
      <c r="D7" s="327"/>
      <c r="E7" s="327"/>
      <c r="F7" s="327"/>
      <c r="G7" s="327"/>
      <c r="H7" s="327"/>
      <c r="I7" s="327"/>
      <c r="J7" s="327"/>
      <c r="K7" s="207"/>
    </row>
    <row r="8" spans="2:11" ht="12.75" customHeight="1">
      <c r="B8" s="210"/>
      <c r="C8" s="209"/>
      <c r="D8" s="209"/>
      <c r="E8" s="209"/>
      <c r="F8" s="209"/>
      <c r="G8" s="209"/>
      <c r="H8" s="209"/>
      <c r="I8" s="209"/>
      <c r="J8" s="209"/>
      <c r="K8" s="207"/>
    </row>
    <row r="9" spans="2:11" ht="15" customHeight="1">
      <c r="B9" s="210"/>
      <c r="C9" s="327" t="s">
        <v>1277</v>
      </c>
      <c r="D9" s="327"/>
      <c r="E9" s="327"/>
      <c r="F9" s="327"/>
      <c r="G9" s="327"/>
      <c r="H9" s="327"/>
      <c r="I9" s="327"/>
      <c r="J9" s="327"/>
      <c r="K9" s="207"/>
    </row>
    <row r="10" spans="2:11" ht="15" customHeight="1">
      <c r="B10" s="210"/>
      <c r="C10" s="209"/>
      <c r="D10" s="327" t="s">
        <v>1278</v>
      </c>
      <c r="E10" s="327"/>
      <c r="F10" s="327"/>
      <c r="G10" s="327"/>
      <c r="H10" s="327"/>
      <c r="I10" s="327"/>
      <c r="J10" s="327"/>
      <c r="K10" s="207"/>
    </row>
    <row r="11" spans="2:11" ht="15" customHeight="1">
      <c r="B11" s="210"/>
      <c r="C11" s="211"/>
      <c r="D11" s="327" t="s">
        <v>1279</v>
      </c>
      <c r="E11" s="327"/>
      <c r="F11" s="327"/>
      <c r="G11" s="327"/>
      <c r="H11" s="327"/>
      <c r="I11" s="327"/>
      <c r="J11" s="327"/>
      <c r="K11" s="207"/>
    </row>
    <row r="12" spans="2:11" ht="15" customHeight="1">
      <c r="B12" s="210"/>
      <c r="C12" s="211"/>
      <c r="D12" s="209"/>
      <c r="E12" s="209"/>
      <c r="F12" s="209"/>
      <c r="G12" s="209"/>
      <c r="H12" s="209"/>
      <c r="I12" s="209"/>
      <c r="J12" s="209"/>
      <c r="K12" s="207"/>
    </row>
    <row r="13" spans="2:11" ht="15" customHeight="1">
      <c r="B13" s="210"/>
      <c r="C13" s="211"/>
      <c r="D13" s="212" t="s">
        <v>1280</v>
      </c>
      <c r="E13" s="209"/>
      <c r="F13" s="209"/>
      <c r="G13" s="209"/>
      <c r="H13" s="209"/>
      <c r="I13" s="209"/>
      <c r="J13" s="209"/>
      <c r="K13" s="207"/>
    </row>
    <row r="14" spans="2:11" ht="12.75" customHeight="1">
      <c r="B14" s="210"/>
      <c r="C14" s="211"/>
      <c r="D14" s="211"/>
      <c r="E14" s="211"/>
      <c r="F14" s="211"/>
      <c r="G14" s="211"/>
      <c r="H14" s="211"/>
      <c r="I14" s="211"/>
      <c r="J14" s="211"/>
      <c r="K14" s="207"/>
    </row>
    <row r="15" spans="2:11" ht="15" customHeight="1">
      <c r="B15" s="210"/>
      <c r="C15" s="211"/>
      <c r="D15" s="327" t="s">
        <v>1281</v>
      </c>
      <c r="E15" s="327"/>
      <c r="F15" s="327"/>
      <c r="G15" s="327"/>
      <c r="H15" s="327"/>
      <c r="I15" s="327"/>
      <c r="J15" s="327"/>
      <c r="K15" s="207"/>
    </row>
    <row r="16" spans="2:11" ht="15" customHeight="1">
      <c r="B16" s="210"/>
      <c r="C16" s="211"/>
      <c r="D16" s="327" t="s">
        <v>1282</v>
      </c>
      <c r="E16" s="327"/>
      <c r="F16" s="327"/>
      <c r="G16" s="327"/>
      <c r="H16" s="327"/>
      <c r="I16" s="327"/>
      <c r="J16" s="327"/>
      <c r="K16" s="207"/>
    </row>
    <row r="17" spans="2:11" ht="15" customHeight="1">
      <c r="B17" s="210"/>
      <c r="C17" s="211"/>
      <c r="D17" s="327" t="s">
        <v>1283</v>
      </c>
      <c r="E17" s="327"/>
      <c r="F17" s="327"/>
      <c r="G17" s="327"/>
      <c r="H17" s="327"/>
      <c r="I17" s="327"/>
      <c r="J17" s="327"/>
      <c r="K17" s="207"/>
    </row>
    <row r="18" spans="2:11" ht="15" customHeight="1">
      <c r="B18" s="210"/>
      <c r="C18" s="211"/>
      <c r="D18" s="211"/>
      <c r="E18" s="213" t="s">
        <v>79</v>
      </c>
      <c r="F18" s="327" t="s">
        <v>1284</v>
      </c>
      <c r="G18" s="327"/>
      <c r="H18" s="327"/>
      <c r="I18" s="327"/>
      <c r="J18" s="327"/>
      <c r="K18" s="207"/>
    </row>
    <row r="19" spans="2:11" ht="15" customHeight="1">
      <c r="B19" s="210"/>
      <c r="C19" s="211"/>
      <c r="D19" s="211"/>
      <c r="E19" s="213" t="s">
        <v>1285</v>
      </c>
      <c r="F19" s="327" t="s">
        <v>1286</v>
      </c>
      <c r="G19" s="327"/>
      <c r="H19" s="327"/>
      <c r="I19" s="327"/>
      <c r="J19" s="327"/>
      <c r="K19" s="207"/>
    </row>
    <row r="20" spans="2:11" ht="15" customHeight="1">
      <c r="B20" s="210"/>
      <c r="C20" s="211"/>
      <c r="D20" s="211"/>
      <c r="E20" s="213" t="s">
        <v>1287</v>
      </c>
      <c r="F20" s="327" t="s">
        <v>1288</v>
      </c>
      <c r="G20" s="327"/>
      <c r="H20" s="327"/>
      <c r="I20" s="327"/>
      <c r="J20" s="327"/>
      <c r="K20" s="207"/>
    </row>
    <row r="21" spans="2:11" ht="15" customHeight="1">
      <c r="B21" s="210"/>
      <c r="C21" s="211"/>
      <c r="D21" s="211"/>
      <c r="E21" s="213" t="s">
        <v>1289</v>
      </c>
      <c r="F21" s="327" t="s">
        <v>1290</v>
      </c>
      <c r="G21" s="327"/>
      <c r="H21" s="327"/>
      <c r="I21" s="327"/>
      <c r="J21" s="327"/>
      <c r="K21" s="207"/>
    </row>
    <row r="22" spans="2:11" ht="15" customHeight="1">
      <c r="B22" s="210"/>
      <c r="C22" s="211"/>
      <c r="D22" s="211"/>
      <c r="E22" s="213" t="s">
        <v>1291</v>
      </c>
      <c r="F22" s="327" t="s">
        <v>1292</v>
      </c>
      <c r="G22" s="327"/>
      <c r="H22" s="327"/>
      <c r="I22" s="327"/>
      <c r="J22" s="327"/>
      <c r="K22" s="207"/>
    </row>
    <row r="23" spans="2:11" ht="15" customHeight="1">
      <c r="B23" s="210"/>
      <c r="C23" s="211"/>
      <c r="D23" s="211"/>
      <c r="E23" s="213" t="s">
        <v>1293</v>
      </c>
      <c r="F23" s="327" t="s">
        <v>1294</v>
      </c>
      <c r="G23" s="327"/>
      <c r="H23" s="327"/>
      <c r="I23" s="327"/>
      <c r="J23" s="327"/>
      <c r="K23" s="207"/>
    </row>
    <row r="24" spans="2:11" ht="12.75" customHeight="1">
      <c r="B24" s="210"/>
      <c r="C24" s="211"/>
      <c r="D24" s="211"/>
      <c r="E24" s="211"/>
      <c r="F24" s="211"/>
      <c r="G24" s="211"/>
      <c r="H24" s="211"/>
      <c r="I24" s="211"/>
      <c r="J24" s="211"/>
      <c r="K24" s="207"/>
    </row>
    <row r="25" spans="2:11" ht="15" customHeight="1">
      <c r="B25" s="210"/>
      <c r="C25" s="327" t="s">
        <v>1295</v>
      </c>
      <c r="D25" s="327"/>
      <c r="E25" s="327"/>
      <c r="F25" s="327"/>
      <c r="G25" s="327"/>
      <c r="H25" s="327"/>
      <c r="I25" s="327"/>
      <c r="J25" s="327"/>
      <c r="K25" s="207"/>
    </row>
    <row r="26" spans="2:11" ht="15" customHeight="1">
      <c r="B26" s="210"/>
      <c r="C26" s="327" t="s">
        <v>1296</v>
      </c>
      <c r="D26" s="327"/>
      <c r="E26" s="327"/>
      <c r="F26" s="327"/>
      <c r="G26" s="327"/>
      <c r="H26" s="327"/>
      <c r="I26" s="327"/>
      <c r="J26" s="327"/>
      <c r="K26" s="207"/>
    </row>
    <row r="27" spans="2:11" ht="15" customHeight="1">
      <c r="B27" s="210"/>
      <c r="C27" s="209"/>
      <c r="D27" s="327" t="s">
        <v>1297</v>
      </c>
      <c r="E27" s="327"/>
      <c r="F27" s="327"/>
      <c r="G27" s="327"/>
      <c r="H27" s="327"/>
      <c r="I27" s="327"/>
      <c r="J27" s="327"/>
      <c r="K27" s="207"/>
    </row>
    <row r="28" spans="2:11" ht="15" customHeight="1">
      <c r="B28" s="210"/>
      <c r="C28" s="211"/>
      <c r="D28" s="327" t="s">
        <v>1298</v>
      </c>
      <c r="E28" s="327"/>
      <c r="F28" s="327"/>
      <c r="G28" s="327"/>
      <c r="H28" s="327"/>
      <c r="I28" s="327"/>
      <c r="J28" s="327"/>
      <c r="K28" s="207"/>
    </row>
    <row r="29" spans="2:11" ht="12.75" customHeight="1">
      <c r="B29" s="210"/>
      <c r="C29" s="211"/>
      <c r="D29" s="211"/>
      <c r="E29" s="211"/>
      <c r="F29" s="211"/>
      <c r="G29" s="211"/>
      <c r="H29" s="211"/>
      <c r="I29" s="211"/>
      <c r="J29" s="211"/>
      <c r="K29" s="207"/>
    </row>
    <row r="30" spans="2:11" ht="15" customHeight="1">
      <c r="B30" s="210"/>
      <c r="C30" s="211"/>
      <c r="D30" s="327" t="s">
        <v>1299</v>
      </c>
      <c r="E30" s="327"/>
      <c r="F30" s="327"/>
      <c r="G30" s="327"/>
      <c r="H30" s="327"/>
      <c r="I30" s="327"/>
      <c r="J30" s="327"/>
      <c r="K30" s="207"/>
    </row>
    <row r="31" spans="2:11" ht="15" customHeight="1">
      <c r="B31" s="210"/>
      <c r="C31" s="211"/>
      <c r="D31" s="327" t="s">
        <v>1300</v>
      </c>
      <c r="E31" s="327"/>
      <c r="F31" s="327"/>
      <c r="G31" s="327"/>
      <c r="H31" s="327"/>
      <c r="I31" s="327"/>
      <c r="J31" s="327"/>
      <c r="K31" s="207"/>
    </row>
    <row r="32" spans="2:11" ht="12.75" customHeight="1">
      <c r="B32" s="210"/>
      <c r="C32" s="211"/>
      <c r="D32" s="211"/>
      <c r="E32" s="211"/>
      <c r="F32" s="211"/>
      <c r="G32" s="211"/>
      <c r="H32" s="211"/>
      <c r="I32" s="211"/>
      <c r="J32" s="211"/>
      <c r="K32" s="207"/>
    </row>
    <row r="33" spans="2:11" ht="15" customHeight="1">
      <c r="B33" s="210"/>
      <c r="C33" s="211"/>
      <c r="D33" s="327" t="s">
        <v>1301</v>
      </c>
      <c r="E33" s="327"/>
      <c r="F33" s="327"/>
      <c r="G33" s="327"/>
      <c r="H33" s="327"/>
      <c r="I33" s="327"/>
      <c r="J33" s="327"/>
      <c r="K33" s="207"/>
    </row>
    <row r="34" spans="2:11" ht="15" customHeight="1">
      <c r="B34" s="210"/>
      <c r="C34" s="211"/>
      <c r="D34" s="327" t="s">
        <v>1302</v>
      </c>
      <c r="E34" s="327"/>
      <c r="F34" s="327"/>
      <c r="G34" s="327"/>
      <c r="H34" s="327"/>
      <c r="I34" s="327"/>
      <c r="J34" s="327"/>
      <c r="K34" s="207"/>
    </row>
    <row r="35" spans="2:11" ht="15" customHeight="1">
      <c r="B35" s="210"/>
      <c r="C35" s="211"/>
      <c r="D35" s="327" t="s">
        <v>1303</v>
      </c>
      <c r="E35" s="327"/>
      <c r="F35" s="327"/>
      <c r="G35" s="327"/>
      <c r="H35" s="327"/>
      <c r="I35" s="327"/>
      <c r="J35" s="327"/>
      <c r="K35" s="207"/>
    </row>
    <row r="36" spans="2:11" ht="15" customHeight="1">
      <c r="B36" s="210"/>
      <c r="C36" s="211"/>
      <c r="D36" s="209"/>
      <c r="E36" s="212" t="s">
        <v>130</v>
      </c>
      <c r="F36" s="209"/>
      <c r="G36" s="327" t="s">
        <v>1304</v>
      </c>
      <c r="H36" s="327"/>
      <c r="I36" s="327"/>
      <c r="J36" s="327"/>
      <c r="K36" s="207"/>
    </row>
    <row r="37" spans="2:11" ht="30.75" customHeight="1">
      <c r="B37" s="210"/>
      <c r="C37" s="211"/>
      <c r="D37" s="209"/>
      <c r="E37" s="212" t="s">
        <v>1305</v>
      </c>
      <c r="F37" s="209"/>
      <c r="G37" s="327" t="s">
        <v>1306</v>
      </c>
      <c r="H37" s="327"/>
      <c r="I37" s="327"/>
      <c r="J37" s="327"/>
      <c r="K37" s="207"/>
    </row>
    <row r="38" spans="2:11" ht="15" customHeight="1">
      <c r="B38" s="210"/>
      <c r="C38" s="211"/>
      <c r="D38" s="209"/>
      <c r="E38" s="212" t="s">
        <v>53</v>
      </c>
      <c r="F38" s="209"/>
      <c r="G38" s="327" t="s">
        <v>1307</v>
      </c>
      <c r="H38" s="327"/>
      <c r="I38" s="327"/>
      <c r="J38" s="327"/>
      <c r="K38" s="207"/>
    </row>
    <row r="39" spans="2:11" ht="15" customHeight="1">
      <c r="B39" s="210"/>
      <c r="C39" s="211"/>
      <c r="D39" s="209"/>
      <c r="E39" s="212" t="s">
        <v>54</v>
      </c>
      <c r="F39" s="209"/>
      <c r="G39" s="327" t="s">
        <v>1308</v>
      </c>
      <c r="H39" s="327"/>
      <c r="I39" s="327"/>
      <c r="J39" s="327"/>
      <c r="K39" s="207"/>
    </row>
    <row r="40" spans="2:11" ht="15" customHeight="1">
      <c r="B40" s="210"/>
      <c r="C40" s="211"/>
      <c r="D40" s="209"/>
      <c r="E40" s="212" t="s">
        <v>131</v>
      </c>
      <c r="F40" s="209"/>
      <c r="G40" s="327" t="s">
        <v>1309</v>
      </c>
      <c r="H40" s="327"/>
      <c r="I40" s="327"/>
      <c r="J40" s="327"/>
      <c r="K40" s="207"/>
    </row>
    <row r="41" spans="2:11" ht="15" customHeight="1">
      <c r="B41" s="210"/>
      <c r="C41" s="211"/>
      <c r="D41" s="209"/>
      <c r="E41" s="212" t="s">
        <v>132</v>
      </c>
      <c r="F41" s="209"/>
      <c r="G41" s="327" t="s">
        <v>1310</v>
      </c>
      <c r="H41" s="327"/>
      <c r="I41" s="327"/>
      <c r="J41" s="327"/>
      <c r="K41" s="207"/>
    </row>
    <row r="42" spans="2:11" ht="15" customHeight="1">
      <c r="B42" s="210"/>
      <c r="C42" s="211"/>
      <c r="D42" s="209"/>
      <c r="E42" s="212" t="s">
        <v>1311</v>
      </c>
      <c r="F42" s="209"/>
      <c r="G42" s="327" t="s">
        <v>1312</v>
      </c>
      <c r="H42" s="327"/>
      <c r="I42" s="327"/>
      <c r="J42" s="327"/>
      <c r="K42" s="207"/>
    </row>
    <row r="43" spans="2:11" ht="15" customHeight="1">
      <c r="B43" s="210"/>
      <c r="C43" s="211"/>
      <c r="D43" s="209"/>
      <c r="E43" s="212"/>
      <c r="F43" s="209"/>
      <c r="G43" s="327" t="s">
        <v>1313</v>
      </c>
      <c r="H43" s="327"/>
      <c r="I43" s="327"/>
      <c r="J43" s="327"/>
      <c r="K43" s="207"/>
    </row>
    <row r="44" spans="2:11" ht="15" customHeight="1">
      <c r="B44" s="210"/>
      <c r="C44" s="211"/>
      <c r="D44" s="209"/>
      <c r="E44" s="212" t="s">
        <v>1314</v>
      </c>
      <c r="F44" s="209"/>
      <c r="G44" s="327" t="s">
        <v>1315</v>
      </c>
      <c r="H44" s="327"/>
      <c r="I44" s="327"/>
      <c r="J44" s="327"/>
      <c r="K44" s="207"/>
    </row>
    <row r="45" spans="2:11" ht="15" customHeight="1">
      <c r="B45" s="210"/>
      <c r="C45" s="211"/>
      <c r="D45" s="209"/>
      <c r="E45" s="212" t="s">
        <v>134</v>
      </c>
      <c r="F45" s="209"/>
      <c r="G45" s="327" t="s">
        <v>1316</v>
      </c>
      <c r="H45" s="327"/>
      <c r="I45" s="327"/>
      <c r="J45" s="327"/>
      <c r="K45" s="207"/>
    </row>
    <row r="46" spans="2:11" ht="12.75" customHeight="1">
      <c r="B46" s="210"/>
      <c r="C46" s="211"/>
      <c r="D46" s="209"/>
      <c r="E46" s="209"/>
      <c r="F46" s="209"/>
      <c r="G46" s="209"/>
      <c r="H46" s="209"/>
      <c r="I46" s="209"/>
      <c r="J46" s="209"/>
      <c r="K46" s="207"/>
    </row>
    <row r="47" spans="2:11" ht="15" customHeight="1">
      <c r="B47" s="210"/>
      <c r="C47" s="211"/>
      <c r="D47" s="327" t="s">
        <v>1317</v>
      </c>
      <c r="E47" s="327"/>
      <c r="F47" s="327"/>
      <c r="G47" s="327"/>
      <c r="H47" s="327"/>
      <c r="I47" s="327"/>
      <c r="J47" s="327"/>
      <c r="K47" s="207"/>
    </row>
    <row r="48" spans="2:11" ht="15" customHeight="1">
      <c r="B48" s="210"/>
      <c r="C48" s="211"/>
      <c r="D48" s="211"/>
      <c r="E48" s="327" t="s">
        <v>1318</v>
      </c>
      <c r="F48" s="327"/>
      <c r="G48" s="327"/>
      <c r="H48" s="327"/>
      <c r="I48" s="327"/>
      <c r="J48" s="327"/>
      <c r="K48" s="207"/>
    </row>
    <row r="49" spans="2:11" ht="15" customHeight="1">
      <c r="B49" s="210"/>
      <c r="C49" s="211"/>
      <c r="D49" s="211"/>
      <c r="E49" s="327" t="s">
        <v>1319</v>
      </c>
      <c r="F49" s="327"/>
      <c r="G49" s="327"/>
      <c r="H49" s="327"/>
      <c r="I49" s="327"/>
      <c r="J49" s="327"/>
      <c r="K49" s="207"/>
    </row>
    <row r="50" spans="2:11" ht="15" customHeight="1">
      <c r="B50" s="210"/>
      <c r="C50" s="211"/>
      <c r="D50" s="211"/>
      <c r="E50" s="327" t="s">
        <v>1320</v>
      </c>
      <c r="F50" s="327"/>
      <c r="G50" s="327"/>
      <c r="H50" s="327"/>
      <c r="I50" s="327"/>
      <c r="J50" s="327"/>
      <c r="K50" s="207"/>
    </row>
    <row r="51" spans="2:11" ht="15" customHeight="1">
      <c r="B51" s="210"/>
      <c r="C51" s="211"/>
      <c r="D51" s="327" t="s">
        <v>1321</v>
      </c>
      <c r="E51" s="327"/>
      <c r="F51" s="327"/>
      <c r="G51" s="327"/>
      <c r="H51" s="327"/>
      <c r="I51" s="327"/>
      <c r="J51" s="327"/>
      <c r="K51" s="207"/>
    </row>
    <row r="52" spans="2:11" ht="25.5" customHeight="1">
      <c r="B52" s="206"/>
      <c r="C52" s="328" t="s">
        <v>1322</v>
      </c>
      <c r="D52" s="328"/>
      <c r="E52" s="328"/>
      <c r="F52" s="328"/>
      <c r="G52" s="328"/>
      <c r="H52" s="328"/>
      <c r="I52" s="328"/>
      <c r="J52" s="328"/>
      <c r="K52" s="207"/>
    </row>
    <row r="53" spans="2:11" ht="5.25" customHeight="1">
      <c r="B53" s="206"/>
      <c r="C53" s="208"/>
      <c r="D53" s="208"/>
      <c r="E53" s="208"/>
      <c r="F53" s="208"/>
      <c r="G53" s="208"/>
      <c r="H53" s="208"/>
      <c r="I53" s="208"/>
      <c r="J53" s="208"/>
      <c r="K53" s="207"/>
    </row>
    <row r="54" spans="2:11" ht="15" customHeight="1">
      <c r="B54" s="206"/>
      <c r="C54" s="327" t="s">
        <v>1323</v>
      </c>
      <c r="D54" s="327"/>
      <c r="E54" s="327"/>
      <c r="F54" s="327"/>
      <c r="G54" s="327"/>
      <c r="H54" s="327"/>
      <c r="I54" s="327"/>
      <c r="J54" s="327"/>
      <c r="K54" s="207"/>
    </row>
    <row r="55" spans="2:11" ht="15" customHeight="1">
      <c r="B55" s="206"/>
      <c r="C55" s="327" t="s">
        <v>1324</v>
      </c>
      <c r="D55" s="327"/>
      <c r="E55" s="327"/>
      <c r="F55" s="327"/>
      <c r="G55" s="327"/>
      <c r="H55" s="327"/>
      <c r="I55" s="327"/>
      <c r="J55" s="327"/>
      <c r="K55" s="207"/>
    </row>
    <row r="56" spans="2:11" ht="12.75" customHeight="1">
      <c r="B56" s="206"/>
      <c r="C56" s="209"/>
      <c r="D56" s="209"/>
      <c r="E56" s="209"/>
      <c r="F56" s="209"/>
      <c r="G56" s="209"/>
      <c r="H56" s="209"/>
      <c r="I56" s="209"/>
      <c r="J56" s="209"/>
      <c r="K56" s="207"/>
    </row>
    <row r="57" spans="2:11" ht="15" customHeight="1">
      <c r="B57" s="206"/>
      <c r="C57" s="327" t="s">
        <v>1325</v>
      </c>
      <c r="D57" s="327"/>
      <c r="E57" s="327"/>
      <c r="F57" s="327"/>
      <c r="G57" s="327"/>
      <c r="H57" s="327"/>
      <c r="I57" s="327"/>
      <c r="J57" s="327"/>
      <c r="K57" s="207"/>
    </row>
    <row r="58" spans="2:11" ht="15" customHeight="1">
      <c r="B58" s="206"/>
      <c r="C58" s="211"/>
      <c r="D58" s="327" t="s">
        <v>1326</v>
      </c>
      <c r="E58" s="327"/>
      <c r="F58" s="327"/>
      <c r="G58" s="327"/>
      <c r="H58" s="327"/>
      <c r="I58" s="327"/>
      <c r="J58" s="327"/>
      <c r="K58" s="207"/>
    </row>
    <row r="59" spans="2:11" ht="15" customHeight="1">
      <c r="B59" s="206"/>
      <c r="C59" s="211"/>
      <c r="D59" s="327" t="s">
        <v>1327</v>
      </c>
      <c r="E59" s="327"/>
      <c r="F59" s="327"/>
      <c r="G59" s="327"/>
      <c r="H59" s="327"/>
      <c r="I59" s="327"/>
      <c r="J59" s="327"/>
      <c r="K59" s="207"/>
    </row>
    <row r="60" spans="2:11" ht="15" customHeight="1">
      <c r="B60" s="206"/>
      <c r="C60" s="211"/>
      <c r="D60" s="327" t="s">
        <v>1328</v>
      </c>
      <c r="E60" s="327"/>
      <c r="F60" s="327"/>
      <c r="G60" s="327"/>
      <c r="H60" s="327"/>
      <c r="I60" s="327"/>
      <c r="J60" s="327"/>
      <c r="K60" s="207"/>
    </row>
    <row r="61" spans="2:11" ht="15" customHeight="1">
      <c r="B61" s="206"/>
      <c r="C61" s="211"/>
      <c r="D61" s="327" t="s">
        <v>1329</v>
      </c>
      <c r="E61" s="327"/>
      <c r="F61" s="327"/>
      <c r="G61" s="327"/>
      <c r="H61" s="327"/>
      <c r="I61" s="327"/>
      <c r="J61" s="327"/>
      <c r="K61" s="207"/>
    </row>
    <row r="62" spans="2:11" ht="15" customHeight="1">
      <c r="B62" s="206"/>
      <c r="C62" s="211"/>
      <c r="D62" s="330" t="s">
        <v>1330</v>
      </c>
      <c r="E62" s="330"/>
      <c r="F62" s="330"/>
      <c r="G62" s="330"/>
      <c r="H62" s="330"/>
      <c r="I62" s="330"/>
      <c r="J62" s="330"/>
      <c r="K62" s="207"/>
    </row>
    <row r="63" spans="2:11" ht="15" customHeight="1">
      <c r="B63" s="206"/>
      <c r="C63" s="211"/>
      <c r="D63" s="327" t="s">
        <v>1331</v>
      </c>
      <c r="E63" s="327"/>
      <c r="F63" s="327"/>
      <c r="G63" s="327"/>
      <c r="H63" s="327"/>
      <c r="I63" s="327"/>
      <c r="J63" s="327"/>
      <c r="K63" s="207"/>
    </row>
    <row r="64" spans="2:11" ht="12.75" customHeight="1">
      <c r="B64" s="206"/>
      <c r="C64" s="211"/>
      <c r="D64" s="211"/>
      <c r="E64" s="214"/>
      <c r="F64" s="211"/>
      <c r="G64" s="211"/>
      <c r="H64" s="211"/>
      <c r="I64" s="211"/>
      <c r="J64" s="211"/>
      <c r="K64" s="207"/>
    </row>
    <row r="65" spans="2:11" ht="15" customHeight="1">
      <c r="B65" s="206"/>
      <c r="C65" s="211"/>
      <c r="D65" s="327" t="s">
        <v>1332</v>
      </c>
      <c r="E65" s="327"/>
      <c r="F65" s="327"/>
      <c r="G65" s="327"/>
      <c r="H65" s="327"/>
      <c r="I65" s="327"/>
      <c r="J65" s="327"/>
      <c r="K65" s="207"/>
    </row>
    <row r="66" spans="2:11" ht="15" customHeight="1">
      <c r="B66" s="206"/>
      <c r="C66" s="211"/>
      <c r="D66" s="330" t="s">
        <v>1333</v>
      </c>
      <c r="E66" s="330"/>
      <c r="F66" s="330"/>
      <c r="G66" s="330"/>
      <c r="H66" s="330"/>
      <c r="I66" s="330"/>
      <c r="J66" s="330"/>
      <c r="K66" s="207"/>
    </row>
    <row r="67" spans="2:11" ht="15" customHeight="1">
      <c r="B67" s="206"/>
      <c r="C67" s="211"/>
      <c r="D67" s="327" t="s">
        <v>1334</v>
      </c>
      <c r="E67" s="327"/>
      <c r="F67" s="327"/>
      <c r="G67" s="327"/>
      <c r="H67" s="327"/>
      <c r="I67" s="327"/>
      <c r="J67" s="327"/>
      <c r="K67" s="207"/>
    </row>
    <row r="68" spans="2:11" ht="15" customHeight="1">
      <c r="B68" s="206"/>
      <c r="C68" s="211"/>
      <c r="D68" s="327" t="s">
        <v>1335</v>
      </c>
      <c r="E68" s="327"/>
      <c r="F68" s="327"/>
      <c r="G68" s="327"/>
      <c r="H68" s="327"/>
      <c r="I68" s="327"/>
      <c r="J68" s="327"/>
      <c r="K68" s="207"/>
    </row>
    <row r="69" spans="2:11" ht="15" customHeight="1">
      <c r="B69" s="206"/>
      <c r="C69" s="211"/>
      <c r="D69" s="327" t="s">
        <v>1336</v>
      </c>
      <c r="E69" s="327"/>
      <c r="F69" s="327"/>
      <c r="G69" s="327"/>
      <c r="H69" s="327"/>
      <c r="I69" s="327"/>
      <c r="J69" s="327"/>
      <c r="K69" s="207"/>
    </row>
    <row r="70" spans="2:11" ht="15" customHeight="1">
      <c r="B70" s="206"/>
      <c r="C70" s="211"/>
      <c r="D70" s="327" t="s">
        <v>1337</v>
      </c>
      <c r="E70" s="327"/>
      <c r="F70" s="327"/>
      <c r="G70" s="327"/>
      <c r="H70" s="327"/>
      <c r="I70" s="327"/>
      <c r="J70" s="327"/>
      <c r="K70" s="207"/>
    </row>
    <row r="71" spans="2:11" ht="12.75" customHeight="1">
      <c r="B71" s="215"/>
      <c r="C71" s="216"/>
      <c r="D71" s="216"/>
      <c r="E71" s="216"/>
      <c r="F71" s="216"/>
      <c r="G71" s="216"/>
      <c r="H71" s="216"/>
      <c r="I71" s="216"/>
      <c r="J71" s="216"/>
      <c r="K71" s="217"/>
    </row>
    <row r="72" spans="2:11" ht="18.75" customHeight="1">
      <c r="B72" s="218"/>
      <c r="C72" s="218"/>
      <c r="D72" s="218"/>
      <c r="E72" s="218"/>
      <c r="F72" s="218"/>
      <c r="G72" s="218"/>
      <c r="H72" s="218"/>
      <c r="I72" s="218"/>
      <c r="J72" s="218"/>
      <c r="K72" s="219"/>
    </row>
    <row r="73" spans="2:11" ht="18.75" customHeight="1">
      <c r="B73" s="219"/>
      <c r="C73" s="219"/>
      <c r="D73" s="219"/>
      <c r="E73" s="219"/>
      <c r="F73" s="219"/>
      <c r="G73" s="219"/>
      <c r="H73" s="219"/>
      <c r="I73" s="219"/>
      <c r="J73" s="219"/>
      <c r="K73" s="219"/>
    </row>
    <row r="74" spans="2:11" ht="7.5" customHeight="1">
      <c r="B74" s="220"/>
      <c r="C74" s="221"/>
      <c r="D74" s="221"/>
      <c r="E74" s="221"/>
      <c r="F74" s="221"/>
      <c r="G74" s="221"/>
      <c r="H74" s="221"/>
      <c r="I74" s="221"/>
      <c r="J74" s="221"/>
      <c r="K74" s="222"/>
    </row>
    <row r="75" spans="2:11" ht="45" customHeight="1">
      <c r="B75" s="223"/>
      <c r="C75" s="331" t="s">
        <v>1338</v>
      </c>
      <c r="D75" s="331"/>
      <c r="E75" s="331"/>
      <c r="F75" s="331"/>
      <c r="G75" s="331"/>
      <c r="H75" s="331"/>
      <c r="I75" s="331"/>
      <c r="J75" s="331"/>
      <c r="K75" s="224"/>
    </row>
    <row r="76" spans="2:11" ht="17.25" customHeight="1">
      <c r="B76" s="223"/>
      <c r="C76" s="225" t="s">
        <v>1339</v>
      </c>
      <c r="D76" s="225"/>
      <c r="E76" s="225"/>
      <c r="F76" s="225" t="s">
        <v>1340</v>
      </c>
      <c r="G76" s="226"/>
      <c r="H76" s="225" t="s">
        <v>54</v>
      </c>
      <c r="I76" s="225" t="s">
        <v>57</v>
      </c>
      <c r="J76" s="225" t="s">
        <v>1341</v>
      </c>
      <c r="K76" s="224"/>
    </row>
    <row r="77" spans="2:11" ht="17.25" customHeight="1">
      <c r="B77" s="223"/>
      <c r="C77" s="227" t="s">
        <v>1342</v>
      </c>
      <c r="D77" s="227"/>
      <c r="E77" s="227"/>
      <c r="F77" s="228" t="s">
        <v>1343</v>
      </c>
      <c r="G77" s="229"/>
      <c r="H77" s="227"/>
      <c r="I77" s="227"/>
      <c r="J77" s="227" t="s">
        <v>1344</v>
      </c>
      <c r="K77" s="224"/>
    </row>
    <row r="78" spans="2:11" ht="5.25" customHeight="1">
      <c r="B78" s="223"/>
      <c r="C78" s="230"/>
      <c r="D78" s="230"/>
      <c r="E78" s="230"/>
      <c r="F78" s="230"/>
      <c r="G78" s="231"/>
      <c r="H78" s="230"/>
      <c r="I78" s="230"/>
      <c r="J78" s="230"/>
      <c r="K78" s="224"/>
    </row>
    <row r="79" spans="2:11" ht="15" customHeight="1">
      <c r="B79" s="223"/>
      <c r="C79" s="212" t="s">
        <v>53</v>
      </c>
      <c r="D79" s="232"/>
      <c r="E79" s="232"/>
      <c r="F79" s="233" t="s">
        <v>1345</v>
      </c>
      <c r="G79" s="234"/>
      <c r="H79" s="212" t="s">
        <v>1346</v>
      </c>
      <c r="I79" s="212" t="s">
        <v>1347</v>
      </c>
      <c r="J79" s="212">
        <v>20</v>
      </c>
      <c r="K79" s="224"/>
    </row>
    <row r="80" spans="2:11" ht="15" customHeight="1">
      <c r="B80" s="223"/>
      <c r="C80" s="212" t="s">
        <v>1348</v>
      </c>
      <c r="D80" s="212"/>
      <c r="E80" s="212"/>
      <c r="F80" s="233" t="s">
        <v>1345</v>
      </c>
      <c r="G80" s="234"/>
      <c r="H80" s="212" t="s">
        <v>1349</v>
      </c>
      <c r="I80" s="212" t="s">
        <v>1347</v>
      </c>
      <c r="J80" s="212">
        <v>120</v>
      </c>
      <c r="K80" s="224"/>
    </row>
    <row r="81" spans="2:11" ht="15" customHeight="1">
      <c r="B81" s="235"/>
      <c r="C81" s="212" t="s">
        <v>1350</v>
      </c>
      <c r="D81" s="212"/>
      <c r="E81" s="212"/>
      <c r="F81" s="233" t="s">
        <v>1351</v>
      </c>
      <c r="G81" s="234"/>
      <c r="H81" s="212" t="s">
        <v>1352</v>
      </c>
      <c r="I81" s="212" t="s">
        <v>1347</v>
      </c>
      <c r="J81" s="212">
        <v>50</v>
      </c>
      <c r="K81" s="224"/>
    </row>
    <row r="82" spans="2:11" ht="15" customHeight="1">
      <c r="B82" s="235"/>
      <c r="C82" s="212" t="s">
        <v>1353</v>
      </c>
      <c r="D82" s="212"/>
      <c r="E82" s="212"/>
      <c r="F82" s="233" t="s">
        <v>1345</v>
      </c>
      <c r="G82" s="234"/>
      <c r="H82" s="212" t="s">
        <v>1354</v>
      </c>
      <c r="I82" s="212" t="s">
        <v>1355</v>
      </c>
      <c r="J82" s="212"/>
      <c r="K82" s="224"/>
    </row>
    <row r="83" spans="2:11" ht="15" customHeight="1">
      <c r="B83" s="235"/>
      <c r="C83" s="212" t="s">
        <v>1356</v>
      </c>
      <c r="D83" s="212"/>
      <c r="E83" s="212"/>
      <c r="F83" s="233" t="s">
        <v>1351</v>
      </c>
      <c r="G83" s="212"/>
      <c r="H83" s="212" t="s">
        <v>1357</v>
      </c>
      <c r="I83" s="212" t="s">
        <v>1347</v>
      </c>
      <c r="J83" s="212">
        <v>15</v>
      </c>
      <c r="K83" s="224"/>
    </row>
    <row r="84" spans="2:11" ht="15" customHeight="1">
      <c r="B84" s="235"/>
      <c r="C84" s="212" t="s">
        <v>1358</v>
      </c>
      <c r="D84" s="212"/>
      <c r="E84" s="212"/>
      <c r="F84" s="233" t="s">
        <v>1351</v>
      </c>
      <c r="G84" s="212"/>
      <c r="H84" s="212" t="s">
        <v>1359</v>
      </c>
      <c r="I84" s="212" t="s">
        <v>1347</v>
      </c>
      <c r="J84" s="212">
        <v>15</v>
      </c>
      <c r="K84" s="224"/>
    </row>
    <row r="85" spans="2:11" ht="15" customHeight="1">
      <c r="B85" s="235"/>
      <c r="C85" s="212" t="s">
        <v>1360</v>
      </c>
      <c r="D85" s="212"/>
      <c r="E85" s="212"/>
      <c r="F85" s="233" t="s">
        <v>1351</v>
      </c>
      <c r="G85" s="212"/>
      <c r="H85" s="212" t="s">
        <v>1361</v>
      </c>
      <c r="I85" s="212" t="s">
        <v>1347</v>
      </c>
      <c r="J85" s="212">
        <v>20</v>
      </c>
      <c r="K85" s="224"/>
    </row>
    <row r="86" spans="2:11" ht="15" customHeight="1">
      <c r="B86" s="235"/>
      <c r="C86" s="212" t="s">
        <v>1362</v>
      </c>
      <c r="D86" s="212"/>
      <c r="E86" s="212"/>
      <c r="F86" s="233" t="s">
        <v>1351</v>
      </c>
      <c r="G86" s="212"/>
      <c r="H86" s="212" t="s">
        <v>1363</v>
      </c>
      <c r="I86" s="212" t="s">
        <v>1347</v>
      </c>
      <c r="J86" s="212">
        <v>20</v>
      </c>
      <c r="K86" s="224"/>
    </row>
    <row r="87" spans="2:11" ht="15" customHeight="1">
      <c r="B87" s="235"/>
      <c r="C87" s="212" t="s">
        <v>1364</v>
      </c>
      <c r="D87" s="212"/>
      <c r="E87" s="212"/>
      <c r="F87" s="233" t="s">
        <v>1351</v>
      </c>
      <c r="G87" s="234"/>
      <c r="H87" s="212" t="s">
        <v>1365</v>
      </c>
      <c r="I87" s="212" t="s">
        <v>1347</v>
      </c>
      <c r="J87" s="212">
        <v>50</v>
      </c>
      <c r="K87" s="224"/>
    </row>
    <row r="88" spans="2:11" ht="15" customHeight="1">
      <c r="B88" s="235"/>
      <c r="C88" s="212" t="s">
        <v>1366</v>
      </c>
      <c r="D88" s="212"/>
      <c r="E88" s="212"/>
      <c r="F88" s="233" t="s">
        <v>1351</v>
      </c>
      <c r="G88" s="234"/>
      <c r="H88" s="212" t="s">
        <v>1367</v>
      </c>
      <c r="I88" s="212" t="s">
        <v>1347</v>
      </c>
      <c r="J88" s="212">
        <v>20</v>
      </c>
      <c r="K88" s="224"/>
    </row>
    <row r="89" spans="2:11" ht="15" customHeight="1">
      <c r="B89" s="235"/>
      <c r="C89" s="212" t="s">
        <v>1368</v>
      </c>
      <c r="D89" s="212"/>
      <c r="E89" s="212"/>
      <c r="F89" s="233" t="s">
        <v>1351</v>
      </c>
      <c r="G89" s="234"/>
      <c r="H89" s="212" t="s">
        <v>1369</v>
      </c>
      <c r="I89" s="212" t="s">
        <v>1347</v>
      </c>
      <c r="J89" s="212">
        <v>20</v>
      </c>
      <c r="K89" s="224"/>
    </row>
    <row r="90" spans="2:11" ht="15" customHeight="1">
      <c r="B90" s="235"/>
      <c r="C90" s="212" t="s">
        <v>1370</v>
      </c>
      <c r="D90" s="212"/>
      <c r="E90" s="212"/>
      <c r="F90" s="233" t="s">
        <v>1351</v>
      </c>
      <c r="G90" s="234"/>
      <c r="H90" s="212" t="s">
        <v>1371</v>
      </c>
      <c r="I90" s="212" t="s">
        <v>1347</v>
      </c>
      <c r="J90" s="212">
        <v>50</v>
      </c>
      <c r="K90" s="224"/>
    </row>
    <row r="91" spans="2:11" ht="15" customHeight="1">
      <c r="B91" s="235"/>
      <c r="C91" s="212" t="s">
        <v>1372</v>
      </c>
      <c r="D91" s="212"/>
      <c r="E91" s="212"/>
      <c r="F91" s="233" t="s">
        <v>1351</v>
      </c>
      <c r="G91" s="234"/>
      <c r="H91" s="212" t="s">
        <v>1372</v>
      </c>
      <c r="I91" s="212" t="s">
        <v>1347</v>
      </c>
      <c r="J91" s="212">
        <v>50</v>
      </c>
      <c r="K91" s="224"/>
    </row>
    <row r="92" spans="2:11" ht="15" customHeight="1">
      <c r="B92" s="235"/>
      <c r="C92" s="212" t="s">
        <v>1373</v>
      </c>
      <c r="D92" s="212"/>
      <c r="E92" s="212"/>
      <c r="F92" s="233" t="s">
        <v>1351</v>
      </c>
      <c r="G92" s="234"/>
      <c r="H92" s="212" t="s">
        <v>1374</v>
      </c>
      <c r="I92" s="212" t="s">
        <v>1347</v>
      </c>
      <c r="J92" s="212">
        <v>255</v>
      </c>
      <c r="K92" s="224"/>
    </row>
    <row r="93" spans="2:11" ht="15" customHeight="1">
      <c r="B93" s="235"/>
      <c r="C93" s="212" t="s">
        <v>1375</v>
      </c>
      <c r="D93" s="212"/>
      <c r="E93" s="212"/>
      <c r="F93" s="233" t="s">
        <v>1345</v>
      </c>
      <c r="G93" s="234"/>
      <c r="H93" s="212" t="s">
        <v>1376</v>
      </c>
      <c r="I93" s="212" t="s">
        <v>1377</v>
      </c>
      <c r="J93" s="212"/>
      <c r="K93" s="224"/>
    </row>
    <row r="94" spans="2:11" ht="15" customHeight="1">
      <c r="B94" s="235"/>
      <c r="C94" s="212" t="s">
        <v>1378</v>
      </c>
      <c r="D94" s="212"/>
      <c r="E94" s="212"/>
      <c r="F94" s="233" t="s">
        <v>1345</v>
      </c>
      <c r="G94" s="234"/>
      <c r="H94" s="212" t="s">
        <v>1379</v>
      </c>
      <c r="I94" s="212" t="s">
        <v>1380</v>
      </c>
      <c r="J94" s="212"/>
      <c r="K94" s="224"/>
    </row>
    <row r="95" spans="2:11" ht="15" customHeight="1">
      <c r="B95" s="235"/>
      <c r="C95" s="212" t="s">
        <v>1381</v>
      </c>
      <c r="D95" s="212"/>
      <c r="E95" s="212"/>
      <c r="F95" s="233" t="s">
        <v>1345</v>
      </c>
      <c r="G95" s="234"/>
      <c r="H95" s="212" t="s">
        <v>1381</v>
      </c>
      <c r="I95" s="212" t="s">
        <v>1380</v>
      </c>
      <c r="J95" s="212"/>
      <c r="K95" s="224"/>
    </row>
    <row r="96" spans="2:11" ht="15" customHeight="1">
      <c r="B96" s="235"/>
      <c r="C96" s="212" t="s">
        <v>38</v>
      </c>
      <c r="D96" s="212"/>
      <c r="E96" s="212"/>
      <c r="F96" s="233" t="s">
        <v>1345</v>
      </c>
      <c r="G96" s="234"/>
      <c r="H96" s="212" t="s">
        <v>1382</v>
      </c>
      <c r="I96" s="212" t="s">
        <v>1380</v>
      </c>
      <c r="J96" s="212"/>
      <c r="K96" s="224"/>
    </row>
    <row r="97" spans="2:11" ht="15" customHeight="1">
      <c r="B97" s="235"/>
      <c r="C97" s="212" t="s">
        <v>48</v>
      </c>
      <c r="D97" s="212"/>
      <c r="E97" s="212"/>
      <c r="F97" s="233" t="s">
        <v>1345</v>
      </c>
      <c r="G97" s="234"/>
      <c r="H97" s="212" t="s">
        <v>1383</v>
      </c>
      <c r="I97" s="212" t="s">
        <v>1380</v>
      </c>
      <c r="J97" s="212"/>
      <c r="K97" s="224"/>
    </row>
    <row r="98" spans="2:11" ht="15" customHeight="1">
      <c r="B98" s="236"/>
      <c r="C98" s="237"/>
      <c r="D98" s="237"/>
      <c r="E98" s="237"/>
      <c r="F98" s="237"/>
      <c r="G98" s="237"/>
      <c r="H98" s="237"/>
      <c r="I98" s="237"/>
      <c r="J98" s="237"/>
      <c r="K98" s="238"/>
    </row>
    <row r="99" spans="2:11" ht="18.75" customHeight="1">
      <c r="B99" s="239"/>
      <c r="C99" s="240"/>
      <c r="D99" s="240"/>
      <c r="E99" s="240"/>
      <c r="F99" s="240"/>
      <c r="G99" s="240"/>
      <c r="H99" s="240"/>
      <c r="I99" s="240"/>
      <c r="J99" s="240"/>
      <c r="K99" s="239"/>
    </row>
    <row r="100" spans="2:11" ht="18.75" customHeight="1"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</row>
    <row r="101" spans="2:11" ht="7.5" customHeight="1">
      <c r="B101" s="220"/>
      <c r="C101" s="221"/>
      <c r="D101" s="221"/>
      <c r="E101" s="221"/>
      <c r="F101" s="221"/>
      <c r="G101" s="221"/>
      <c r="H101" s="221"/>
      <c r="I101" s="221"/>
      <c r="J101" s="221"/>
      <c r="K101" s="222"/>
    </row>
    <row r="102" spans="2:11" ht="45" customHeight="1">
      <c r="B102" s="223"/>
      <c r="C102" s="331" t="s">
        <v>1384</v>
      </c>
      <c r="D102" s="331"/>
      <c r="E102" s="331"/>
      <c r="F102" s="331"/>
      <c r="G102" s="331"/>
      <c r="H102" s="331"/>
      <c r="I102" s="331"/>
      <c r="J102" s="331"/>
      <c r="K102" s="224"/>
    </row>
    <row r="103" spans="2:11" ht="17.25" customHeight="1">
      <c r="B103" s="223"/>
      <c r="C103" s="225" t="s">
        <v>1339</v>
      </c>
      <c r="D103" s="225"/>
      <c r="E103" s="225"/>
      <c r="F103" s="225" t="s">
        <v>1340</v>
      </c>
      <c r="G103" s="226"/>
      <c r="H103" s="225" t="s">
        <v>54</v>
      </c>
      <c r="I103" s="225" t="s">
        <v>57</v>
      </c>
      <c r="J103" s="225" t="s">
        <v>1341</v>
      </c>
      <c r="K103" s="224"/>
    </row>
    <row r="104" spans="2:11" ht="17.25" customHeight="1">
      <c r="B104" s="223"/>
      <c r="C104" s="227" t="s">
        <v>1342</v>
      </c>
      <c r="D104" s="227"/>
      <c r="E104" s="227"/>
      <c r="F104" s="228" t="s">
        <v>1343</v>
      </c>
      <c r="G104" s="229"/>
      <c r="H104" s="227"/>
      <c r="I104" s="227"/>
      <c r="J104" s="227" t="s">
        <v>1344</v>
      </c>
      <c r="K104" s="224"/>
    </row>
    <row r="105" spans="2:11" ht="5.25" customHeight="1">
      <c r="B105" s="223"/>
      <c r="C105" s="225"/>
      <c r="D105" s="225"/>
      <c r="E105" s="225"/>
      <c r="F105" s="225"/>
      <c r="G105" s="241"/>
      <c r="H105" s="225"/>
      <c r="I105" s="225"/>
      <c r="J105" s="225"/>
      <c r="K105" s="224"/>
    </row>
    <row r="106" spans="2:11" ht="15" customHeight="1">
      <c r="B106" s="223"/>
      <c r="C106" s="212" t="s">
        <v>53</v>
      </c>
      <c r="D106" s="232"/>
      <c r="E106" s="232"/>
      <c r="F106" s="233" t="s">
        <v>1345</v>
      </c>
      <c r="G106" s="212"/>
      <c r="H106" s="212" t="s">
        <v>1385</v>
      </c>
      <c r="I106" s="212" t="s">
        <v>1347</v>
      </c>
      <c r="J106" s="212">
        <v>20</v>
      </c>
      <c r="K106" s="224"/>
    </row>
    <row r="107" spans="2:11" ht="15" customHeight="1">
      <c r="B107" s="223"/>
      <c r="C107" s="212" t="s">
        <v>1348</v>
      </c>
      <c r="D107" s="212"/>
      <c r="E107" s="212"/>
      <c r="F107" s="233" t="s">
        <v>1345</v>
      </c>
      <c r="G107" s="212"/>
      <c r="H107" s="212" t="s">
        <v>1385</v>
      </c>
      <c r="I107" s="212" t="s">
        <v>1347</v>
      </c>
      <c r="J107" s="212">
        <v>120</v>
      </c>
      <c r="K107" s="224"/>
    </row>
    <row r="108" spans="2:11" ht="15" customHeight="1">
      <c r="B108" s="235"/>
      <c r="C108" s="212" t="s">
        <v>1350</v>
      </c>
      <c r="D108" s="212"/>
      <c r="E108" s="212"/>
      <c r="F108" s="233" t="s">
        <v>1351</v>
      </c>
      <c r="G108" s="212"/>
      <c r="H108" s="212" t="s">
        <v>1385</v>
      </c>
      <c r="I108" s="212" t="s">
        <v>1347</v>
      </c>
      <c r="J108" s="212">
        <v>50</v>
      </c>
      <c r="K108" s="224"/>
    </row>
    <row r="109" spans="2:11" ht="15" customHeight="1">
      <c r="B109" s="235"/>
      <c r="C109" s="212" t="s">
        <v>1353</v>
      </c>
      <c r="D109" s="212"/>
      <c r="E109" s="212"/>
      <c r="F109" s="233" t="s">
        <v>1345</v>
      </c>
      <c r="G109" s="212"/>
      <c r="H109" s="212" t="s">
        <v>1385</v>
      </c>
      <c r="I109" s="212" t="s">
        <v>1355</v>
      </c>
      <c r="J109" s="212"/>
      <c r="K109" s="224"/>
    </row>
    <row r="110" spans="2:11" ht="15" customHeight="1">
      <c r="B110" s="235"/>
      <c r="C110" s="212" t="s">
        <v>1364</v>
      </c>
      <c r="D110" s="212"/>
      <c r="E110" s="212"/>
      <c r="F110" s="233" t="s">
        <v>1351</v>
      </c>
      <c r="G110" s="212"/>
      <c r="H110" s="212" t="s">
        <v>1385</v>
      </c>
      <c r="I110" s="212" t="s">
        <v>1347</v>
      </c>
      <c r="J110" s="212">
        <v>50</v>
      </c>
      <c r="K110" s="224"/>
    </row>
    <row r="111" spans="2:11" ht="15" customHeight="1">
      <c r="B111" s="235"/>
      <c r="C111" s="212" t="s">
        <v>1372</v>
      </c>
      <c r="D111" s="212"/>
      <c r="E111" s="212"/>
      <c r="F111" s="233" t="s">
        <v>1351</v>
      </c>
      <c r="G111" s="212"/>
      <c r="H111" s="212" t="s">
        <v>1385</v>
      </c>
      <c r="I111" s="212" t="s">
        <v>1347</v>
      </c>
      <c r="J111" s="212">
        <v>50</v>
      </c>
      <c r="K111" s="224"/>
    </row>
    <row r="112" spans="2:11" ht="15" customHeight="1">
      <c r="B112" s="235"/>
      <c r="C112" s="212" t="s">
        <v>1370</v>
      </c>
      <c r="D112" s="212"/>
      <c r="E112" s="212"/>
      <c r="F112" s="233" t="s">
        <v>1351</v>
      </c>
      <c r="G112" s="212"/>
      <c r="H112" s="212" t="s">
        <v>1385</v>
      </c>
      <c r="I112" s="212" t="s">
        <v>1347</v>
      </c>
      <c r="J112" s="212">
        <v>50</v>
      </c>
      <c r="K112" s="224"/>
    </row>
    <row r="113" spans="2:11" ht="15" customHeight="1">
      <c r="B113" s="235"/>
      <c r="C113" s="212" t="s">
        <v>53</v>
      </c>
      <c r="D113" s="212"/>
      <c r="E113" s="212"/>
      <c r="F113" s="233" t="s">
        <v>1345</v>
      </c>
      <c r="G113" s="212"/>
      <c r="H113" s="212" t="s">
        <v>1386</v>
      </c>
      <c r="I113" s="212" t="s">
        <v>1347</v>
      </c>
      <c r="J113" s="212">
        <v>20</v>
      </c>
      <c r="K113" s="224"/>
    </row>
    <row r="114" spans="2:11" ht="15" customHeight="1">
      <c r="B114" s="235"/>
      <c r="C114" s="212" t="s">
        <v>1387</v>
      </c>
      <c r="D114" s="212"/>
      <c r="E114" s="212"/>
      <c r="F114" s="233" t="s">
        <v>1345</v>
      </c>
      <c r="G114" s="212"/>
      <c r="H114" s="212" t="s">
        <v>1388</v>
      </c>
      <c r="I114" s="212" t="s">
        <v>1347</v>
      </c>
      <c r="J114" s="212">
        <v>120</v>
      </c>
      <c r="K114" s="224"/>
    </row>
    <row r="115" spans="2:11" ht="15" customHeight="1">
      <c r="B115" s="235"/>
      <c r="C115" s="212" t="s">
        <v>38</v>
      </c>
      <c r="D115" s="212"/>
      <c r="E115" s="212"/>
      <c r="F115" s="233" t="s">
        <v>1345</v>
      </c>
      <c r="G115" s="212"/>
      <c r="H115" s="212" t="s">
        <v>1389</v>
      </c>
      <c r="I115" s="212" t="s">
        <v>1380</v>
      </c>
      <c r="J115" s="212"/>
      <c r="K115" s="224"/>
    </row>
    <row r="116" spans="2:11" ht="15" customHeight="1">
      <c r="B116" s="235"/>
      <c r="C116" s="212" t="s">
        <v>48</v>
      </c>
      <c r="D116" s="212"/>
      <c r="E116" s="212"/>
      <c r="F116" s="233" t="s">
        <v>1345</v>
      </c>
      <c r="G116" s="212"/>
      <c r="H116" s="212" t="s">
        <v>1390</v>
      </c>
      <c r="I116" s="212" t="s">
        <v>1380</v>
      </c>
      <c r="J116" s="212"/>
      <c r="K116" s="224"/>
    </row>
    <row r="117" spans="2:11" ht="15" customHeight="1">
      <c r="B117" s="235"/>
      <c r="C117" s="212" t="s">
        <v>57</v>
      </c>
      <c r="D117" s="212"/>
      <c r="E117" s="212"/>
      <c r="F117" s="233" t="s">
        <v>1345</v>
      </c>
      <c r="G117" s="212"/>
      <c r="H117" s="212" t="s">
        <v>1391</v>
      </c>
      <c r="I117" s="212" t="s">
        <v>1392</v>
      </c>
      <c r="J117" s="212"/>
      <c r="K117" s="224"/>
    </row>
    <row r="118" spans="2:11" ht="15" customHeight="1">
      <c r="B118" s="236"/>
      <c r="C118" s="242"/>
      <c r="D118" s="242"/>
      <c r="E118" s="242"/>
      <c r="F118" s="242"/>
      <c r="G118" s="242"/>
      <c r="H118" s="242"/>
      <c r="I118" s="242"/>
      <c r="J118" s="242"/>
      <c r="K118" s="238"/>
    </row>
    <row r="119" spans="2:11" ht="18.75" customHeight="1">
      <c r="B119" s="243"/>
      <c r="C119" s="244"/>
      <c r="D119" s="244"/>
      <c r="E119" s="244"/>
      <c r="F119" s="245"/>
      <c r="G119" s="244"/>
      <c r="H119" s="244"/>
      <c r="I119" s="244"/>
      <c r="J119" s="244"/>
      <c r="K119" s="243"/>
    </row>
    <row r="120" spans="2:11" ht="18.75" customHeight="1"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2:11" ht="7.5" customHeight="1">
      <c r="B121" s="246"/>
      <c r="C121" s="247"/>
      <c r="D121" s="247"/>
      <c r="E121" s="247"/>
      <c r="F121" s="247"/>
      <c r="G121" s="247"/>
      <c r="H121" s="247"/>
      <c r="I121" s="247"/>
      <c r="J121" s="247"/>
      <c r="K121" s="248"/>
    </row>
    <row r="122" spans="2:11" ht="45" customHeight="1">
      <c r="B122" s="249"/>
      <c r="C122" s="329" t="s">
        <v>1393</v>
      </c>
      <c r="D122" s="329"/>
      <c r="E122" s="329"/>
      <c r="F122" s="329"/>
      <c r="G122" s="329"/>
      <c r="H122" s="329"/>
      <c r="I122" s="329"/>
      <c r="J122" s="329"/>
      <c r="K122" s="250"/>
    </row>
    <row r="123" spans="2:11" ht="17.25" customHeight="1">
      <c r="B123" s="251"/>
      <c r="C123" s="225" t="s">
        <v>1339</v>
      </c>
      <c r="D123" s="225"/>
      <c r="E123" s="225"/>
      <c r="F123" s="225" t="s">
        <v>1340</v>
      </c>
      <c r="G123" s="226"/>
      <c r="H123" s="225" t="s">
        <v>54</v>
      </c>
      <c r="I123" s="225" t="s">
        <v>57</v>
      </c>
      <c r="J123" s="225" t="s">
        <v>1341</v>
      </c>
      <c r="K123" s="252"/>
    </row>
    <row r="124" spans="2:11" ht="17.25" customHeight="1">
      <c r="B124" s="251"/>
      <c r="C124" s="227" t="s">
        <v>1342</v>
      </c>
      <c r="D124" s="227"/>
      <c r="E124" s="227"/>
      <c r="F124" s="228" t="s">
        <v>1343</v>
      </c>
      <c r="G124" s="229"/>
      <c r="H124" s="227"/>
      <c r="I124" s="227"/>
      <c r="J124" s="227" t="s">
        <v>1344</v>
      </c>
      <c r="K124" s="252"/>
    </row>
    <row r="125" spans="2:11" ht="5.25" customHeight="1">
      <c r="B125" s="253"/>
      <c r="C125" s="230"/>
      <c r="D125" s="230"/>
      <c r="E125" s="230"/>
      <c r="F125" s="230"/>
      <c r="G125" s="254"/>
      <c r="H125" s="230"/>
      <c r="I125" s="230"/>
      <c r="J125" s="230"/>
      <c r="K125" s="255"/>
    </row>
    <row r="126" spans="2:11" ht="15" customHeight="1">
      <c r="B126" s="253"/>
      <c r="C126" s="212" t="s">
        <v>1348</v>
      </c>
      <c r="D126" s="232"/>
      <c r="E126" s="232"/>
      <c r="F126" s="233" t="s">
        <v>1345</v>
      </c>
      <c r="G126" s="212"/>
      <c r="H126" s="212" t="s">
        <v>1385</v>
      </c>
      <c r="I126" s="212" t="s">
        <v>1347</v>
      </c>
      <c r="J126" s="212">
        <v>120</v>
      </c>
      <c r="K126" s="256"/>
    </row>
    <row r="127" spans="2:11" ht="15" customHeight="1">
      <c r="B127" s="253"/>
      <c r="C127" s="212" t="s">
        <v>1394</v>
      </c>
      <c r="D127" s="212"/>
      <c r="E127" s="212"/>
      <c r="F127" s="233" t="s">
        <v>1345</v>
      </c>
      <c r="G127" s="212"/>
      <c r="H127" s="212" t="s">
        <v>1395</v>
      </c>
      <c r="I127" s="212" t="s">
        <v>1347</v>
      </c>
      <c r="J127" s="212" t="s">
        <v>1396</v>
      </c>
      <c r="K127" s="256"/>
    </row>
    <row r="128" spans="2:11" ht="15" customHeight="1">
      <c r="B128" s="253"/>
      <c r="C128" s="212" t="s">
        <v>1293</v>
      </c>
      <c r="D128" s="212"/>
      <c r="E128" s="212"/>
      <c r="F128" s="233" t="s">
        <v>1345</v>
      </c>
      <c r="G128" s="212"/>
      <c r="H128" s="212" t="s">
        <v>1397</v>
      </c>
      <c r="I128" s="212" t="s">
        <v>1347</v>
      </c>
      <c r="J128" s="212" t="s">
        <v>1396</v>
      </c>
      <c r="K128" s="256"/>
    </row>
    <row r="129" spans="2:11" ht="15" customHeight="1">
      <c r="B129" s="253"/>
      <c r="C129" s="212" t="s">
        <v>1356</v>
      </c>
      <c r="D129" s="212"/>
      <c r="E129" s="212"/>
      <c r="F129" s="233" t="s">
        <v>1351</v>
      </c>
      <c r="G129" s="212"/>
      <c r="H129" s="212" t="s">
        <v>1357</v>
      </c>
      <c r="I129" s="212" t="s">
        <v>1347</v>
      </c>
      <c r="J129" s="212">
        <v>15</v>
      </c>
      <c r="K129" s="256"/>
    </row>
    <row r="130" spans="2:11" ht="15" customHeight="1">
      <c r="B130" s="253"/>
      <c r="C130" s="212" t="s">
        <v>1358</v>
      </c>
      <c r="D130" s="212"/>
      <c r="E130" s="212"/>
      <c r="F130" s="233" t="s">
        <v>1351</v>
      </c>
      <c r="G130" s="212"/>
      <c r="H130" s="212" t="s">
        <v>1359</v>
      </c>
      <c r="I130" s="212" t="s">
        <v>1347</v>
      </c>
      <c r="J130" s="212">
        <v>15</v>
      </c>
      <c r="K130" s="256"/>
    </row>
    <row r="131" spans="2:11" ht="15" customHeight="1">
      <c r="B131" s="253"/>
      <c r="C131" s="212" t="s">
        <v>1360</v>
      </c>
      <c r="D131" s="212"/>
      <c r="E131" s="212"/>
      <c r="F131" s="233" t="s">
        <v>1351</v>
      </c>
      <c r="G131" s="212"/>
      <c r="H131" s="212" t="s">
        <v>1361</v>
      </c>
      <c r="I131" s="212" t="s">
        <v>1347</v>
      </c>
      <c r="J131" s="212">
        <v>20</v>
      </c>
      <c r="K131" s="256"/>
    </row>
    <row r="132" spans="2:11" ht="15" customHeight="1">
      <c r="B132" s="253"/>
      <c r="C132" s="212" t="s">
        <v>1362</v>
      </c>
      <c r="D132" s="212"/>
      <c r="E132" s="212"/>
      <c r="F132" s="233" t="s">
        <v>1351</v>
      </c>
      <c r="G132" s="212"/>
      <c r="H132" s="212" t="s">
        <v>1363</v>
      </c>
      <c r="I132" s="212" t="s">
        <v>1347</v>
      </c>
      <c r="J132" s="212">
        <v>20</v>
      </c>
      <c r="K132" s="256"/>
    </row>
    <row r="133" spans="2:11" ht="15" customHeight="1">
      <c r="B133" s="253"/>
      <c r="C133" s="212" t="s">
        <v>1350</v>
      </c>
      <c r="D133" s="212"/>
      <c r="E133" s="212"/>
      <c r="F133" s="233" t="s">
        <v>1351</v>
      </c>
      <c r="G133" s="212"/>
      <c r="H133" s="212" t="s">
        <v>1385</v>
      </c>
      <c r="I133" s="212" t="s">
        <v>1347</v>
      </c>
      <c r="J133" s="212">
        <v>50</v>
      </c>
      <c r="K133" s="256"/>
    </row>
    <row r="134" spans="2:11" ht="15" customHeight="1">
      <c r="B134" s="253"/>
      <c r="C134" s="212" t="s">
        <v>1364</v>
      </c>
      <c r="D134" s="212"/>
      <c r="E134" s="212"/>
      <c r="F134" s="233" t="s">
        <v>1351</v>
      </c>
      <c r="G134" s="212"/>
      <c r="H134" s="212" t="s">
        <v>1385</v>
      </c>
      <c r="I134" s="212" t="s">
        <v>1347</v>
      </c>
      <c r="J134" s="212">
        <v>50</v>
      </c>
      <c r="K134" s="256"/>
    </row>
    <row r="135" spans="2:11" ht="15" customHeight="1">
      <c r="B135" s="253"/>
      <c r="C135" s="212" t="s">
        <v>1370</v>
      </c>
      <c r="D135" s="212"/>
      <c r="E135" s="212"/>
      <c r="F135" s="233" t="s">
        <v>1351</v>
      </c>
      <c r="G135" s="212"/>
      <c r="H135" s="212" t="s">
        <v>1385</v>
      </c>
      <c r="I135" s="212" t="s">
        <v>1347</v>
      </c>
      <c r="J135" s="212">
        <v>50</v>
      </c>
      <c r="K135" s="256"/>
    </row>
    <row r="136" spans="2:11" ht="15" customHeight="1">
      <c r="B136" s="253"/>
      <c r="C136" s="212" t="s">
        <v>1372</v>
      </c>
      <c r="D136" s="212"/>
      <c r="E136" s="212"/>
      <c r="F136" s="233" t="s">
        <v>1351</v>
      </c>
      <c r="G136" s="212"/>
      <c r="H136" s="212" t="s">
        <v>1385</v>
      </c>
      <c r="I136" s="212" t="s">
        <v>1347</v>
      </c>
      <c r="J136" s="212">
        <v>50</v>
      </c>
      <c r="K136" s="256"/>
    </row>
    <row r="137" spans="2:11" ht="15" customHeight="1">
      <c r="B137" s="253"/>
      <c r="C137" s="212" t="s">
        <v>1373</v>
      </c>
      <c r="D137" s="212"/>
      <c r="E137" s="212"/>
      <c r="F137" s="233" t="s">
        <v>1351</v>
      </c>
      <c r="G137" s="212"/>
      <c r="H137" s="212" t="s">
        <v>1398</v>
      </c>
      <c r="I137" s="212" t="s">
        <v>1347</v>
      </c>
      <c r="J137" s="212">
        <v>255</v>
      </c>
      <c r="K137" s="256"/>
    </row>
    <row r="138" spans="2:11" ht="15" customHeight="1">
      <c r="B138" s="253"/>
      <c r="C138" s="212" t="s">
        <v>1375</v>
      </c>
      <c r="D138" s="212"/>
      <c r="E138" s="212"/>
      <c r="F138" s="233" t="s">
        <v>1345</v>
      </c>
      <c r="G138" s="212"/>
      <c r="H138" s="212" t="s">
        <v>1399</v>
      </c>
      <c r="I138" s="212" t="s">
        <v>1377</v>
      </c>
      <c r="J138" s="212"/>
      <c r="K138" s="256"/>
    </row>
    <row r="139" spans="2:11" ht="15" customHeight="1">
      <c r="B139" s="253"/>
      <c r="C139" s="212" t="s">
        <v>1378</v>
      </c>
      <c r="D139" s="212"/>
      <c r="E139" s="212"/>
      <c r="F139" s="233" t="s">
        <v>1345</v>
      </c>
      <c r="G139" s="212"/>
      <c r="H139" s="212" t="s">
        <v>1400</v>
      </c>
      <c r="I139" s="212" t="s">
        <v>1380</v>
      </c>
      <c r="J139" s="212"/>
      <c r="K139" s="256"/>
    </row>
    <row r="140" spans="2:11" ht="15" customHeight="1">
      <c r="B140" s="253"/>
      <c r="C140" s="212" t="s">
        <v>1381</v>
      </c>
      <c r="D140" s="212"/>
      <c r="E140" s="212"/>
      <c r="F140" s="233" t="s">
        <v>1345</v>
      </c>
      <c r="G140" s="212"/>
      <c r="H140" s="212" t="s">
        <v>1381</v>
      </c>
      <c r="I140" s="212" t="s">
        <v>1380</v>
      </c>
      <c r="J140" s="212"/>
      <c r="K140" s="256"/>
    </row>
    <row r="141" spans="2:11" ht="15" customHeight="1">
      <c r="B141" s="253"/>
      <c r="C141" s="212" t="s">
        <v>38</v>
      </c>
      <c r="D141" s="212"/>
      <c r="E141" s="212"/>
      <c r="F141" s="233" t="s">
        <v>1345</v>
      </c>
      <c r="G141" s="212"/>
      <c r="H141" s="212" t="s">
        <v>1401</v>
      </c>
      <c r="I141" s="212" t="s">
        <v>1380</v>
      </c>
      <c r="J141" s="212"/>
      <c r="K141" s="256"/>
    </row>
    <row r="142" spans="2:11" ht="15" customHeight="1">
      <c r="B142" s="253"/>
      <c r="C142" s="212" t="s">
        <v>1402</v>
      </c>
      <c r="D142" s="212"/>
      <c r="E142" s="212"/>
      <c r="F142" s="233" t="s">
        <v>1345</v>
      </c>
      <c r="G142" s="212"/>
      <c r="H142" s="212" t="s">
        <v>1403</v>
      </c>
      <c r="I142" s="212" t="s">
        <v>1380</v>
      </c>
      <c r="J142" s="212"/>
      <c r="K142" s="256"/>
    </row>
    <row r="143" spans="2:11" ht="15" customHeight="1">
      <c r="B143" s="257"/>
      <c r="C143" s="258"/>
      <c r="D143" s="258"/>
      <c r="E143" s="258"/>
      <c r="F143" s="258"/>
      <c r="G143" s="258"/>
      <c r="H143" s="258"/>
      <c r="I143" s="258"/>
      <c r="J143" s="258"/>
      <c r="K143" s="259"/>
    </row>
    <row r="144" spans="2:11" ht="18.75" customHeight="1">
      <c r="B144" s="244"/>
      <c r="C144" s="244"/>
      <c r="D144" s="244"/>
      <c r="E144" s="244"/>
      <c r="F144" s="245"/>
      <c r="G144" s="244"/>
      <c r="H144" s="244"/>
      <c r="I144" s="244"/>
      <c r="J144" s="244"/>
      <c r="K144" s="244"/>
    </row>
    <row r="145" spans="2:11" ht="18.75" customHeight="1">
      <c r="B145" s="219"/>
      <c r="C145" s="219"/>
      <c r="D145" s="219"/>
      <c r="E145" s="219"/>
      <c r="F145" s="219"/>
      <c r="G145" s="219"/>
      <c r="H145" s="219"/>
      <c r="I145" s="219"/>
      <c r="J145" s="219"/>
      <c r="K145" s="219"/>
    </row>
    <row r="146" spans="2:11" ht="7.5" customHeight="1">
      <c r="B146" s="220"/>
      <c r="C146" s="221"/>
      <c r="D146" s="221"/>
      <c r="E146" s="221"/>
      <c r="F146" s="221"/>
      <c r="G146" s="221"/>
      <c r="H146" s="221"/>
      <c r="I146" s="221"/>
      <c r="J146" s="221"/>
      <c r="K146" s="222"/>
    </row>
    <row r="147" spans="2:11" ht="45" customHeight="1">
      <c r="B147" s="223"/>
      <c r="C147" s="331" t="s">
        <v>1404</v>
      </c>
      <c r="D147" s="331"/>
      <c r="E147" s="331"/>
      <c r="F147" s="331"/>
      <c r="G147" s="331"/>
      <c r="H147" s="331"/>
      <c r="I147" s="331"/>
      <c r="J147" s="331"/>
      <c r="K147" s="224"/>
    </row>
    <row r="148" spans="2:11" ht="17.25" customHeight="1">
      <c r="B148" s="223"/>
      <c r="C148" s="225" t="s">
        <v>1339</v>
      </c>
      <c r="D148" s="225"/>
      <c r="E148" s="225"/>
      <c r="F148" s="225" t="s">
        <v>1340</v>
      </c>
      <c r="G148" s="226"/>
      <c r="H148" s="225" t="s">
        <v>54</v>
      </c>
      <c r="I148" s="225" t="s">
        <v>57</v>
      </c>
      <c r="J148" s="225" t="s">
        <v>1341</v>
      </c>
      <c r="K148" s="224"/>
    </row>
    <row r="149" spans="2:11" ht="17.25" customHeight="1">
      <c r="B149" s="223"/>
      <c r="C149" s="227" t="s">
        <v>1342</v>
      </c>
      <c r="D149" s="227"/>
      <c r="E149" s="227"/>
      <c r="F149" s="228" t="s">
        <v>1343</v>
      </c>
      <c r="G149" s="229"/>
      <c r="H149" s="227"/>
      <c r="I149" s="227"/>
      <c r="J149" s="227" t="s">
        <v>1344</v>
      </c>
      <c r="K149" s="224"/>
    </row>
    <row r="150" spans="2:11" ht="5.25" customHeight="1">
      <c r="B150" s="235"/>
      <c r="C150" s="230"/>
      <c r="D150" s="230"/>
      <c r="E150" s="230"/>
      <c r="F150" s="230"/>
      <c r="G150" s="231"/>
      <c r="H150" s="230"/>
      <c r="I150" s="230"/>
      <c r="J150" s="230"/>
      <c r="K150" s="256"/>
    </row>
    <row r="151" spans="2:11" ht="15" customHeight="1">
      <c r="B151" s="235"/>
      <c r="C151" s="260" t="s">
        <v>1348</v>
      </c>
      <c r="D151" s="212"/>
      <c r="E151" s="212"/>
      <c r="F151" s="261" t="s">
        <v>1345</v>
      </c>
      <c r="G151" s="212"/>
      <c r="H151" s="260" t="s">
        <v>1385</v>
      </c>
      <c r="I151" s="260" t="s">
        <v>1347</v>
      </c>
      <c r="J151" s="260">
        <v>120</v>
      </c>
      <c r="K151" s="256"/>
    </row>
    <row r="152" spans="2:11" ht="15" customHeight="1">
      <c r="B152" s="235"/>
      <c r="C152" s="260" t="s">
        <v>1394</v>
      </c>
      <c r="D152" s="212"/>
      <c r="E152" s="212"/>
      <c r="F152" s="261" t="s">
        <v>1345</v>
      </c>
      <c r="G152" s="212"/>
      <c r="H152" s="260" t="s">
        <v>1405</v>
      </c>
      <c r="I152" s="260" t="s">
        <v>1347</v>
      </c>
      <c r="J152" s="260" t="s">
        <v>1396</v>
      </c>
      <c r="K152" s="256"/>
    </row>
    <row r="153" spans="2:11" ht="15" customHeight="1">
      <c r="B153" s="235"/>
      <c r="C153" s="260" t="s">
        <v>1293</v>
      </c>
      <c r="D153" s="212"/>
      <c r="E153" s="212"/>
      <c r="F153" s="261" t="s">
        <v>1345</v>
      </c>
      <c r="G153" s="212"/>
      <c r="H153" s="260" t="s">
        <v>1406</v>
      </c>
      <c r="I153" s="260" t="s">
        <v>1347</v>
      </c>
      <c r="J153" s="260" t="s">
        <v>1396</v>
      </c>
      <c r="K153" s="256"/>
    </row>
    <row r="154" spans="2:11" ht="15" customHeight="1">
      <c r="B154" s="235"/>
      <c r="C154" s="260" t="s">
        <v>1350</v>
      </c>
      <c r="D154" s="212"/>
      <c r="E154" s="212"/>
      <c r="F154" s="261" t="s">
        <v>1351</v>
      </c>
      <c r="G154" s="212"/>
      <c r="H154" s="260" t="s">
        <v>1385</v>
      </c>
      <c r="I154" s="260" t="s">
        <v>1347</v>
      </c>
      <c r="J154" s="260">
        <v>50</v>
      </c>
      <c r="K154" s="256"/>
    </row>
    <row r="155" spans="2:11" ht="15" customHeight="1">
      <c r="B155" s="235"/>
      <c r="C155" s="260" t="s">
        <v>1353</v>
      </c>
      <c r="D155" s="212"/>
      <c r="E155" s="212"/>
      <c r="F155" s="261" t="s">
        <v>1345</v>
      </c>
      <c r="G155" s="212"/>
      <c r="H155" s="260" t="s">
        <v>1385</v>
      </c>
      <c r="I155" s="260" t="s">
        <v>1355</v>
      </c>
      <c r="J155" s="260"/>
      <c r="K155" s="256"/>
    </row>
    <row r="156" spans="2:11" ht="15" customHeight="1">
      <c r="B156" s="235"/>
      <c r="C156" s="260" t="s">
        <v>1364</v>
      </c>
      <c r="D156" s="212"/>
      <c r="E156" s="212"/>
      <c r="F156" s="261" t="s">
        <v>1351</v>
      </c>
      <c r="G156" s="212"/>
      <c r="H156" s="260" t="s">
        <v>1385</v>
      </c>
      <c r="I156" s="260" t="s">
        <v>1347</v>
      </c>
      <c r="J156" s="260">
        <v>50</v>
      </c>
      <c r="K156" s="256"/>
    </row>
    <row r="157" spans="2:11" ht="15" customHeight="1">
      <c r="B157" s="235"/>
      <c r="C157" s="260" t="s">
        <v>1372</v>
      </c>
      <c r="D157" s="212"/>
      <c r="E157" s="212"/>
      <c r="F157" s="261" t="s">
        <v>1351</v>
      </c>
      <c r="G157" s="212"/>
      <c r="H157" s="260" t="s">
        <v>1385</v>
      </c>
      <c r="I157" s="260" t="s">
        <v>1347</v>
      </c>
      <c r="J157" s="260">
        <v>50</v>
      </c>
      <c r="K157" s="256"/>
    </row>
    <row r="158" spans="2:11" ht="15" customHeight="1">
      <c r="B158" s="235"/>
      <c r="C158" s="260" t="s">
        <v>1370</v>
      </c>
      <c r="D158" s="212"/>
      <c r="E158" s="212"/>
      <c r="F158" s="261" t="s">
        <v>1351</v>
      </c>
      <c r="G158" s="212"/>
      <c r="H158" s="260" t="s">
        <v>1385</v>
      </c>
      <c r="I158" s="260" t="s">
        <v>1347</v>
      </c>
      <c r="J158" s="260">
        <v>50</v>
      </c>
      <c r="K158" s="256"/>
    </row>
    <row r="159" spans="2:11" ht="15" customHeight="1">
      <c r="B159" s="235"/>
      <c r="C159" s="260" t="s">
        <v>99</v>
      </c>
      <c r="D159" s="212"/>
      <c r="E159" s="212"/>
      <c r="F159" s="261" t="s">
        <v>1345</v>
      </c>
      <c r="G159" s="212"/>
      <c r="H159" s="260" t="s">
        <v>1407</v>
      </c>
      <c r="I159" s="260" t="s">
        <v>1347</v>
      </c>
      <c r="J159" s="260" t="s">
        <v>1408</v>
      </c>
      <c r="K159" s="256"/>
    </row>
    <row r="160" spans="2:11" ht="15" customHeight="1">
      <c r="B160" s="235"/>
      <c r="C160" s="260" t="s">
        <v>1409</v>
      </c>
      <c r="D160" s="212"/>
      <c r="E160" s="212"/>
      <c r="F160" s="261" t="s">
        <v>1345</v>
      </c>
      <c r="G160" s="212"/>
      <c r="H160" s="260" t="s">
        <v>1410</v>
      </c>
      <c r="I160" s="260" t="s">
        <v>1380</v>
      </c>
      <c r="J160" s="260"/>
      <c r="K160" s="256"/>
    </row>
    <row r="161" spans="2:11" ht="15" customHeight="1">
      <c r="B161" s="262"/>
      <c r="C161" s="242"/>
      <c r="D161" s="242"/>
      <c r="E161" s="242"/>
      <c r="F161" s="242"/>
      <c r="G161" s="242"/>
      <c r="H161" s="242"/>
      <c r="I161" s="242"/>
      <c r="J161" s="242"/>
      <c r="K161" s="263"/>
    </row>
    <row r="162" spans="2:11" ht="18.75" customHeight="1">
      <c r="B162" s="244"/>
      <c r="C162" s="254"/>
      <c r="D162" s="254"/>
      <c r="E162" s="254"/>
      <c r="F162" s="264"/>
      <c r="G162" s="254"/>
      <c r="H162" s="254"/>
      <c r="I162" s="254"/>
      <c r="J162" s="254"/>
      <c r="K162" s="244"/>
    </row>
    <row r="163" spans="2:11" ht="18.75" customHeight="1">
      <c r="B163" s="219"/>
      <c r="C163" s="219"/>
      <c r="D163" s="219"/>
      <c r="E163" s="219"/>
      <c r="F163" s="219"/>
      <c r="G163" s="219"/>
      <c r="H163" s="219"/>
      <c r="I163" s="219"/>
      <c r="J163" s="219"/>
      <c r="K163" s="219"/>
    </row>
    <row r="164" spans="2:11" ht="7.5" customHeight="1">
      <c r="B164" s="201"/>
      <c r="C164" s="202"/>
      <c r="D164" s="202"/>
      <c r="E164" s="202"/>
      <c r="F164" s="202"/>
      <c r="G164" s="202"/>
      <c r="H164" s="202"/>
      <c r="I164" s="202"/>
      <c r="J164" s="202"/>
      <c r="K164" s="203"/>
    </row>
    <row r="165" spans="2:11" ht="45" customHeight="1">
      <c r="B165" s="204"/>
      <c r="C165" s="329" t="s">
        <v>1411</v>
      </c>
      <c r="D165" s="329"/>
      <c r="E165" s="329"/>
      <c r="F165" s="329"/>
      <c r="G165" s="329"/>
      <c r="H165" s="329"/>
      <c r="I165" s="329"/>
      <c r="J165" s="329"/>
      <c r="K165" s="205"/>
    </row>
    <row r="166" spans="2:11" ht="17.25" customHeight="1">
      <c r="B166" s="204"/>
      <c r="C166" s="225" t="s">
        <v>1339</v>
      </c>
      <c r="D166" s="225"/>
      <c r="E166" s="225"/>
      <c r="F166" s="225" t="s">
        <v>1340</v>
      </c>
      <c r="G166" s="265"/>
      <c r="H166" s="266" t="s">
        <v>54</v>
      </c>
      <c r="I166" s="266" t="s">
        <v>57</v>
      </c>
      <c r="J166" s="225" t="s">
        <v>1341</v>
      </c>
      <c r="K166" s="205"/>
    </row>
    <row r="167" spans="2:11" ht="17.25" customHeight="1">
      <c r="B167" s="206"/>
      <c r="C167" s="227" t="s">
        <v>1342</v>
      </c>
      <c r="D167" s="227"/>
      <c r="E167" s="227"/>
      <c r="F167" s="228" t="s">
        <v>1343</v>
      </c>
      <c r="G167" s="267"/>
      <c r="H167" s="268"/>
      <c r="I167" s="268"/>
      <c r="J167" s="227" t="s">
        <v>1344</v>
      </c>
      <c r="K167" s="207"/>
    </row>
    <row r="168" spans="2:11" ht="5.25" customHeight="1">
      <c r="B168" s="235"/>
      <c r="C168" s="230"/>
      <c r="D168" s="230"/>
      <c r="E168" s="230"/>
      <c r="F168" s="230"/>
      <c r="G168" s="231"/>
      <c r="H168" s="230"/>
      <c r="I168" s="230"/>
      <c r="J168" s="230"/>
      <c r="K168" s="256"/>
    </row>
    <row r="169" spans="2:11" ht="15" customHeight="1">
      <c r="B169" s="235"/>
      <c r="C169" s="212" t="s">
        <v>1348</v>
      </c>
      <c r="D169" s="212"/>
      <c r="E169" s="212"/>
      <c r="F169" s="233" t="s">
        <v>1345</v>
      </c>
      <c r="G169" s="212"/>
      <c r="H169" s="212" t="s">
        <v>1385</v>
      </c>
      <c r="I169" s="212" t="s">
        <v>1347</v>
      </c>
      <c r="J169" s="212">
        <v>120</v>
      </c>
      <c r="K169" s="256"/>
    </row>
    <row r="170" spans="2:11" ht="15" customHeight="1">
      <c r="B170" s="235"/>
      <c r="C170" s="212" t="s">
        <v>1394</v>
      </c>
      <c r="D170" s="212"/>
      <c r="E170" s="212"/>
      <c r="F170" s="233" t="s">
        <v>1345</v>
      </c>
      <c r="G170" s="212"/>
      <c r="H170" s="212" t="s">
        <v>1395</v>
      </c>
      <c r="I170" s="212" t="s">
        <v>1347</v>
      </c>
      <c r="J170" s="212" t="s">
        <v>1396</v>
      </c>
      <c r="K170" s="256"/>
    </row>
    <row r="171" spans="2:11" ht="15" customHeight="1">
      <c r="B171" s="235"/>
      <c r="C171" s="212" t="s">
        <v>1293</v>
      </c>
      <c r="D171" s="212"/>
      <c r="E171" s="212"/>
      <c r="F171" s="233" t="s">
        <v>1345</v>
      </c>
      <c r="G171" s="212"/>
      <c r="H171" s="212" t="s">
        <v>1412</v>
      </c>
      <c r="I171" s="212" t="s">
        <v>1347</v>
      </c>
      <c r="J171" s="212" t="s">
        <v>1396</v>
      </c>
      <c r="K171" s="256"/>
    </row>
    <row r="172" spans="2:11" ht="15" customHeight="1">
      <c r="B172" s="235"/>
      <c r="C172" s="212" t="s">
        <v>1350</v>
      </c>
      <c r="D172" s="212"/>
      <c r="E172" s="212"/>
      <c r="F172" s="233" t="s">
        <v>1351</v>
      </c>
      <c r="G172" s="212"/>
      <c r="H172" s="212" t="s">
        <v>1412</v>
      </c>
      <c r="I172" s="212" t="s">
        <v>1347</v>
      </c>
      <c r="J172" s="212">
        <v>50</v>
      </c>
      <c r="K172" s="256"/>
    </row>
    <row r="173" spans="2:11" ht="15" customHeight="1">
      <c r="B173" s="235"/>
      <c r="C173" s="212" t="s">
        <v>1353</v>
      </c>
      <c r="D173" s="212"/>
      <c r="E173" s="212"/>
      <c r="F173" s="233" t="s">
        <v>1345</v>
      </c>
      <c r="G173" s="212"/>
      <c r="H173" s="212" t="s">
        <v>1412</v>
      </c>
      <c r="I173" s="212" t="s">
        <v>1355</v>
      </c>
      <c r="J173" s="212"/>
      <c r="K173" s="256"/>
    </row>
    <row r="174" spans="2:11" ht="15" customHeight="1">
      <c r="B174" s="235"/>
      <c r="C174" s="212" t="s">
        <v>1364</v>
      </c>
      <c r="D174" s="212"/>
      <c r="E174" s="212"/>
      <c r="F174" s="233" t="s">
        <v>1351</v>
      </c>
      <c r="G174" s="212"/>
      <c r="H174" s="212" t="s">
        <v>1412</v>
      </c>
      <c r="I174" s="212" t="s">
        <v>1347</v>
      </c>
      <c r="J174" s="212">
        <v>50</v>
      </c>
      <c r="K174" s="256"/>
    </row>
    <row r="175" spans="2:11" ht="15" customHeight="1">
      <c r="B175" s="235"/>
      <c r="C175" s="212" t="s">
        <v>1372</v>
      </c>
      <c r="D175" s="212"/>
      <c r="E175" s="212"/>
      <c r="F175" s="233" t="s">
        <v>1351</v>
      </c>
      <c r="G175" s="212"/>
      <c r="H175" s="212" t="s">
        <v>1412</v>
      </c>
      <c r="I175" s="212" t="s">
        <v>1347</v>
      </c>
      <c r="J175" s="212">
        <v>50</v>
      </c>
      <c r="K175" s="256"/>
    </row>
    <row r="176" spans="2:11" ht="15" customHeight="1">
      <c r="B176" s="235"/>
      <c r="C176" s="212" t="s">
        <v>1370</v>
      </c>
      <c r="D176" s="212"/>
      <c r="E176" s="212"/>
      <c r="F176" s="233" t="s">
        <v>1351</v>
      </c>
      <c r="G176" s="212"/>
      <c r="H176" s="212" t="s">
        <v>1412</v>
      </c>
      <c r="I176" s="212" t="s">
        <v>1347</v>
      </c>
      <c r="J176" s="212">
        <v>50</v>
      </c>
      <c r="K176" s="256"/>
    </row>
    <row r="177" spans="2:11" ht="15" customHeight="1">
      <c r="B177" s="235"/>
      <c r="C177" s="212" t="s">
        <v>130</v>
      </c>
      <c r="D177" s="212"/>
      <c r="E177" s="212"/>
      <c r="F177" s="233" t="s">
        <v>1345</v>
      </c>
      <c r="G177" s="212"/>
      <c r="H177" s="212" t="s">
        <v>1413</v>
      </c>
      <c r="I177" s="212" t="s">
        <v>1414</v>
      </c>
      <c r="J177" s="212"/>
      <c r="K177" s="256"/>
    </row>
    <row r="178" spans="2:11" ht="15" customHeight="1">
      <c r="B178" s="235"/>
      <c r="C178" s="212" t="s">
        <v>57</v>
      </c>
      <c r="D178" s="212"/>
      <c r="E178" s="212"/>
      <c r="F178" s="233" t="s">
        <v>1345</v>
      </c>
      <c r="G178" s="212"/>
      <c r="H178" s="212" t="s">
        <v>1415</v>
      </c>
      <c r="I178" s="212" t="s">
        <v>1416</v>
      </c>
      <c r="J178" s="212">
        <v>1</v>
      </c>
      <c r="K178" s="256"/>
    </row>
    <row r="179" spans="2:11" ht="15" customHeight="1">
      <c r="B179" s="235"/>
      <c r="C179" s="212" t="s">
        <v>53</v>
      </c>
      <c r="D179" s="212"/>
      <c r="E179" s="212"/>
      <c r="F179" s="233" t="s">
        <v>1345</v>
      </c>
      <c r="G179" s="212"/>
      <c r="H179" s="212" t="s">
        <v>1417</v>
      </c>
      <c r="I179" s="212" t="s">
        <v>1347</v>
      </c>
      <c r="J179" s="212">
        <v>20</v>
      </c>
      <c r="K179" s="256"/>
    </row>
    <row r="180" spans="2:11" ht="15" customHeight="1">
      <c r="B180" s="235"/>
      <c r="C180" s="212" t="s">
        <v>54</v>
      </c>
      <c r="D180" s="212"/>
      <c r="E180" s="212"/>
      <c r="F180" s="233" t="s">
        <v>1345</v>
      </c>
      <c r="G180" s="212"/>
      <c r="H180" s="212" t="s">
        <v>1418</v>
      </c>
      <c r="I180" s="212" t="s">
        <v>1347</v>
      </c>
      <c r="J180" s="212">
        <v>255</v>
      </c>
      <c r="K180" s="256"/>
    </row>
    <row r="181" spans="2:11" ht="15" customHeight="1">
      <c r="B181" s="235"/>
      <c r="C181" s="212" t="s">
        <v>131</v>
      </c>
      <c r="D181" s="212"/>
      <c r="E181" s="212"/>
      <c r="F181" s="233" t="s">
        <v>1345</v>
      </c>
      <c r="G181" s="212"/>
      <c r="H181" s="212" t="s">
        <v>1309</v>
      </c>
      <c r="I181" s="212" t="s">
        <v>1347</v>
      </c>
      <c r="J181" s="212">
        <v>10</v>
      </c>
      <c r="K181" s="256"/>
    </row>
    <row r="182" spans="2:11" ht="15" customHeight="1">
      <c r="B182" s="235"/>
      <c r="C182" s="212" t="s">
        <v>132</v>
      </c>
      <c r="D182" s="212"/>
      <c r="E182" s="212"/>
      <c r="F182" s="233" t="s">
        <v>1345</v>
      </c>
      <c r="G182" s="212"/>
      <c r="H182" s="212" t="s">
        <v>1419</v>
      </c>
      <c r="I182" s="212" t="s">
        <v>1380</v>
      </c>
      <c r="J182" s="212"/>
      <c r="K182" s="256"/>
    </row>
    <row r="183" spans="2:11" ht="15" customHeight="1">
      <c r="B183" s="235"/>
      <c r="C183" s="212" t="s">
        <v>1420</v>
      </c>
      <c r="D183" s="212"/>
      <c r="E183" s="212"/>
      <c r="F183" s="233" t="s">
        <v>1345</v>
      </c>
      <c r="G183" s="212"/>
      <c r="H183" s="212" t="s">
        <v>1421</v>
      </c>
      <c r="I183" s="212" t="s">
        <v>1380</v>
      </c>
      <c r="J183" s="212"/>
      <c r="K183" s="256"/>
    </row>
    <row r="184" spans="2:11" ht="15" customHeight="1">
      <c r="B184" s="235"/>
      <c r="C184" s="212" t="s">
        <v>1409</v>
      </c>
      <c r="D184" s="212"/>
      <c r="E184" s="212"/>
      <c r="F184" s="233" t="s">
        <v>1345</v>
      </c>
      <c r="G184" s="212"/>
      <c r="H184" s="212" t="s">
        <v>1422</v>
      </c>
      <c r="I184" s="212" t="s">
        <v>1380</v>
      </c>
      <c r="J184" s="212"/>
      <c r="K184" s="256"/>
    </row>
    <row r="185" spans="2:11" ht="15" customHeight="1">
      <c r="B185" s="235"/>
      <c r="C185" s="212" t="s">
        <v>134</v>
      </c>
      <c r="D185" s="212"/>
      <c r="E185" s="212"/>
      <c r="F185" s="233" t="s">
        <v>1351</v>
      </c>
      <c r="G185" s="212"/>
      <c r="H185" s="212" t="s">
        <v>1423</v>
      </c>
      <c r="I185" s="212" t="s">
        <v>1347</v>
      </c>
      <c r="J185" s="212">
        <v>50</v>
      </c>
      <c r="K185" s="256"/>
    </row>
    <row r="186" spans="2:11" ht="15" customHeight="1">
      <c r="B186" s="235"/>
      <c r="C186" s="212" t="s">
        <v>1424</v>
      </c>
      <c r="D186" s="212"/>
      <c r="E186" s="212"/>
      <c r="F186" s="233" t="s">
        <v>1351</v>
      </c>
      <c r="G186" s="212"/>
      <c r="H186" s="212" t="s">
        <v>1425</v>
      </c>
      <c r="I186" s="212" t="s">
        <v>1426</v>
      </c>
      <c r="J186" s="212"/>
      <c r="K186" s="256"/>
    </row>
    <row r="187" spans="2:11" ht="15" customHeight="1">
      <c r="B187" s="235"/>
      <c r="C187" s="212" t="s">
        <v>1427</v>
      </c>
      <c r="D187" s="212"/>
      <c r="E187" s="212"/>
      <c r="F187" s="233" t="s">
        <v>1351</v>
      </c>
      <c r="G187" s="212"/>
      <c r="H187" s="212" t="s">
        <v>1428</v>
      </c>
      <c r="I187" s="212" t="s">
        <v>1426</v>
      </c>
      <c r="J187" s="212"/>
      <c r="K187" s="256"/>
    </row>
    <row r="188" spans="2:11" ht="15" customHeight="1">
      <c r="B188" s="235"/>
      <c r="C188" s="212" t="s">
        <v>1429</v>
      </c>
      <c r="D188" s="212"/>
      <c r="E188" s="212"/>
      <c r="F188" s="233" t="s">
        <v>1351</v>
      </c>
      <c r="G188" s="212"/>
      <c r="H188" s="212" t="s">
        <v>1430</v>
      </c>
      <c r="I188" s="212" t="s">
        <v>1426</v>
      </c>
      <c r="J188" s="212"/>
      <c r="K188" s="256"/>
    </row>
    <row r="189" spans="2:11" ht="15" customHeight="1">
      <c r="B189" s="235"/>
      <c r="C189" s="269" t="s">
        <v>1431</v>
      </c>
      <c r="D189" s="212"/>
      <c r="E189" s="212"/>
      <c r="F189" s="233" t="s">
        <v>1351</v>
      </c>
      <c r="G189" s="212"/>
      <c r="H189" s="212" t="s">
        <v>1432</v>
      </c>
      <c r="I189" s="212" t="s">
        <v>1433</v>
      </c>
      <c r="J189" s="270" t="s">
        <v>1434</v>
      </c>
      <c r="K189" s="256"/>
    </row>
    <row r="190" spans="2:11" ht="15" customHeight="1">
      <c r="B190" s="271"/>
      <c r="C190" s="272" t="s">
        <v>1435</v>
      </c>
      <c r="D190" s="273"/>
      <c r="E190" s="273"/>
      <c r="F190" s="274" t="s">
        <v>1351</v>
      </c>
      <c r="G190" s="273"/>
      <c r="H190" s="273" t="s">
        <v>1436</v>
      </c>
      <c r="I190" s="273" t="s">
        <v>1433</v>
      </c>
      <c r="J190" s="275" t="s">
        <v>1434</v>
      </c>
      <c r="K190" s="276"/>
    </row>
    <row r="191" spans="2:11" ht="15" customHeight="1">
      <c r="B191" s="235"/>
      <c r="C191" s="269" t="s">
        <v>42</v>
      </c>
      <c r="D191" s="212"/>
      <c r="E191" s="212"/>
      <c r="F191" s="233" t="s">
        <v>1345</v>
      </c>
      <c r="G191" s="212"/>
      <c r="H191" s="209" t="s">
        <v>1437</v>
      </c>
      <c r="I191" s="212" t="s">
        <v>1438</v>
      </c>
      <c r="J191" s="212"/>
      <c r="K191" s="256"/>
    </row>
    <row r="192" spans="2:11" ht="15" customHeight="1">
      <c r="B192" s="235"/>
      <c r="C192" s="269" t="s">
        <v>1439</v>
      </c>
      <c r="D192" s="212"/>
      <c r="E192" s="212"/>
      <c r="F192" s="233" t="s">
        <v>1345</v>
      </c>
      <c r="G192" s="212"/>
      <c r="H192" s="212" t="s">
        <v>1440</v>
      </c>
      <c r="I192" s="212" t="s">
        <v>1380</v>
      </c>
      <c r="J192" s="212"/>
      <c r="K192" s="256"/>
    </row>
    <row r="193" spans="2:11" ht="15" customHeight="1">
      <c r="B193" s="235"/>
      <c r="C193" s="269" t="s">
        <v>1441</v>
      </c>
      <c r="D193" s="212"/>
      <c r="E193" s="212"/>
      <c r="F193" s="233" t="s">
        <v>1345</v>
      </c>
      <c r="G193" s="212"/>
      <c r="H193" s="212" t="s">
        <v>1442</v>
      </c>
      <c r="I193" s="212" t="s">
        <v>1380</v>
      </c>
      <c r="J193" s="212"/>
      <c r="K193" s="256"/>
    </row>
    <row r="194" spans="2:11" ht="15" customHeight="1">
      <c r="B194" s="235"/>
      <c r="C194" s="269" t="s">
        <v>1443</v>
      </c>
      <c r="D194" s="212"/>
      <c r="E194" s="212"/>
      <c r="F194" s="233" t="s">
        <v>1351</v>
      </c>
      <c r="G194" s="212"/>
      <c r="H194" s="212" t="s">
        <v>1444</v>
      </c>
      <c r="I194" s="212" t="s">
        <v>1380</v>
      </c>
      <c r="J194" s="212"/>
      <c r="K194" s="256"/>
    </row>
    <row r="195" spans="2:11" ht="15" customHeight="1">
      <c r="B195" s="262"/>
      <c r="C195" s="277"/>
      <c r="D195" s="242"/>
      <c r="E195" s="242"/>
      <c r="F195" s="242"/>
      <c r="G195" s="242"/>
      <c r="H195" s="242"/>
      <c r="I195" s="242"/>
      <c r="J195" s="242"/>
      <c r="K195" s="263"/>
    </row>
    <row r="196" spans="2:11" ht="18.75" customHeight="1">
      <c r="B196" s="244"/>
      <c r="C196" s="254"/>
      <c r="D196" s="254"/>
      <c r="E196" s="254"/>
      <c r="F196" s="264"/>
      <c r="G196" s="254"/>
      <c r="H196" s="254"/>
      <c r="I196" s="254"/>
      <c r="J196" s="254"/>
      <c r="K196" s="244"/>
    </row>
    <row r="197" spans="2:11" ht="18.75" customHeight="1">
      <c r="B197" s="244"/>
      <c r="C197" s="254"/>
      <c r="D197" s="254"/>
      <c r="E197" s="254"/>
      <c r="F197" s="264"/>
      <c r="G197" s="254"/>
      <c r="H197" s="254"/>
      <c r="I197" s="254"/>
      <c r="J197" s="254"/>
      <c r="K197" s="244"/>
    </row>
    <row r="198" spans="2:11" ht="18.75" customHeight="1">
      <c r="B198" s="219"/>
      <c r="C198" s="219"/>
      <c r="D198" s="219"/>
      <c r="E198" s="219"/>
      <c r="F198" s="219"/>
      <c r="G198" s="219"/>
      <c r="H198" s="219"/>
      <c r="I198" s="219"/>
      <c r="J198" s="219"/>
      <c r="K198" s="219"/>
    </row>
    <row r="199" spans="2:11" ht="13.5">
      <c r="B199" s="201"/>
      <c r="C199" s="202"/>
      <c r="D199" s="202"/>
      <c r="E199" s="202"/>
      <c r="F199" s="202"/>
      <c r="G199" s="202"/>
      <c r="H199" s="202"/>
      <c r="I199" s="202"/>
      <c r="J199" s="202"/>
      <c r="K199" s="203"/>
    </row>
    <row r="200" spans="2:11" ht="21">
      <c r="B200" s="204"/>
      <c r="C200" s="329" t="s">
        <v>1445</v>
      </c>
      <c r="D200" s="329"/>
      <c r="E200" s="329"/>
      <c r="F200" s="329"/>
      <c r="G200" s="329"/>
      <c r="H200" s="329"/>
      <c r="I200" s="329"/>
      <c r="J200" s="329"/>
      <c r="K200" s="205"/>
    </row>
    <row r="201" spans="2:11" ht="25.5" customHeight="1">
      <c r="B201" s="204"/>
      <c r="C201" s="278" t="s">
        <v>1446</v>
      </c>
      <c r="D201" s="278"/>
      <c r="E201" s="278"/>
      <c r="F201" s="278" t="s">
        <v>1447</v>
      </c>
      <c r="G201" s="279"/>
      <c r="H201" s="332" t="s">
        <v>1448</v>
      </c>
      <c r="I201" s="332"/>
      <c r="J201" s="332"/>
      <c r="K201" s="205"/>
    </row>
    <row r="202" spans="2:11" ht="5.25" customHeight="1">
      <c r="B202" s="235"/>
      <c r="C202" s="230"/>
      <c r="D202" s="230"/>
      <c r="E202" s="230"/>
      <c r="F202" s="230"/>
      <c r="G202" s="254"/>
      <c r="H202" s="230"/>
      <c r="I202" s="230"/>
      <c r="J202" s="230"/>
      <c r="K202" s="256"/>
    </row>
    <row r="203" spans="2:11" ht="15" customHeight="1">
      <c r="B203" s="235"/>
      <c r="C203" s="212" t="s">
        <v>1438</v>
      </c>
      <c r="D203" s="212"/>
      <c r="E203" s="212"/>
      <c r="F203" s="233" t="s">
        <v>43</v>
      </c>
      <c r="G203" s="212"/>
      <c r="H203" s="333" t="s">
        <v>1449</v>
      </c>
      <c r="I203" s="333"/>
      <c r="J203" s="333"/>
      <c r="K203" s="256"/>
    </row>
    <row r="204" spans="2:11" ht="15" customHeight="1">
      <c r="B204" s="235"/>
      <c r="C204" s="212"/>
      <c r="D204" s="212"/>
      <c r="E204" s="212"/>
      <c r="F204" s="233" t="s">
        <v>44</v>
      </c>
      <c r="G204" s="212"/>
      <c r="H204" s="333" t="s">
        <v>1450</v>
      </c>
      <c r="I204" s="333"/>
      <c r="J204" s="333"/>
      <c r="K204" s="256"/>
    </row>
    <row r="205" spans="2:11" ht="15" customHeight="1">
      <c r="B205" s="235"/>
      <c r="C205" s="212"/>
      <c r="D205" s="212"/>
      <c r="E205" s="212"/>
      <c r="F205" s="233" t="s">
        <v>47</v>
      </c>
      <c r="G205" s="212"/>
      <c r="H205" s="333" t="s">
        <v>1451</v>
      </c>
      <c r="I205" s="333"/>
      <c r="J205" s="333"/>
      <c r="K205" s="256"/>
    </row>
    <row r="206" spans="2:11" ht="15" customHeight="1">
      <c r="B206" s="235"/>
      <c r="C206" s="212"/>
      <c r="D206" s="212"/>
      <c r="E206" s="212"/>
      <c r="F206" s="233" t="s">
        <v>45</v>
      </c>
      <c r="G206" s="212"/>
      <c r="H206" s="333" t="s">
        <v>1452</v>
      </c>
      <c r="I206" s="333"/>
      <c r="J206" s="333"/>
      <c r="K206" s="256"/>
    </row>
    <row r="207" spans="2:11" ht="15" customHeight="1">
      <c r="B207" s="235"/>
      <c r="C207" s="212"/>
      <c r="D207" s="212"/>
      <c r="E207" s="212"/>
      <c r="F207" s="233" t="s">
        <v>46</v>
      </c>
      <c r="G207" s="212"/>
      <c r="H207" s="333" t="s">
        <v>1453</v>
      </c>
      <c r="I207" s="333"/>
      <c r="J207" s="333"/>
      <c r="K207" s="256"/>
    </row>
    <row r="208" spans="2:11" ht="15" customHeight="1">
      <c r="B208" s="235"/>
      <c r="C208" s="212"/>
      <c r="D208" s="212"/>
      <c r="E208" s="212"/>
      <c r="F208" s="233"/>
      <c r="G208" s="212"/>
      <c r="H208" s="212"/>
      <c r="I208" s="212"/>
      <c r="J208" s="212"/>
      <c r="K208" s="256"/>
    </row>
    <row r="209" spans="2:11" ht="15" customHeight="1">
      <c r="B209" s="235"/>
      <c r="C209" s="212" t="s">
        <v>1392</v>
      </c>
      <c r="D209" s="212"/>
      <c r="E209" s="212"/>
      <c r="F209" s="233" t="s">
        <v>79</v>
      </c>
      <c r="G209" s="212"/>
      <c r="H209" s="333" t="s">
        <v>1454</v>
      </c>
      <c r="I209" s="333"/>
      <c r="J209" s="333"/>
      <c r="K209" s="256"/>
    </row>
    <row r="210" spans="2:11" ht="15" customHeight="1">
      <c r="B210" s="235"/>
      <c r="C210" s="212"/>
      <c r="D210" s="212"/>
      <c r="E210" s="212"/>
      <c r="F210" s="233" t="s">
        <v>1287</v>
      </c>
      <c r="G210" s="212"/>
      <c r="H210" s="333" t="s">
        <v>1288</v>
      </c>
      <c r="I210" s="333"/>
      <c r="J210" s="333"/>
      <c r="K210" s="256"/>
    </row>
    <row r="211" spans="2:11" ht="15" customHeight="1">
      <c r="B211" s="235"/>
      <c r="C211" s="212"/>
      <c r="D211" s="212"/>
      <c r="E211" s="212"/>
      <c r="F211" s="233" t="s">
        <v>1285</v>
      </c>
      <c r="G211" s="212"/>
      <c r="H211" s="333" t="s">
        <v>1455</v>
      </c>
      <c r="I211" s="333"/>
      <c r="J211" s="333"/>
      <c r="K211" s="256"/>
    </row>
    <row r="212" spans="2:11" ht="15" customHeight="1">
      <c r="B212" s="280"/>
      <c r="C212" s="212"/>
      <c r="D212" s="212"/>
      <c r="E212" s="212"/>
      <c r="F212" s="233" t="s">
        <v>1289</v>
      </c>
      <c r="G212" s="269"/>
      <c r="H212" s="334" t="s">
        <v>1290</v>
      </c>
      <c r="I212" s="334"/>
      <c r="J212" s="334"/>
      <c r="K212" s="281"/>
    </row>
    <row r="213" spans="2:11" ht="15" customHeight="1">
      <c r="B213" s="280"/>
      <c r="C213" s="212"/>
      <c r="D213" s="212"/>
      <c r="E213" s="212"/>
      <c r="F213" s="233" t="s">
        <v>1291</v>
      </c>
      <c r="G213" s="269"/>
      <c r="H213" s="334" t="s">
        <v>1166</v>
      </c>
      <c r="I213" s="334"/>
      <c r="J213" s="334"/>
      <c r="K213" s="281"/>
    </row>
    <row r="214" spans="2:11" ht="15" customHeight="1">
      <c r="B214" s="280"/>
      <c r="C214" s="212"/>
      <c r="D214" s="212"/>
      <c r="E214" s="212"/>
      <c r="F214" s="233"/>
      <c r="G214" s="269"/>
      <c r="H214" s="260"/>
      <c r="I214" s="260"/>
      <c r="J214" s="260"/>
      <c r="K214" s="281"/>
    </row>
    <row r="215" spans="2:11" ht="15" customHeight="1">
      <c r="B215" s="280"/>
      <c r="C215" s="212" t="s">
        <v>1416</v>
      </c>
      <c r="D215" s="212"/>
      <c r="E215" s="212"/>
      <c r="F215" s="233">
        <v>1</v>
      </c>
      <c r="G215" s="269"/>
      <c r="H215" s="334" t="s">
        <v>1456</v>
      </c>
      <c r="I215" s="334"/>
      <c r="J215" s="334"/>
      <c r="K215" s="281"/>
    </row>
    <row r="216" spans="2:11" ht="15" customHeight="1">
      <c r="B216" s="280"/>
      <c r="C216" s="212"/>
      <c r="D216" s="212"/>
      <c r="E216" s="212"/>
      <c r="F216" s="233">
        <v>2</v>
      </c>
      <c r="G216" s="269"/>
      <c r="H216" s="334" t="s">
        <v>1457</v>
      </c>
      <c r="I216" s="334"/>
      <c r="J216" s="334"/>
      <c r="K216" s="281"/>
    </row>
    <row r="217" spans="2:11" ht="15" customHeight="1">
      <c r="B217" s="280"/>
      <c r="C217" s="212"/>
      <c r="D217" s="212"/>
      <c r="E217" s="212"/>
      <c r="F217" s="233">
        <v>3</v>
      </c>
      <c r="G217" s="269"/>
      <c r="H217" s="334" t="s">
        <v>1458</v>
      </c>
      <c r="I217" s="334"/>
      <c r="J217" s="334"/>
      <c r="K217" s="281"/>
    </row>
    <row r="218" spans="2:11" ht="15" customHeight="1">
      <c r="B218" s="280"/>
      <c r="C218" s="212"/>
      <c r="D218" s="212"/>
      <c r="E218" s="212"/>
      <c r="F218" s="233">
        <v>4</v>
      </c>
      <c r="G218" s="269"/>
      <c r="H218" s="334" t="s">
        <v>1459</v>
      </c>
      <c r="I218" s="334"/>
      <c r="J218" s="334"/>
      <c r="K218" s="281"/>
    </row>
    <row r="219" spans="2:11" ht="12.75" customHeight="1">
      <c r="B219" s="282"/>
      <c r="C219" s="283"/>
      <c r="D219" s="283"/>
      <c r="E219" s="283"/>
      <c r="F219" s="283"/>
      <c r="G219" s="283"/>
      <c r="H219" s="283"/>
      <c r="I219" s="283"/>
      <c r="J219" s="283"/>
      <c r="K219" s="284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FCB0331A883547B6ECB5991025F73B" ma:contentTypeVersion="0" ma:contentTypeDescription="Vytvoří nový dokument" ma:contentTypeScope="" ma:versionID="b916d396a3892d1a8196b346cd1601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2e859ab3f162ac39b5a50c9082783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F3FBCE-B17E-4C62-846E-F03630201024}"/>
</file>

<file path=customXml/itemProps2.xml><?xml version="1.0" encoding="utf-8"?>
<ds:datastoreItem xmlns:ds="http://schemas.openxmlformats.org/officeDocument/2006/customXml" ds:itemID="{85C4821B-3BC2-470E-862B-7FB1E31D0CBF}"/>
</file>

<file path=customXml/itemProps3.xml><?xml version="1.0" encoding="utf-8"?>
<ds:datastoreItem xmlns:ds="http://schemas.openxmlformats.org/officeDocument/2006/customXml" ds:itemID="{93FBCB48-C1D7-4160-AAA7-569D29D834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Macek</dc:creator>
  <cp:keywords/>
  <dc:description/>
  <cp:lastModifiedBy>Petr Macek</cp:lastModifiedBy>
  <dcterms:created xsi:type="dcterms:W3CDTF">2024-04-08T11:56:32Z</dcterms:created>
  <dcterms:modified xsi:type="dcterms:W3CDTF">2024-04-08T12:04:10Z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0x010100C4FCB0331A883547B6ECB5991025F73B</vt:lpwstr>
  </property>
</Properties>
</file>