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16" windowWidth="29040" windowHeight="15720" activeTab="0"/>
  </bookViews>
  <sheets>
    <sheet name="Rekapitulace stavby" sheetId="1" r:id="rId1"/>
    <sheet name="D1.1 - Technologická část" sheetId="2" r:id="rId2"/>
    <sheet name="D1.2 - Stavební část" sheetId="3" r:id="rId3"/>
    <sheet name="D.2 - Měření a regulace" sheetId="4" r:id="rId4"/>
    <sheet name="Rekapitulace" sheetId="8" r:id="rId5"/>
    <sheet name="Rozpočet" sheetId="9" r:id="rId6"/>
    <sheet name="Parametry" sheetId="10" r:id="rId7"/>
    <sheet name="HVS150-BM-01" sheetId="6" r:id="rId8"/>
    <sheet name=" HPZO TV150-BM-01" sheetId="7" r:id="rId9"/>
    <sheet name="_" sheetId="5" r:id="rId10"/>
  </sheets>
  <definedNames>
    <definedName name="_xlnm._FilterDatabase" localSheetId="3" hidden="1">'D.2 - Měření a regulace'!$C$121:$K$125</definedName>
    <definedName name="_xlnm._FilterDatabase" localSheetId="1" hidden="1">'D1.1 - Technologická část'!$C$130:$K$349</definedName>
    <definedName name="_xlnm._FilterDatabase" localSheetId="2" hidden="1">'D1.2 - Stavební část'!$C$133:$K$219</definedName>
    <definedName name="_xlnm.Print_Area" localSheetId="3">'D.2 - Měření a regulace'!$C$4:$J$76,'D.2 - Měření a regulace'!$C$82:$J$101,'D.2 - Měření a regulace'!$C$107:$J$125</definedName>
    <definedName name="_xlnm.Print_Area" localSheetId="1">'D1.1 - Technologická část'!$C$4:$J$76,'D1.1 - Technologická část'!$C$82:$J$110,'D1.1 - Technologická část'!$C$116:$J$349</definedName>
    <definedName name="_xlnm.Print_Area" localSheetId="2">'D1.2 - Stavební část'!$C$4:$J$76,'D1.2 - Stavební část'!$C$82:$J$113,'D1.2 - Stavební část'!$C$119:$J$219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'D1.1 - Technologická část'!$130:$130</definedName>
    <definedName name="_xlnm.Print_Titles" localSheetId="2">'D1.2 - Stavební část'!$133:$133</definedName>
    <definedName name="_xlnm.Print_Titles" localSheetId="3">'D.2 - Měření a regulace'!$121:$121</definedName>
  </definedNames>
  <calcPr calcId="191029"/>
  <extLst/>
</workbook>
</file>

<file path=xl/sharedStrings.xml><?xml version="1.0" encoding="utf-8"?>
<sst xmlns="http://schemas.openxmlformats.org/spreadsheetml/2006/main" count="5848" uniqueCount="1714">
  <si>
    <t>Export Komplet</t>
  </si>
  <si>
    <t/>
  </si>
  <si>
    <t>2.0</t>
  </si>
  <si>
    <t>False</t>
  </si>
  <si>
    <t>{4b44bf6e-5dd3-4a20-bf9f-922b1c82747b}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</si>
  <si>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</si>
  <si>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</si>
  <si>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</si>
  <si>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</si>
  <si>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</si>
  <si>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</si>
  <si>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</si>
  <si>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</si>
  <si>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NP-010-23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</si>
  <si>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</si>
  <si>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</si>
  <si>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</si>
  <si>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</si>
  <si>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</si>
  <si>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</si>
  <si>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</si>
  <si>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</si>
  <si>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</si>
  <si>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</si>
  <si>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</si>
  <si>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</si>
  <si>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</si>
  <si>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</si>
  <si>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</si>
  <si>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</si>
  <si>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</si>
  <si>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</si>
  <si>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</si>
  <si>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</si>
  <si>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</si>
  <si>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</si>
  <si>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</si>
  <si>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</si>
  <si>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</si>
  <si>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</si>
  <si>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</si>
  <si>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</si>
  <si>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</si>
  <si>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</si>
  <si>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</si>
  <si>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</si>
  <si>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</si>
  <si>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</si>
  <si>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</si>
  <si>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</si>
  <si>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</si>
  <si>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</si>
  <si>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</si>
  <si>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</si>
  <si>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</si>
  <si>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</si>
  <si>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</si>
  <si>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</si>
  <si>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</si>
  <si>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</si>
  <si>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</si>
  <si>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</si>
  <si>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</si>
  <si>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</si>
  <si>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</si>
  <si>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</si>
  <si>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</si>
  <si>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</si>
  <si>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</si>
  <si>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</si>
  <si>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</si>
  <si>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</si>
  <si>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</si>
  <si>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</t>
  </si>
  <si>
    <t>Zařízení pro vytápění staveb, technologie TZB - DPPS+DVZ</t>
  </si>
  <si>
    <t>STA</t>
  </si>
  <si>
    <t>1</t>
  </si>
  <si>
    <t>{6c198738-70ce-4125-9f52-0142fd54ae96}</t>
  </si>
  <si>
    <t>2</t>
  </si>
  <si>
    <t>/</t>
  </si>
  <si>
    <t>D1.1</t>
  </si>
  <si>
    <t>Technologická část</t>
  </si>
  <si>
    <t>Soupis</t>
  </si>
  <si>
    <t>{721216d4-3f83-4272-9ddd-39ecd440f642}</t>
  </si>
  <si>
    <t>D1.2</t>
  </si>
  <si>
    <t>Stavební část</t>
  </si>
  <si>
    <t>{6b4ad777-b82b-4e41-a6fd-4a68d9a11723}</t>
  </si>
  <si>
    <t>D.2</t>
  </si>
  <si>
    <t>Měření a regulace</t>
  </si>
  <si>
    <t>{352f8082-6f7a-4e07-a5a5-5637ca0204c9}</t>
  </si>
  <si>
    <t>KRYCÍ LIST SOUPISU PRACÍ</t>
  </si>
  <si>
    <t>Objekt:</t>
  </si>
  <si>
    <t>D1 - Zařízení pro vytápění staveb, technologie TZB - DPPS+DVZ</t>
  </si>
  <si>
    <t>Soupis:</t>
  </si>
  <si>
    <t>D1.1 - Technologická část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</si>
  <si>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</si>
  <si>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</si>
  <si>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</si>
  <si>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</si>
  <si>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</si>
  <si>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</si>
  <si>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700-1 - Demontáže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</si>
  <si>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</si>
  <si>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</si>
  <si>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</si>
  <si>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</si>
  <si>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</si>
  <si>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</si>
  <si>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</si>
  <si>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783 - Nátěry</t>
  </si>
  <si>
    <t xml:space="preserve">    799 -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</si>
  <si>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</si>
  <si>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</si>
  <si>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</si>
  <si>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</si>
  <si>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</si>
  <si>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</si>
  <si>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</si>
  <si>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</si>
  <si>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</si>
  <si>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</si>
  <si>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</si>
  <si>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</si>
  <si>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</si>
  <si>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</si>
  <si>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</si>
  <si>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</si>
  <si>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700-1</t>
  </si>
  <si>
    <t>Demontáže</t>
  </si>
  <si>
    <t>K</t>
  </si>
  <si>
    <t>713300821</t>
  </si>
  <si>
    <t xml:space="preserve">Izolace tepelné odstranění pásů nebo folií vč. oplechování </t>
  </si>
  <si>
    <t>m2</t>
  </si>
  <si>
    <t>16</t>
  </si>
  <si>
    <t>1108549613</t>
  </si>
  <si>
    <t>713410831</t>
  </si>
  <si>
    <t>Odstranění izolace tepelné potrubí pásy nebo rohožemi s AL fólií staženými drátem tl do 50 mm</t>
  </si>
  <si>
    <t>m</t>
  </si>
  <si>
    <t>-113454977</t>
  </si>
  <si>
    <t>3</t>
  </si>
  <si>
    <t>732110812</t>
  </si>
  <si>
    <t>Demontáž rozdělovače nebo sběrače DN přes 100 do 200    4 ks</t>
  </si>
  <si>
    <t>-1514598249</t>
  </si>
  <si>
    <t>4</t>
  </si>
  <si>
    <t>7321115421</t>
  </si>
  <si>
    <t>Demontáž stávající měřící tratě vč. horkovodu</t>
  </si>
  <si>
    <t>kpl</t>
  </si>
  <si>
    <t>1885795811</t>
  </si>
  <si>
    <t>5</t>
  </si>
  <si>
    <t>732111542121</t>
  </si>
  <si>
    <t>Demontáž kalníku horkovodního do 100 litrů</t>
  </si>
  <si>
    <t>1153291710</t>
  </si>
  <si>
    <t>6</t>
  </si>
  <si>
    <t>732111542121547</t>
  </si>
  <si>
    <t>Demontáž topné větve neregulované do DN 50</t>
  </si>
  <si>
    <t>-581524866</t>
  </si>
  <si>
    <t>7</t>
  </si>
  <si>
    <t>73211154212154757</t>
  </si>
  <si>
    <t>Demontáž čerpadlové sestavy do DN 50</t>
  </si>
  <si>
    <t>-1207491474</t>
  </si>
  <si>
    <t>8</t>
  </si>
  <si>
    <t>732111542121549</t>
  </si>
  <si>
    <t>Demontáž expanzní nádoby do 300 litrů</t>
  </si>
  <si>
    <t>kus</t>
  </si>
  <si>
    <t>-446954340</t>
  </si>
  <si>
    <t>9</t>
  </si>
  <si>
    <t>732211821</t>
  </si>
  <si>
    <t>Demontáž ohříváku zásobníkového ležatého obsah přes 1600 do 2500 l</t>
  </si>
  <si>
    <t>309706731</t>
  </si>
  <si>
    <t>10</t>
  </si>
  <si>
    <t>732213815</t>
  </si>
  <si>
    <t>Rozřezání demontovaného ohříváku obsah přes 1600 do 2500 l</t>
  </si>
  <si>
    <t>1110304902</t>
  </si>
  <si>
    <t>11</t>
  </si>
  <si>
    <t>732214821</t>
  </si>
  <si>
    <t>Vypuštění vody z ohříváku obsah přes 1600 do 2500 l</t>
  </si>
  <si>
    <t>-2082718381</t>
  </si>
  <si>
    <t>12</t>
  </si>
  <si>
    <t>732292810</t>
  </si>
  <si>
    <t>Rozřezání konstrukcí podpěrných ohříváků TUV</t>
  </si>
  <si>
    <t>soubor</t>
  </si>
  <si>
    <t>-1510682372</t>
  </si>
  <si>
    <t>13</t>
  </si>
  <si>
    <t>732292820</t>
  </si>
  <si>
    <t>Rozřezání konstrukcí podpěrných výměníků tepla</t>
  </si>
  <si>
    <t>-263590761</t>
  </si>
  <si>
    <t>14</t>
  </si>
  <si>
    <t>732320815</t>
  </si>
  <si>
    <t>Demontáž nádrže beztlaké nebo tlakové odpojení od rozvodů potrubí obsah přes 500 do 1000 l</t>
  </si>
  <si>
    <t>624495467</t>
  </si>
  <si>
    <t>732324815</t>
  </si>
  <si>
    <t>Demontáž nádrže beztlaké nebo tlakové vypuštění vody z nádrže obsah přes 500 do 1000 l</t>
  </si>
  <si>
    <t>-52096420</t>
  </si>
  <si>
    <t>732393815</t>
  </si>
  <si>
    <t>Rozřezání demontované nádrže obsah do 1000 l</t>
  </si>
  <si>
    <t>-1531615379</t>
  </si>
  <si>
    <t>17</t>
  </si>
  <si>
    <t>732221814</t>
  </si>
  <si>
    <t>Demontáž výměníku tepla protiproudového s vložkou tvaru U pl výměníku přes 16,0 do 40,0 m2</t>
  </si>
  <si>
    <t>1382070926</t>
  </si>
  <si>
    <t>18</t>
  </si>
  <si>
    <t>732223814</t>
  </si>
  <si>
    <t>Rozřezání demontovaného výměníku tepla s vložkou tvaru U pl výměníku do 40 m2</t>
  </si>
  <si>
    <t>-1939080997</t>
  </si>
  <si>
    <t>19</t>
  </si>
  <si>
    <t>732224814</t>
  </si>
  <si>
    <t>Vypuštění vody z výměníku tepla s vložkou tvaru U pl výměníku přes 16,0 do 40,0 m2</t>
  </si>
  <si>
    <t>103800122</t>
  </si>
  <si>
    <t>20</t>
  </si>
  <si>
    <t>733110806</t>
  </si>
  <si>
    <t>Demontáž potrubí ocelového závitového DN přes 15 do 32</t>
  </si>
  <si>
    <t>590358649</t>
  </si>
  <si>
    <t>733110808</t>
  </si>
  <si>
    <t>Demontáž potrubí ocelového závitového DN přes 32 do 50</t>
  </si>
  <si>
    <t>31632994</t>
  </si>
  <si>
    <t>22</t>
  </si>
  <si>
    <t>733120826</t>
  </si>
  <si>
    <t>Demontáž potrubí ocelového hladkého D přes 60,3 do 89</t>
  </si>
  <si>
    <t>106071428</t>
  </si>
  <si>
    <t>23</t>
  </si>
  <si>
    <t>721140802</t>
  </si>
  <si>
    <t>Demontáž potrubí litinové DN do 100</t>
  </si>
  <si>
    <t>1180066178</t>
  </si>
  <si>
    <t>24</t>
  </si>
  <si>
    <t>722130802</t>
  </si>
  <si>
    <t>Demontáž potrubí ocelové pozinkované závitové DN přes 25 do 40</t>
  </si>
  <si>
    <t>1358462188</t>
  </si>
  <si>
    <t>25</t>
  </si>
  <si>
    <t>722130803</t>
  </si>
  <si>
    <t>Demontáž potrubí ocelové pozinkované závitové DN přes 40 do 50</t>
  </si>
  <si>
    <t>-641865332</t>
  </si>
  <si>
    <t>26</t>
  </si>
  <si>
    <t>7305656241</t>
  </si>
  <si>
    <t>2103655141</t>
  </si>
  <si>
    <t>27</t>
  </si>
  <si>
    <t>998732202.r1</t>
  </si>
  <si>
    <t>Přesun hmot procentní pro demontáže v objektech v přes 6 do 12 m</t>
  </si>
  <si>
    <t>%</t>
  </si>
  <si>
    <t>-2028565572</t>
  </si>
  <si>
    <t>28</t>
  </si>
  <si>
    <t>998732293.r1</t>
  </si>
  <si>
    <t>Příplatek k přesunu hmot procentní 700-1 za zvětšený přesun do 500 m</t>
  </si>
  <si>
    <t>598935409</t>
  </si>
  <si>
    <t>29</t>
  </si>
  <si>
    <t>730222256321</t>
  </si>
  <si>
    <t>Ekologická likvidace odpadu, odvoz na skládku</t>
  </si>
  <si>
    <t>470441632</t>
  </si>
  <si>
    <t>713</t>
  </si>
  <si>
    <t>Izolace tepelné</t>
  </si>
  <si>
    <t>30</t>
  </si>
  <si>
    <t>7132236521</t>
  </si>
  <si>
    <t>Izolace tepelná z minerální vaty s Al folií   22/20</t>
  </si>
  <si>
    <t>1075866857</t>
  </si>
  <si>
    <t>31</t>
  </si>
  <si>
    <t>7132236521-1</t>
  </si>
  <si>
    <t>Izolace tepelná z minerální vaty s Al folií   22/20 - stávající rozvody</t>
  </si>
  <si>
    <t>983279133</t>
  </si>
  <si>
    <t>32</t>
  </si>
  <si>
    <t>7132236522</t>
  </si>
  <si>
    <t>Izolace tepelná z minerální vaty s Al folií   28/20</t>
  </si>
  <si>
    <t>1359628269</t>
  </si>
  <si>
    <t>33</t>
  </si>
  <si>
    <t>7132236523</t>
  </si>
  <si>
    <t>Izolace tepelná z minerální vaty s Al folií   35/30</t>
  </si>
  <si>
    <t>-535142543</t>
  </si>
  <si>
    <t>34</t>
  </si>
  <si>
    <t>7132236523-1</t>
  </si>
  <si>
    <t>Izolace tepelná z minerální vaty s Al folií   35/30 - stávající rozvody</t>
  </si>
  <si>
    <t>1034285934</t>
  </si>
  <si>
    <t>35</t>
  </si>
  <si>
    <t>7132236524</t>
  </si>
  <si>
    <t>Izolace tepelná z minerální vaty s Al folií   42/30</t>
  </si>
  <si>
    <t>801598011</t>
  </si>
  <si>
    <t>36</t>
  </si>
  <si>
    <t>7132236524-1</t>
  </si>
  <si>
    <t>Izolace tepelná z minerální vaty s Al folií   42/30 - stávající rozvody</t>
  </si>
  <si>
    <t>1172007642</t>
  </si>
  <si>
    <t>37</t>
  </si>
  <si>
    <t>7132236525</t>
  </si>
  <si>
    <t>Izolace tepelná z minerální vaty s Al folií   48/40</t>
  </si>
  <si>
    <t>1165766368</t>
  </si>
  <si>
    <t>38</t>
  </si>
  <si>
    <t>7132236526</t>
  </si>
  <si>
    <t>Izolace tepelná z minerální vaty s Al folií   60/40</t>
  </si>
  <si>
    <t>-695283064</t>
  </si>
  <si>
    <t>39</t>
  </si>
  <si>
    <t>7132236526-1</t>
  </si>
  <si>
    <t>Izolace tepelná z minerální vaty s Al folií   60/40 - stávající rozvody</t>
  </si>
  <si>
    <t>-211361891</t>
  </si>
  <si>
    <t>40</t>
  </si>
  <si>
    <t>7132236527</t>
  </si>
  <si>
    <t>Izolace tepelná z minerální vaty s Al folií   76/50</t>
  </si>
  <si>
    <t>617725236</t>
  </si>
  <si>
    <t>41</t>
  </si>
  <si>
    <t>7132236527698</t>
  </si>
  <si>
    <t>Izolace tepelná z minerální vaty s Al folií   RS kombi tl. 60mm</t>
  </si>
  <si>
    <t>1690339726</t>
  </si>
  <si>
    <t>42</t>
  </si>
  <si>
    <t>998713201</t>
  </si>
  <si>
    <t>Přesun hmot procentní pro izolace tepelné v objektech v do 6 m</t>
  </si>
  <si>
    <t>-1112341135</t>
  </si>
  <si>
    <t>43</t>
  </si>
  <si>
    <t>998713292</t>
  </si>
  <si>
    <t>Příplatek k přesunu hmot procentní 713 za zvětšený přesun do 100 m</t>
  </si>
  <si>
    <t>-18327042</t>
  </si>
  <si>
    <t>721</t>
  </si>
  <si>
    <t>Zdravotechnika - vnitřní kanalizace</t>
  </si>
  <si>
    <t>44</t>
  </si>
  <si>
    <t>721140915</t>
  </si>
  <si>
    <t>Potrubí litinové propojení potrubí DN 100</t>
  </si>
  <si>
    <t>34961353</t>
  </si>
  <si>
    <t>45</t>
  </si>
  <si>
    <t>721173401</t>
  </si>
  <si>
    <t>Potrubí kanalizační z PVC SN 4 svodné DN 110 (vpust)</t>
  </si>
  <si>
    <t>1180662989</t>
  </si>
  <si>
    <t>46</t>
  </si>
  <si>
    <t>721174025</t>
  </si>
  <si>
    <t>Potrubí kanalizační z PP odpadní DN 110</t>
  </si>
  <si>
    <t>-1697768483</t>
  </si>
  <si>
    <t>47</t>
  </si>
  <si>
    <t>721174041</t>
  </si>
  <si>
    <t>Potrubí kanalizační z PP připojovací DN 32</t>
  </si>
  <si>
    <t>-138128203</t>
  </si>
  <si>
    <t>48</t>
  </si>
  <si>
    <t>721211913</t>
  </si>
  <si>
    <t>Montáž vpustí podlahových DN 110 ostatní typ</t>
  </si>
  <si>
    <t>-365082263</t>
  </si>
  <si>
    <t>49</t>
  </si>
  <si>
    <t>M</t>
  </si>
  <si>
    <t>212041134006350001</t>
  </si>
  <si>
    <t>Sifon HL plastový HL 21 vtok se záp.uz. DN 30</t>
  </si>
  <si>
    <t>KS</t>
  </si>
  <si>
    <t>1459683331</t>
  </si>
  <si>
    <t>50</t>
  </si>
  <si>
    <t>721290111</t>
  </si>
  <si>
    <t>Zkouška těsnosti potrubí kanalizace vodou DN do 125</t>
  </si>
  <si>
    <t>-123155586</t>
  </si>
  <si>
    <t>51</t>
  </si>
  <si>
    <t>998721201</t>
  </si>
  <si>
    <t>Přesun hmot procentní pro vnitřní kanalizace v objektech v do 6 m</t>
  </si>
  <si>
    <t>-772498820</t>
  </si>
  <si>
    <t>52</t>
  </si>
  <si>
    <t>998721292</t>
  </si>
  <si>
    <t>Příplatek k přesunu hmot procentní 721 za zvětšený přesun do 100 m</t>
  </si>
  <si>
    <t>-1502203586</t>
  </si>
  <si>
    <t>722</t>
  </si>
  <si>
    <t>Zdravotechnika - vnitřní vodovod</t>
  </si>
  <si>
    <t>53</t>
  </si>
  <si>
    <t>7132236522-2</t>
  </si>
  <si>
    <t>Izolace tepelná z minerální vaty s Al folií   28/20 - SV</t>
  </si>
  <si>
    <t>-819943820</t>
  </si>
  <si>
    <t>54</t>
  </si>
  <si>
    <t>7132236523-10</t>
  </si>
  <si>
    <t>Izolace tepelná z minerální vaty s Al folií   35/20 - SV</t>
  </si>
  <si>
    <t>-1259998529</t>
  </si>
  <si>
    <t>55</t>
  </si>
  <si>
    <t>7132236524-10</t>
  </si>
  <si>
    <t>Izolace tepelná z minerální vaty s Al folií   42/20 - SV</t>
  </si>
  <si>
    <t>1400054158</t>
  </si>
  <si>
    <t>56</t>
  </si>
  <si>
    <t>7132236525-10</t>
  </si>
  <si>
    <t>Izolace tepelná z minerální vaty s Al folií   48/20 - SV</t>
  </si>
  <si>
    <t>-937962744</t>
  </si>
  <si>
    <t>57</t>
  </si>
  <si>
    <t>71322365271-10</t>
  </si>
  <si>
    <t>Izolace tepelná z minerální vaty s Al folií   54/20 - SV</t>
  </si>
  <si>
    <t>376518364</t>
  </si>
  <si>
    <t>58</t>
  </si>
  <si>
    <t>7132236526-10</t>
  </si>
  <si>
    <t>Izolace tepelná z minerální vaty s Al folií   60/20 - SV</t>
  </si>
  <si>
    <t>279581801</t>
  </si>
  <si>
    <t>59</t>
  </si>
  <si>
    <t>7132236523-2</t>
  </si>
  <si>
    <t>Izolace tepelná z minerální vaty s Al folií   35/30 - TV,C</t>
  </si>
  <si>
    <t>1900136881</t>
  </si>
  <si>
    <t>60</t>
  </si>
  <si>
    <t>7132236524-2</t>
  </si>
  <si>
    <t>Izolace tepelná z minerální vaty s Al folií   42/30 - TV,C</t>
  </si>
  <si>
    <t>-1091478914</t>
  </si>
  <si>
    <t>61</t>
  </si>
  <si>
    <t>7132236525-2</t>
  </si>
  <si>
    <t>Izolace tepelná z minerální vaty s Al folií   48/40 - TV,C</t>
  </si>
  <si>
    <t>180688089</t>
  </si>
  <si>
    <t>62</t>
  </si>
  <si>
    <t>71322365271-2</t>
  </si>
  <si>
    <t>Izolace tepelná z minerální vaty s Al folií   54/40 - TV,C</t>
  </si>
  <si>
    <t>-1432449063</t>
  </si>
  <si>
    <t>63</t>
  </si>
  <si>
    <t>7132236526-2</t>
  </si>
  <si>
    <t>Izolace tepelná z minerální vaty s Al folií   64/40 - TV,C</t>
  </si>
  <si>
    <t>1054225305</t>
  </si>
  <si>
    <t>64</t>
  </si>
  <si>
    <t>722130234</t>
  </si>
  <si>
    <t>Potrubí vodovodní ocelové závitové pozinkované svařované běžné DN 32</t>
  </si>
  <si>
    <t>1234973439</t>
  </si>
  <si>
    <t>65</t>
  </si>
  <si>
    <t>722130235</t>
  </si>
  <si>
    <t>Potrubí vodovodní ocelové závitové pozinkované svařované běžné DN 40</t>
  </si>
  <si>
    <t>811876471</t>
  </si>
  <si>
    <t>66</t>
  </si>
  <si>
    <t>722130236</t>
  </si>
  <si>
    <t>Potrubí vodovodní ocelové závitové pozinkované svařované běžné DN 50</t>
  </si>
  <si>
    <t>30225790</t>
  </si>
  <si>
    <t>67</t>
  </si>
  <si>
    <t>722131914</t>
  </si>
  <si>
    <t>Potrubí pozinkované závitové vsazení odbočky do potrubí DN 32</t>
  </si>
  <si>
    <t>-670800120</t>
  </si>
  <si>
    <t>68</t>
  </si>
  <si>
    <t>722131916</t>
  </si>
  <si>
    <t>Potrubí pozinkované závitové vsazení odbočky do potrubí DN 50</t>
  </si>
  <si>
    <t>1106154245</t>
  </si>
  <si>
    <t>69</t>
  </si>
  <si>
    <t>722175003</t>
  </si>
  <si>
    <t>-154506509</t>
  </si>
  <si>
    <t>70</t>
  </si>
  <si>
    <t>722175004</t>
  </si>
  <si>
    <t>450740746</t>
  </si>
  <si>
    <t>71</t>
  </si>
  <si>
    <t>722175005</t>
  </si>
  <si>
    <t>-2045738176</t>
  </si>
  <si>
    <t>72</t>
  </si>
  <si>
    <t>722175006</t>
  </si>
  <si>
    <t>1051133602</t>
  </si>
  <si>
    <t>73</t>
  </si>
  <si>
    <t>722175007</t>
  </si>
  <si>
    <t>-1805623745</t>
  </si>
  <si>
    <t>74</t>
  </si>
  <si>
    <t>722182012</t>
  </si>
  <si>
    <t>Podpůrný žlab pro potrubí D 25</t>
  </si>
  <si>
    <t>1642994683</t>
  </si>
  <si>
    <t>75</t>
  </si>
  <si>
    <t>722182013</t>
  </si>
  <si>
    <t>Podpůrný žlab pro potrubí D 32</t>
  </si>
  <si>
    <t>1697461680</t>
  </si>
  <si>
    <t>76</t>
  </si>
  <si>
    <t>722182014</t>
  </si>
  <si>
    <t>Podpůrný žlab pro potrubí D 40</t>
  </si>
  <si>
    <t>-1930480626</t>
  </si>
  <si>
    <t>77</t>
  </si>
  <si>
    <t>722182015</t>
  </si>
  <si>
    <t>Podpůrný žlab pro potrubí D 50</t>
  </si>
  <si>
    <t>-970392735</t>
  </si>
  <si>
    <t>78</t>
  </si>
  <si>
    <t>722182016</t>
  </si>
  <si>
    <t>Podpůrný žlab pro potrubí D 63</t>
  </si>
  <si>
    <t>128494509</t>
  </si>
  <si>
    <t>79</t>
  </si>
  <si>
    <t>722290226</t>
  </si>
  <si>
    <t>Zkouška těsnosti vodovodního potrubí závitového DN do 50</t>
  </si>
  <si>
    <t>1706025178</t>
  </si>
  <si>
    <t>80</t>
  </si>
  <si>
    <t>722290234</t>
  </si>
  <si>
    <t>Proplach vodovodního potrubí DN do 80</t>
  </si>
  <si>
    <t>121460146</t>
  </si>
  <si>
    <t>81</t>
  </si>
  <si>
    <t>722290246</t>
  </si>
  <si>
    <t>Zkouška těsnosti vodovodního potrubí plastového DN do 40</t>
  </si>
  <si>
    <t>1855431250</t>
  </si>
  <si>
    <t>82</t>
  </si>
  <si>
    <t>722290249</t>
  </si>
  <si>
    <t>Zkouška těsnosti vodovodního potrubí plastového DN přes 40 do 90</t>
  </si>
  <si>
    <t>-285511795</t>
  </si>
  <si>
    <t>83</t>
  </si>
  <si>
    <t>150073229009300007</t>
  </si>
  <si>
    <t>-1883501077</t>
  </si>
  <si>
    <t>84</t>
  </si>
  <si>
    <t>154079529009750003</t>
  </si>
  <si>
    <t>-589964807</t>
  </si>
  <si>
    <t>85</t>
  </si>
  <si>
    <t>154079529009750004</t>
  </si>
  <si>
    <t>1967515849</t>
  </si>
  <si>
    <t>86</t>
  </si>
  <si>
    <t>154079529009750005</t>
  </si>
  <si>
    <t>467893177</t>
  </si>
  <si>
    <t>87</t>
  </si>
  <si>
    <t>154079529009750006</t>
  </si>
  <si>
    <t>81927413</t>
  </si>
  <si>
    <t>88</t>
  </si>
  <si>
    <t>154079529009750007</t>
  </si>
  <si>
    <t>-62686571</t>
  </si>
  <si>
    <t>89</t>
  </si>
  <si>
    <t>158078529009500032</t>
  </si>
  <si>
    <t>1042155364</t>
  </si>
  <si>
    <t>90</t>
  </si>
  <si>
    <t>158078529009500034</t>
  </si>
  <si>
    <t>-1070362230</t>
  </si>
  <si>
    <t>91</t>
  </si>
  <si>
    <t>160079529009600014</t>
  </si>
  <si>
    <t>276908101</t>
  </si>
  <si>
    <t>92</t>
  </si>
  <si>
    <t>150047580009300459</t>
  </si>
  <si>
    <t>-779732384</t>
  </si>
  <si>
    <t>93</t>
  </si>
  <si>
    <t>150039554509300167</t>
  </si>
  <si>
    <t>-2033332349</t>
  </si>
  <si>
    <t>94</t>
  </si>
  <si>
    <t>722566665412</t>
  </si>
  <si>
    <t>Jemný filtr odkalovací, DN40, 1 1/2" FF, 16bar, 40°C, závitový, jemný, se zpětným proplachem, mosaz, průtok 10m3, Kvs 22,4m3, filt 100µm</t>
  </si>
  <si>
    <t>-2099494222</t>
  </si>
  <si>
    <t>95</t>
  </si>
  <si>
    <t>722229101</t>
  </si>
  <si>
    <t>Montáž vodovodních armatur s jedním závitem G 1/2" ostatní typ</t>
  </si>
  <si>
    <t>-1598385175</t>
  </si>
  <si>
    <t>96</t>
  </si>
  <si>
    <t>722239102</t>
  </si>
  <si>
    <t>Montáž armatur vodovodních se dvěma závity G 3/4"</t>
  </si>
  <si>
    <t>77064727</t>
  </si>
  <si>
    <t>97</t>
  </si>
  <si>
    <t>722239103</t>
  </si>
  <si>
    <t>Montáž armatur vodovodních se dvěma závity G 1"</t>
  </si>
  <si>
    <t>405359319</t>
  </si>
  <si>
    <t>98</t>
  </si>
  <si>
    <t>722239104</t>
  </si>
  <si>
    <t>Montáž armatur vodovodních se dvěma závity G 5/4"</t>
  </si>
  <si>
    <t>-959355411</t>
  </si>
  <si>
    <t>99</t>
  </si>
  <si>
    <t>722239105</t>
  </si>
  <si>
    <t>Montáž armatur vodovodních se dvěma závity G 6/4"</t>
  </si>
  <si>
    <t>886804723</t>
  </si>
  <si>
    <t>100</t>
  </si>
  <si>
    <t>722239106</t>
  </si>
  <si>
    <t>Montáž armatur vodovodních se dvěma závity G 2"</t>
  </si>
  <si>
    <t>-1799068680</t>
  </si>
  <si>
    <t>101</t>
  </si>
  <si>
    <t>72256325415421</t>
  </si>
  <si>
    <t>Teploměr 0-120°C vč jímky</t>
  </si>
  <si>
    <t>-1704692137</t>
  </si>
  <si>
    <t>102</t>
  </si>
  <si>
    <t>7225632541542121</t>
  </si>
  <si>
    <t xml:space="preserve">Manometr 0-16bar </t>
  </si>
  <si>
    <t>-135400431</t>
  </si>
  <si>
    <t>103</t>
  </si>
  <si>
    <t>722596632514</t>
  </si>
  <si>
    <t>Montáž úpravny Anticalc</t>
  </si>
  <si>
    <t>807173836</t>
  </si>
  <si>
    <t>104</t>
  </si>
  <si>
    <t>72256325142566</t>
  </si>
  <si>
    <t>Úpravna vody (permanentní magnet) Q=3,5m3, 1" T max do 45°C, SV</t>
  </si>
  <si>
    <t>882699664</t>
  </si>
  <si>
    <t>105</t>
  </si>
  <si>
    <t>72256325142565</t>
  </si>
  <si>
    <t>Úpravna vody (permanentní magnet) Q=3,5m3, 1" T max nad 45°C, TV</t>
  </si>
  <si>
    <t>1344193524</t>
  </si>
  <si>
    <t>106</t>
  </si>
  <si>
    <t>565206718</t>
  </si>
  <si>
    <t>107</t>
  </si>
  <si>
    <t>724239112</t>
  </si>
  <si>
    <t>-1393409067</t>
  </si>
  <si>
    <t>108</t>
  </si>
  <si>
    <t>729998745</t>
  </si>
  <si>
    <t>Odstavení přípojky studené vody do DN 50</t>
  </si>
  <si>
    <t>323112584</t>
  </si>
  <si>
    <t>-716463880</t>
  </si>
  <si>
    <t>110</t>
  </si>
  <si>
    <t>72255564521254</t>
  </si>
  <si>
    <t>297721035</t>
  </si>
  <si>
    <t>111</t>
  </si>
  <si>
    <t>732429212</t>
  </si>
  <si>
    <t>Montáž čerpadla oběhového mokroběžného závitového DN 25</t>
  </si>
  <si>
    <t>-1634019723</t>
  </si>
  <si>
    <t>112</t>
  </si>
  <si>
    <t>7225632541</t>
  </si>
  <si>
    <t>1930300969</t>
  </si>
  <si>
    <t>113</t>
  </si>
  <si>
    <t>722653654</t>
  </si>
  <si>
    <t>Výměna stávajícího fakturačního vodoměru do DN 32 - dodávka vodárny</t>
  </si>
  <si>
    <t>1287766932</t>
  </si>
  <si>
    <t>114</t>
  </si>
  <si>
    <t>998722201</t>
  </si>
  <si>
    <t>Přesun hmot procentní pro vnitřní vodovod v objektech v do 6 m</t>
  </si>
  <si>
    <t>-1671002906</t>
  </si>
  <si>
    <t>115</t>
  </si>
  <si>
    <t>998722292</t>
  </si>
  <si>
    <t>Příplatek k přesunu hmot procentní 722 za zvětšený přesun do 100 m</t>
  </si>
  <si>
    <t>1432643855</t>
  </si>
  <si>
    <t>732</t>
  </si>
  <si>
    <t>Ústřední vytápění - strojovny</t>
  </si>
  <si>
    <t>116</t>
  </si>
  <si>
    <t>732199100</t>
  </si>
  <si>
    <t>Montáž orientačních štítků vč. dodávky štítků</t>
  </si>
  <si>
    <t>1756929908</t>
  </si>
  <si>
    <t>117</t>
  </si>
  <si>
    <t>732452221</t>
  </si>
  <si>
    <t>Stanice kompaktní HV/ÚT - (vytápění) 150 kW vč. příslušenství viz. výpis HVS150-BM-01</t>
  </si>
  <si>
    <t>233155394</t>
  </si>
  <si>
    <t>118</t>
  </si>
  <si>
    <t>73266542154</t>
  </si>
  <si>
    <t>Montáž stanice HVS150, uvedení do provozu</t>
  </si>
  <si>
    <t>264427775</t>
  </si>
  <si>
    <t>119</t>
  </si>
  <si>
    <t>7326654215421</t>
  </si>
  <si>
    <t>Tepelná izolace stanice HVS150</t>
  </si>
  <si>
    <t>1800877385</t>
  </si>
  <si>
    <t>652495891</t>
  </si>
  <si>
    <t>121</t>
  </si>
  <si>
    <t>7326654215454</t>
  </si>
  <si>
    <t>2112372664</t>
  </si>
  <si>
    <t>122</t>
  </si>
  <si>
    <t>732665421545421</t>
  </si>
  <si>
    <t>Tepelná izolace stanice HPZO TV150</t>
  </si>
  <si>
    <t>1350208462</t>
  </si>
  <si>
    <t>943366430</t>
  </si>
  <si>
    <t>124</t>
  </si>
  <si>
    <t>732219315.r1</t>
  </si>
  <si>
    <t>1619801837</t>
  </si>
  <si>
    <t>125</t>
  </si>
  <si>
    <t>73265625631</t>
  </si>
  <si>
    <t>Kombinovaný rozdělovač a sběrač modul 150, M=23m3/hod / PN6, L=2m</t>
  </si>
  <si>
    <t>-1682993351</t>
  </si>
  <si>
    <t>126</t>
  </si>
  <si>
    <t>73265625632</t>
  </si>
  <si>
    <t>Stavitelný stojan na podlahu</t>
  </si>
  <si>
    <t>1770165231</t>
  </si>
  <si>
    <t>127</t>
  </si>
  <si>
    <t>7326665321</t>
  </si>
  <si>
    <t>Montáž kombinovaného rozdělovače a sběrače</t>
  </si>
  <si>
    <t>-1785137376</t>
  </si>
  <si>
    <t>128</t>
  </si>
  <si>
    <t>732331623.RFX</t>
  </si>
  <si>
    <t>Nádoba tlaková expanzní s membránou Reflex N závitové připojení PN 0,6 o objemu 250 l</t>
  </si>
  <si>
    <t>2088444935</t>
  </si>
  <si>
    <t>129</t>
  </si>
  <si>
    <t>732331778</t>
  </si>
  <si>
    <t>Příslušenství k expanzním nádobám bezpečnostní uzávěr G 1 k měření tlaku</t>
  </si>
  <si>
    <t>-1834669844</t>
  </si>
  <si>
    <t>130</t>
  </si>
  <si>
    <t>732666532154</t>
  </si>
  <si>
    <t>Montáž expanzní nádoby 250 l</t>
  </si>
  <si>
    <t>-933725772</t>
  </si>
  <si>
    <t>131</t>
  </si>
  <si>
    <t>-1870616936</t>
  </si>
  <si>
    <t>132</t>
  </si>
  <si>
    <t>732429221</t>
  </si>
  <si>
    <t>Montáž čerpadla oběhového mokroběžného přírubového DN 32 jednodílné</t>
  </si>
  <si>
    <t>-1317190444</t>
  </si>
  <si>
    <t>133</t>
  </si>
  <si>
    <t>732666532541</t>
  </si>
  <si>
    <t>-1401423752</t>
  </si>
  <si>
    <t>134</t>
  </si>
  <si>
    <t>732666532542</t>
  </si>
  <si>
    <t>-907858214</t>
  </si>
  <si>
    <t>135</t>
  </si>
  <si>
    <t>7326665325429</t>
  </si>
  <si>
    <t>-1672092362</t>
  </si>
  <si>
    <t>136</t>
  </si>
  <si>
    <t>998732202</t>
  </si>
  <si>
    <t>Přesun hmot procentní pro strojovny v objektech v přes 6 do 12 m</t>
  </si>
  <si>
    <t>-827626763</t>
  </si>
  <si>
    <t>137</t>
  </si>
  <si>
    <t>998732293</t>
  </si>
  <si>
    <t>Příplatek k přesunu hmot procentní 732 za zvětšený přesun do 500 m</t>
  </si>
  <si>
    <t>794205103</t>
  </si>
  <si>
    <t>733</t>
  </si>
  <si>
    <t>Ústřední vytápění - rozvodné potrubí</t>
  </si>
  <si>
    <t>138</t>
  </si>
  <si>
    <t>733111113</t>
  </si>
  <si>
    <t>Potrubí ocelové závitové černé bezešvé běžné v kotelnách nebo strojovnách DN 15</t>
  </si>
  <si>
    <t>529864476</t>
  </si>
  <si>
    <t>139</t>
  </si>
  <si>
    <t>733111114</t>
  </si>
  <si>
    <t>Potrubí ocelové závitové černé bezešvé běžné v kotelnách nebo strojovnách DN 20</t>
  </si>
  <si>
    <t>-1211251230</t>
  </si>
  <si>
    <t>140</t>
  </si>
  <si>
    <t>733111115</t>
  </si>
  <si>
    <t>Potrubí ocelové závitové černé bezešvé běžné v kotelnách nebo strojovnách DN 25</t>
  </si>
  <si>
    <t>564875479</t>
  </si>
  <si>
    <t>141</t>
  </si>
  <si>
    <t>733111116</t>
  </si>
  <si>
    <t>Potrubí ocelové závitové černé bezešvé běžné v kotelnách nebo strojovnách DN 32</t>
  </si>
  <si>
    <t>2132099213</t>
  </si>
  <si>
    <t>142</t>
  </si>
  <si>
    <t>733111117</t>
  </si>
  <si>
    <t>Potrubí ocelové závitové černé bezešvé běžné v kotelnách nebo strojovnách DN 40</t>
  </si>
  <si>
    <t>-2058841621</t>
  </si>
  <si>
    <t>143</t>
  </si>
  <si>
    <t>733111118</t>
  </si>
  <si>
    <t>Potrubí ocelové závitové černé bezešvé běžné v kotelnách nebo strojovnách DN 50</t>
  </si>
  <si>
    <t>298828415</t>
  </si>
  <si>
    <t>144</t>
  </si>
  <si>
    <t>733113116</t>
  </si>
  <si>
    <t>Příplatek k potrubí z trubek ocelových černých závitových za zhotovení závitové ocelové přípojky DN 32</t>
  </si>
  <si>
    <t>374340692</t>
  </si>
  <si>
    <t>145</t>
  </si>
  <si>
    <t>733113118</t>
  </si>
  <si>
    <t>Příplatek k potrubí z trubek ocelových černých závitových za zhotovení závitové ocelové přípojky DN 50</t>
  </si>
  <si>
    <t>-319443554</t>
  </si>
  <si>
    <t>146</t>
  </si>
  <si>
    <t>733121222</t>
  </si>
  <si>
    <t>Potrubí ocelové hladké bezešvé v kotelnách nebo strojovnách spojované svařováním D 76x3,2</t>
  </si>
  <si>
    <t>42922293</t>
  </si>
  <si>
    <t>147</t>
  </si>
  <si>
    <t>733123125</t>
  </si>
  <si>
    <t>Příplatek k potrubí ocelovému hladkému za zhotovení přípojky z trubek ocelových hladkých D 89x3,6</t>
  </si>
  <si>
    <t>431382079</t>
  </si>
  <si>
    <t>148</t>
  </si>
  <si>
    <t>733124121</t>
  </si>
  <si>
    <t>Příplatek k potrubí ocelovému hladkému za zhotovení přechodů z trubek hladkých kováním DN 65/25</t>
  </si>
  <si>
    <t>1562493206</t>
  </si>
  <si>
    <t>149</t>
  </si>
  <si>
    <t>733141102</t>
  </si>
  <si>
    <t>Odvzdušňovací nádoba z trubek ocelových do DN 50</t>
  </si>
  <si>
    <t>-1275957645</t>
  </si>
  <si>
    <t>150</t>
  </si>
  <si>
    <t>733190108</t>
  </si>
  <si>
    <t>Zkouška těsnosti potrubí ocelové závitové DN přes 40 do 50</t>
  </si>
  <si>
    <t>-625498258</t>
  </si>
  <si>
    <t>151</t>
  </si>
  <si>
    <t>733190225</t>
  </si>
  <si>
    <t>Zkouška těsnosti potrubí ocelové hladké D přes 60,3x2,9 do 89x5,0</t>
  </si>
  <si>
    <t>-1760217939</t>
  </si>
  <si>
    <t>152</t>
  </si>
  <si>
    <t>998733201</t>
  </si>
  <si>
    <t>Přesun hmot procentní pro rozvody potrubí v objektech v do 6 m</t>
  </si>
  <si>
    <t>-1764963219</t>
  </si>
  <si>
    <t>153</t>
  </si>
  <si>
    <t>998733293</t>
  </si>
  <si>
    <t>Příplatek k přesunu hmot procentní 733 za zvětšený přesun do 500 m</t>
  </si>
  <si>
    <t>330135375</t>
  </si>
  <si>
    <t>734</t>
  </si>
  <si>
    <t>Ústřední vytápění - armatury</t>
  </si>
  <si>
    <t>154</t>
  </si>
  <si>
    <t>734173216</t>
  </si>
  <si>
    <t>Spoj přírubový PN 6/I do 200°C DN 65</t>
  </si>
  <si>
    <t>-866798981</t>
  </si>
  <si>
    <t>155</t>
  </si>
  <si>
    <t>734109315</t>
  </si>
  <si>
    <t>Montáž armatury přírubové se dvěma přírubami PN 25-40 DN 65</t>
  </si>
  <si>
    <t>430220949</t>
  </si>
  <si>
    <t>156</t>
  </si>
  <si>
    <t>734209103</t>
  </si>
  <si>
    <t>Montáž armatury závitové s jedním závitem G 1/2</t>
  </si>
  <si>
    <t>655672412</t>
  </si>
  <si>
    <t>157</t>
  </si>
  <si>
    <t>734209113</t>
  </si>
  <si>
    <t>Montáž armatury závitové s dvěma závity G 1/2</t>
  </si>
  <si>
    <t>1335444802</t>
  </si>
  <si>
    <t>158</t>
  </si>
  <si>
    <t>734209114</t>
  </si>
  <si>
    <t>Montáž armatury závitové s dvěma závity G 3/4</t>
  </si>
  <si>
    <t>1646402005</t>
  </si>
  <si>
    <t>159</t>
  </si>
  <si>
    <t>734209115</t>
  </si>
  <si>
    <t>Montáž armatury závitové s dvěma závity G 1</t>
  </si>
  <si>
    <t>1186026042</t>
  </si>
  <si>
    <t>160</t>
  </si>
  <si>
    <t>734209116</t>
  </si>
  <si>
    <t>Montáž armatury závitové s dvěma závity G 5/4</t>
  </si>
  <si>
    <t>-989426129</t>
  </si>
  <si>
    <t>161</t>
  </si>
  <si>
    <t>734209117</t>
  </si>
  <si>
    <t>Montáž armatury závitové s dvěma závity G 6/4</t>
  </si>
  <si>
    <t>-324570392</t>
  </si>
  <si>
    <t>162</t>
  </si>
  <si>
    <t>734209124</t>
  </si>
  <si>
    <t>Montáž armatury závitové s třemi závity G 3/4 - dodávka MaR</t>
  </si>
  <si>
    <t>-913845122</t>
  </si>
  <si>
    <t>163</t>
  </si>
  <si>
    <t>734209126</t>
  </si>
  <si>
    <t>Montáž armatury závitové s třemi závity G 5/4 - dodávka MaR</t>
  </si>
  <si>
    <t>1346297623</t>
  </si>
  <si>
    <t>164</t>
  </si>
  <si>
    <t>7346665411</t>
  </si>
  <si>
    <t>Montáž přivařovací armatury do DN 32</t>
  </si>
  <si>
    <t>1120907870</t>
  </si>
  <si>
    <t>165</t>
  </si>
  <si>
    <t>7346665412</t>
  </si>
  <si>
    <t>Montáž přivařovací armatury do DN 80</t>
  </si>
  <si>
    <t>425443243</t>
  </si>
  <si>
    <t>166</t>
  </si>
  <si>
    <t>763378245</t>
  </si>
  <si>
    <t>167</t>
  </si>
  <si>
    <t>154079529009750002</t>
  </si>
  <si>
    <t>1735961870</t>
  </si>
  <si>
    <t>168</t>
  </si>
  <si>
    <t>1971796946</t>
  </si>
  <si>
    <t>169</t>
  </si>
  <si>
    <t>1374166842</t>
  </si>
  <si>
    <t>170</t>
  </si>
  <si>
    <t>1171088306</t>
  </si>
  <si>
    <t>171</t>
  </si>
  <si>
    <t>-297535207</t>
  </si>
  <si>
    <t>172</t>
  </si>
  <si>
    <t>158078529009500037</t>
  </si>
  <si>
    <t>-598667922</t>
  </si>
  <si>
    <t>173</t>
  </si>
  <si>
    <t>158078529009500038</t>
  </si>
  <si>
    <t>366692487</t>
  </si>
  <si>
    <t>174</t>
  </si>
  <si>
    <t>160079529009600005</t>
  </si>
  <si>
    <t>-1351503248</t>
  </si>
  <si>
    <t>175</t>
  </si>
  <si>
    <t>160079529009600004</t>
  </si>
  <si>
    <t>1985059863</t>
  </si>
  <si>
    <t>176</t>
  </si>
  <si>
    <t>150029129009300005</t>
  </si>
  <si>
    <t>-1170494673</t>
  </si>
  <si>
    <t>177</t>
  </si>
  <si>
    <t>150047580009300038</t>
  </si>
  <si>
    <t>214306306</t>
  </si>
  <si>
    <t>178</t>
  </si>
  <si>
    <t>150047580009300040</t>
  </si>
  <si>
    <t>-848463147</t>
  </si>
  <si>
    <t>179</t>
  </si>
  <si>
    <t>150047580009300041</t>
  </si>
  <si>
    <t>1548520930</t>
  </si>
  <si>
    <t>180</t>
  </si>
  <si>
    <t>160046074509600018</t>
  </si>
  <si>
    <t>1963830974</t>
  </si>
  <si>
    <t>181</t>
  </si>
  <si>
    <t>154069054500020001</t>
  </si>
  <si>
    <t>1348600043</t>
  </si>
  <si>
    <t>182</t>
  </si>
  <si>
    <t>154069054500020007</t>
  </si>
  <si>
    <t>1891671678</t>
  </si>
  <si>
    <t>183</t>
  </si>
  <si>
    <t>734411117</t>
  </si>
  <si>
    <t>Teploměr technický s pevným stonkem a jímkou zadní připojení průměr 80 mm délky 100 mm 0-160°C</t>
  </si>
  <si>
    <t>-1803236672</t>
  </si>
  <si>
    <t>184</t>
  </si>
  <si>
    <t>734421102</t>
  </si>
  <si>
    <t>Tlakoměr s pevným stonkem a zpětnou klapkou tlak 0-25 bar spodní připojení vč. U-smyčky a trojcestného kohoutu</t>
  </si>
  <si>
    <t>1160200198</t>
  </si>
  <si>
    <t>185</t>
  </si>
  <si>
    <t>734494213</t>
  </si>
  <si>
    <t>Návarek s trubkovým závitem G 1/2</t>
  </si>
  <si>
    <t>966475714</t>
  </si>
  <si>
    <t>186</t>
  </si>
  <si>
    <t>7346665214</t>
  </si>
  <si>
    <t>Termomanometr 0-120°C, 0-6 bar</t>
  </si>
  <si>
    <t>-1164190673</t>
  </si>
  <si>
    <t>187</t>
  </si>
  <si>
    <t>73456666987</t>
  </si>
  <si>
    <t>Demontáž a zpětná montáž měřiče tepla DN 25</t>
  </si>
  <si>
    <t>-578375237</t>
  </si>
  <si>
    <t>188</t>
  </si>
  <si>
    <t>998734201</t>
  </si>
  <si>
    <t>Přesun hmot procentní pro armatury v objektech v do 6 m</t>
  </si>
  <si>
    <t>-2025388098</t>
  </si>
  <si>
    <t>189</t>
  </si>
  <si>
    <t>998734293</t>
  </si>
  <si>
    <t>Příplatek k přesunu hmot procentní 734 za zvětšený přesun do 500 m</t>
  </si>
  <si>
    <t>459674799</t>
  </si>
  <si>
    <t>767</t>
  </si>
  <si>
    <t>Konstrukce zámečnické</t>
  </si>
  <si>
    <t>190</t>
  </si>
  <si>
    <t>767995111</t>
  </si>
  <si>
    <t>Montáž atypických zámečnických konstrukcí hm do 5 kg</t>
  </si>
  <si>
    <t>kg</t>
  </si>
  <si>
    <t>-313060747</t>
  </si>
  <si>
    <t>191</t>
  </si>
  <si>
    <t>7678546322</t>
  </si>
  <si>
    <t>Materiál pro uložení potrubí</t>
  </si>
  <si>
    <t>290105552</t>
  </si>
  <si>
    <t>192</t>
  </si>
  <si>
    <t>998767201</t>
  </si>
  <si>
    <t>Přesun hmot procentní pro zámečnické konstrukce v objektech v do 6 m</t>
  </si>
  <si>
    <t>1773240882</t>
  </si>
  <si>
    <t>193</t>
  </si>
  <si>
    <t>998767292</t>
  </si>
  <si>
    <t>Příplatek k přesunu hmot procentní 767 za zvětšený přesun do 100 m</t>
  </si>
  <si>
    <t>-1436659509</t>
  </si>
  <si>
    <t>783</t>
  </si>
  <si>
    <t>Nátěry</t>
  </si>
  <si>
    <t>194</t>
  </si>
  <si>
    <t>783614551</t>
  </si>
  <si>
    <t>Základní jednonásobný syntetický nátěr potrubí DN do 50 mm</t>
  </si>
  <si>
    <t>-1784270974</t>
  </si>
  <si>
    <t>195</t>
  </si>
  <si>
    <t>783614561</t>
  </si>
  <si>
    <t>Základní jednonásobný syntetický nátěr potrubí přes DN 50 do DN 100 mm</t>
  </si>
  <si>
    <t>1129344185</t>
  </si>
  <si>
    <t>799</t>
  </si>
  <si>
    <t>Ostatní</t>
  </si>
  <si>
    <t>196</t>
  </si>
  <si>
    <t>799652147</t>
  </si>
  <si>
    <t>Stavební výpomoc - zajištění komunikační trasy vstup z 1. NP schodiště do VS, dveře 800 mm, SDK příčka</t>
  </si>
  <si>
    <t>498006908</t>
  </si>
  <si>
    <t>197</t>
  </si>
  <si>
    <t>7996521476587</t>
  </si>
  <si>
    <t>Provizorní řešení ohřevu TV - zajištění ohřevu vody po dobu realizace VS</t>
  </si>
  <si>
    <t>569263215</t>
  </si>
  <si>
    <t>198</t>
  </si>
  <si>
    <t>79965321</t>
  </si>
  <si>
    <t>Topná zkouška</t>
  </si>
  <si>
    <t>hod</t>
  </si>
  <si>
    <t>1112896489</t>
  </si>
  <si>
    <t>199</t>
  </si>
  <si>
    <t>79965321.1</t>
  </si>
  <si>
    <t>Napouštění, vypouštění systému</t>
  </si>
  <si>
    <t>1041098660</t>
  </si>
  <si>
    <t>200</t>
  </si>
  <si>
    <t>79965323233</t>
  </si>
  <si>
    <t>HZS - nepředvídané práce ( rekonstrukce)</t>
  </si>
  <si>
    <t>-1197450296</t>
  </si>
  <si>
    <t>201</t>
  </si>
  <si>
    <t>7995621558741</t>
  </si>
  <si>
    <t>Zajištění a ochrana podlah a stěn komunikační trasy do VS proti znečištění vč. úklidu</t>
  </si>
  <si>
    <t>-1669238646</t>
  </si>
  <si>
    <t>202</t>
  </si>
  <si>
    <t>79956215587.1</t>
  </si>
  <si>
    <t>Dodavatelská realizační dokumentace - VŘ, konkrétní řešení</t>
  </si>
  <si>
    <t>909652571</t>
  </si>
  <si>
    <t>203</t>
  </si>
  <si>
    <t>799562155971</t>
  </si>
  <si>
    <t>Koordinace s dodavateli energií Teplárna, Vodárny Brno</t>
  </si>
  <si>
    <t>170260828</t>
  </si>
  <si>
    <t>204</t>
  </si>
  <si>
    <t>799562155971.1</t>
  </si>
  <si>
    <t>Koordinace s ostatními profesemi</t>
  </si>
  <si>
    <t>-1121334610</t>
  </si>
  <si>
    <t>205</t>
  </si>
  <si>
    <t>79965323233654623</t>
  </si>
  <si>
    <t>Zaškolení obsluhy</t>
  </si>
  <si>
    <t>1341835</t>
  </si>
  <si>
    <t>206</t>
  </si>
  <si>
    <t>79965324</t>
  </si>
  <si>
    <t>Dokumentace skutečného provedení</t>
  </si>
  <si>
    <t>486106525</t>
  </si>
  <si>
    <t>207</t>
  </si>
  <si>
    <t>799653245214</t>
  </si>
  <si>
    <t>Provozní řád výměníkové stanice</t>
  </si>
  <si>
    <t>-132656922</t>
  </si>
  <si>
    <t>D1.2 - Stavební část</t>
  </si>
  <si>
    <t>HSV - Práce a dodávky HSV</t>
  </si>
  <si>
    <t xml:space="preserve">    1 - Zemní práce</t>
  </si>
  <si>
    <t xml:space="preserve">    3 - Svislé a kompletní konstrukce</t>
  </si>
  <si>
    <t xml:space="preserve">    61 - Úpravy povrchů vnitřní</t>
  </si>
  <si>
    <t xml:space="preserve">    63 - Podlahy a podlahové konstrukce</t>
  </si>
  <si>
    <t xml:space="preserve">    64 - Výplně otvorů</t>
  </si>
  <si>
    <t xml:space="preserve">    728 - Vzduchotechnika</t>
  </si>
  <si>
    <t xml:space="preserve">    96 - Bourání konstrukcí</t>
  </si>
  <si>
    <t xml:space="preserve">    99 - Staveništní přesun hmot</t>
  </si>
  <si>
    <t xml:space="preserve">    D96 - Přesuny suti a vybouraných hmot</t>
  </si>
  <si>
    <t xml:space="preserve">    721 - Vnitřní kanalizace</t>
  </si>
  <si>
    <t xml:space="preserve">    766 - Konstrukce truhlářské</t>
  </si>
  <si>
    <t xml:space="preserve">    784 - Malby</t>
  </si>
  <si>
    <t>HSV</t>
  </si>
  <si>
    <t>Práce a dodávky HSV</t>
  </si>
  <si>
    <t>Zemní práce</t>
  </si>
  <si>
    <t>139601102R00</t>
  </si>
  <si>
    <t>Ruční výkop jam, rýh a šachet v hornině 3</t>
  </si>
  <si>
    <t>m3</t>
  </si>
  <si>
    <t>1583511973</t>
  </si>
  <si>
    <t>P</t>
  </si>
  <si>
    <t>Poznámka k položce:
s přehozením na vzdálenost do 5 m nebo s naložením na ruční dopravní prostředek</t>
  </si>
  <si>
    <t>162201203R00</t>
  </si>
  <si>
    <t>Vodorovné přemístění výkopku z horniny 1 až 4, kolečkem, na vzdálenost do 10 m</t>
  </si>
  <si>
    <t>-120799844</t>
  </si>
  <si>
    <t>Poznámka k položce:
bez naložení, avšak s vyprázdněním nádoby na hromadu nebo do dopravního prostředku,</t>
  </si>
  <si>
    <t>162201210R00</t>
  </si>
  <si>
    <t>Vodorovné přemístění výkopku příplatek za každých dalších 10 m  z horniny 1 až 4, kolečkem</t>
  </si>
  <si>
    <t>1631743790</t>
  </si>
  <si>
    <t>162701105R00</t>
  </si>
  <si>
    <t>Vodorovné přemístění výkopku z horniny 1 až 4, na vzdálenost přes 9 000  do 10 000 m</t>
  </si>
  <si>
    <t>1688499136</t>
  </si>
  <si>
    <t>Poznámka k položce:
po suchu, bez naložení výkopku, avšak se složením bez rozhrnutí, zpáteční cesta vozidla.</t>
  </si>
  <si>
    <t>162701109R00</t>
  </si>
  <si>
    <t>Vodorovné přemístění výkopku příplatek k ceně za každých dalších i započatých 1 000 m přes 10 000 m  z horniny 1 až 4</t>
  </si>
  <si>
    <t>-779838749</t>
  </si>
  <si>
    <t>174101102R00</t>
  </si>
  <si>
    <t>Zásyp sypaninou se zhutněním v uzavřených prostorách s urovnáním povrchu zásypu s ručním zhutněním</t>
  </si>
  <si>
    <t>1929427824</t>
  </si>
  <si>
    <t>Poznámka k položce:
z jakékoliv horniny s uložením výkopku po vrstvách,</t>
  </si>
  <si>
    <t>175101101RT2</t>
  </si>
  <si>
    <t>Obsyp potrubí bez prohození sypaniny, s dodáním štěrkopísku frakce 0 - 22 mm</t>
  </si>
  <si>
    <t>344867757</t>
  </si>
  <si>
    <t>Poznámka k položce:
sypaninou z vhodných hornin tř. 1 - 4 nebo materiálem připraveným podél výkopu ve vzdálenosti do 3 m od jeho kraje, pro jakoukoliv hloubku výkopu a jakoukoliv míru zhutnění,</t>
  </si>
  <si>
    <t>199000002R00</t>
  </si>
  <si>
    <t>Poplatky za skládku horniny 1- 4, skupina 17 05 04 z Katalogu odpadů</t>
  </si>
  <si>
    <t>-1077966270</t>
  </si>
  <si>
    <t>Svislé a kompletní konstrukce</t>
  </si>
  <si>
    <t>13331762R</t>
  </si>
  <si>
    <t>Tyč ocelová válcovaná za tepla průřez: rovnoramenné L; značka: S235JR (1.0038); a = 70 mm; b = 70 mm; t = 6,0 mm</t>
  </si>
  <si>
    <t>t</t>
  </si>
  <si>
    <t>1210875010</t>
  </si>
  <si>
    <t>317941121R00</t>
  </si>
  <si>
    <t>Osazení ocelových válcovaných nosníků na zdivu bez dodávky materiálu, výšky do 120 mm</t>
  </si>
  <si>
    <t>-1859645437</t>
  </si>
  <si>
    <t>Poznámka k položce:
profilu I, nebo IE, nebo U, nebo UE, nebo L</t>
  </si>
  <si>
    <t>342255028R00</t>
  </si>
  <si>
    <t>Příčky z cihel a tvárnic nepálených příčky z příčkovek pórobetonových tloušťky 150 mm</t>
  </si>
  <si>
    <t>-813690649</t>
  </si>
  <si>
    <t>Poznámka k položce:
včetně pomocného lešení</t>
  </si>
  <si>
    <t>342941111R00</t>
  </si>
  <si>
    <t>Kotvení příček ke konstrukci kotvami na hmoždinky</t>
  </si>
  <si>
    <t>-1640779342</t>
  </si>
  <si>
    <t>Poznámka k položce:
Včetně dodávky kotev a spojovacího materiálu.
Včetně dodávky kotev i spojovacího materiálu.</t>
  </si>
  <si>
    <t>346244381RT2</t>
  </si>
  <si>
    <t>Plentování ocelových nosníků jednostranné výšky do 200 mm</t>
  </si>
  <si>
    <t>238505566</t>
  </si>
  <si>
    <t>Poznámka k položce:
jakýmikoliv cihlami,</t>
  </si>
  <si>
    <t>Úpravy povrchů vnitřní</t>
  </si>
  <si>
    <t>610991111R00</t>
  </si>
  <si>
    <t>Zakrývání výplní vnitřních otvorů, předmětů apod. fólií Pe 0,05-0,2 mm, Fólie hladká separační</t>
  </si>
  <si>
    <t>-875092184</t>
  </si>
  <si>
    <t>Poznámka k položce:
které se zřizují před úpravami povrchu, a obalení osazených dveřních zárubní před znečištěním při úpravách povrchu nástřikem plastických maltovin včetně pozdějšího odkrytí,</t>
  </si>
  <si>
    <t>611421431RT2</t>
  </si>
  <si>
    <t>Oprava vnitřních vápenných omítek stropů železobetonových rovných tvárnicových a kleneb v množství opravované plochy  v množství opravované plochy přes 30 do 50 %, štukových</t>
  </si>
  <si>
    <t>928241251</t>
  </si>
  <si>
    <t>Poznámka k položce:
Včetně pomocného pracovního lešení o výšce podlahy do 1900 mm a pro zatížení do 1,5 kPa.</t>
  </si>
  <si>
    <t>612421431RT2</t>
  </si>
  <si>
    <t>Oprava vnitřních vápenných omítek stěn v množství opravované plochy přes 30 do 50 %,  štukových</t>
  </si>
  <si>
    <t>499329535</t>
  </si>
  <si>
    <t>612473186R00</t>
  </si>
  <si>
    <t>Omítky vnitřní zdiva ze suchých směsí příplatek za zabudované rohovníky</t>
  </si>
  <si>
    <t>592323654</t>
  </si>
  <si>
    <t>Poznámka k položce:
omítka vápenocementová, strojně nebo ručně nanášená v podlaží i ve schodišti na jakýkoliv druh podkladu, kompletní souvrství</t>
  </si>
  <si>
    <t>612474510RT3</t>
  </si>
  <si>
    <t>Omítka vnitřní stěn ze suché směsi jednovrstvá filcovaná,  , vápenocementová, na pórobeton,  , Penetrace funkce: proti tvorbě skvrn, zpevnění povrchu, úprava savosti; ředidlo: voda (disperzní)</t>
  </si>
  <si>
    <t>-1752659044</t>
  </si>
  <si>
    <t>Poznámka k položce:
kompletní souvrství
Položka obsahuje penetraci podkladu a jednovrstvou vápenocementovou omítku na pórobeton tl. 10 mm zafilcovanou.
Ruční provedení.</t>
  </si>
  <si>
    <t>Podlahy a podlahové konstrukce</t>
  </si>
  <si>
    <t>631312141R00</t>
  </si>
  <si>
    <t>Doplnění mazanin betonem prostým rýh v dosavadních mazaninách</t>
  </si>
  <si>
    <t>-1247760968</t>
  </si>
  <si>
    <t>Poznámka k položce:
prostým betonem (s dodáním hmot) bez potěru,</t>
  </si>
  <si>
    <t>632415104RT2</t>
  </si>
  <si>
    <t>Potěr ze suchých směsí cementový samonivelační vyrovnávací, tloušťky 4 mm, včetně penetrace, Penetrace</t>
  </si>
  <si>
    <t>586844433</t>
  </si>
  <si>
    <t>Poznámka k položce:
s rozprostřením a uhlazením</t>
  </si>
  <si>
    <t>Výplně otvorů</t>
  </si>
  <si>
    <t>5533301355R</t>
  </si>
  <si>
    <t>Zárubeň kovová - polodrážková (klasická); pro přesné zdění; H' = 1 970 mm; B' = 1 250 mm; t = 150 mm; počet křídel: 2; materiál těsnění: PVC; profil: hranatý; typ závěsů: stavitelné; počet závěsů = 6</t>
  </si>
  <si>
    <t>-365895442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</si>
  <si>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</si>
  <si>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  plocha do 2,5 m2</t>
  </si>
  <si>
    <t>78846714</t>
  </si>
  <si>
    <t>728</t>
  </si>
  <si>
    <t>Vzduchotechnika</t>
  </si>
  <si>
    <t>998728101R00</t>
  </si>
  <si>
    <t>Přesun hmot pro vzduchotechniku v objektech výšky do 6 m</t>
  </si>
  <si>
    <t>-1691740635</t>
  </si>
  <si>
    <t>Poznámka k položce:
vodorovně do 50 m</t>
  </si>
  <si>
    <t>SM_01</t>
  </si>
  <si>
    <t>Stěnová větrací mřížka 300 x 250 mm, včetně upevňovacího rámečku do zdi, D+M</t>
  </si>
  <si>
    <t>ks</t>
  </si>
  <si>
    <t>969748241</t>
  </si>
  <si>
    <t>Bourání konstrukcí</t>
  </si>
  <si>
    <t>961044111R00</t>
  </si>
  <si>
    <t>Bourání základů z betonu prostého</t>
  </si>
  <si>
    <t>2113683456</t>
  </si>
  <si>
    <t>Poznámka k položce:
nebo vybourání otvorů průřezové plochy přes 4 m2 v základech,</t>
  </si>
  <si>
    <t>965042221R00</t>
  </si>
  <si>
    <t>Bourání podkladů pod dlažby nebo litých celistvých dlažeb a mazanin  betonových nebo z litého asfaltu, tloušťky přes 100 mm, plochy do 1 m2</t>
  </si>
  <si>
    <t>-503117982</t>
  </si>
  <si>
    <t>970251150R00</t>
  </si>
  <si>
    <t>Řezání železobetonu hloubka řezu 150 mm</t>
  </si>
  <si>
    <t>-1776721534</t>
  </si>
  <si>
    <t>Staveništní přesun hmot</t>
  </si>
  <si>
    <t>999281105R00</t>
  </si>
  <si>
    <t>Přesun hmot pro opravy a údržbu objektů pro opravy a údržbu dosavadních objektů včetně vnějších plášťů  výšky do 6 m,</t>
  </si>
  <si>
    <t>207140785</t>
  </si>
  <si>
    <t>Poznámka k položce:
oborů 801, 803, 811 a 812</t>
  </si>
  <si>
    <t>D96</t>
  </si>
  <si>
    <t>Přesuny suti a vybouraných hmot</t>
  </si>
  <si>
    <t>979081111R00</t>
  </si>
  <si>
    <t>Odvoz suti a vybouraných hmot na skládku do 1 km</t>
  </si>
  <si>
    <t>1654063939</t>
  </si>
  <si>
    <t>Poznámka k položce:
Včetně naložení na dopravní prostředek a složení na skládku, bez poplatku za skládku.</t>
  </si>
  <si>
    <t>979081121R00</t>
  </si>
  <si>
    <t>Odvoz suti a vybouraných hmot na skládku příplatek za každý další 1 km</t>
  </si>
  <si>
    <t>268495790</t>
  </si>
  <si>
    <t>979082111R00</t>
  </si>
  <si>
    <t>Vnitrostaveništní doprava suti a vybouraných hmot do 10 m</t>
  </si>
  <si>
    <t>375339573</t>
  </si>
  <si>
    <t>979082121R00</t>
  </si>
  <si>
    <t>Vnitrostaveništní doprava suti a vybouraných hmot příplatek k ceně za každých dalších 5 m</t>
  </si>
  <si>
    <t>341146590</t>
  </si>
  <si>
    <t>979999997R00</t>
  </si>
  <si>
    <t>Poplatek za skládku za recyklaci, směsi suti betonu, cihel, tašek a keramiky, kusovost do 1600 cm2, skupina 17 01 07 z Katalogu odpadů</t>
  </si>
  <si>
    <t>-828639245</t>
  </si>
  <si>
    <t>Vnitřní kanalizace</t>
  </si>
  <si>
    <t>721210831R00</t>
  </si>
  <si>
    <t>Demontáž vpusti dvorní s obetonávkou,</t>
  </si>
  <si>
    <t>-770279682</t>
  </si>
  <si>
    <t>766</t>
  </si>
  <si>
    <t>Konstrukce truhlářské</t>
  </si>
  <si>
    <t>54914630R</t>
  </si>
  <si>
    <t>kování interiérové kliky se štíty pro klíč; povrch - kliky pochromované; povrch - štíty leštěná nerez</t>
  </si>
  <si>
    <t>1369220920</t>
  </si>
  <si>
    <t>54926045x</t>
  </si>
  <si>
    <t>zámek zadlabací; vložkový; s převodem; dvouzápadový; levopravý; včetně vložky FAB</t>
  </si>
  <si>
    <t>717432528</t>
  </si>
  <si>
    <t>61160105R</t>
  </si>
  <si>
    <t xml:space="preserve">Dveře vnitřní jednostranně otevíravé; funkce: klasické; šířka = 1 250 mm; výška = 1 970 mm; počet křídel: 2; materiál rámu křídla: MDF; materiál výplně: voština; materiál pláště: HDF; povrchová úprava: lakovaný RAL; struktura povrchu: oboustranně hladká; </t>
  </si>
  <si>
    <t>-2042496209</t>
  </si>
  <si>
    <t>766661132R00</t>
  </si>
  <si>
    <t>Montáž dveřních křídel kompletizovaných otevíravých ,  , do ocelové nebo fošnové zárubně, dvoukřídlových, šířky do 1450 mm</t>
  </si>
  <si>
    <t>-499603451</t>
  </si>
  <si>
    <t>766670021R00</t>
  </si>
  <si>
    <t>Montáž kliky a štítku</t>
  </si>
  <si>
    <t>633344776</t>
  </si>
  <si>
    <t>998766101R00</t>
  </si>
  <si>
    <t>Přesun hmot pro konstrukce truhlářské v objektech výšky do 6 m</t>
  </si>
  <si>
    <t>-384158566</t>
  </si>
  <si>
    <t>Poznámka k položce:
50 m vodorovně</t>
  </si>
  <si>
    <t>783225600R00</t>
  </si>
  <si>
    <t>Nátěry kov.stavebních doplňk.konstrukcí syntetické 2x email,</t>
  </si>
  <si>
    <t>-1836313120</t>
  </si>
  <si>
    <t>Poznámka k položce:
včetně pomocného lešení.</t>
  </si>
  <si>
    <t>783226100R00</t>
  </si>
  <si>
    <t>Nátěry kov.stavebních doplňk.konstrukcí syntetické základní,</t>
  </si>
  <si>
    <t>1416305418</t>
  </si>
  <si>
    <t>783851223R00</t>
  </si>
  <si>
    <t>Nátěry omítek a betonů epoxidové, epoxidehtové a epoxiesterové epoxidové, betonové podlahy, dvojnásobné, Penetrace</t>
  </si>
  <si>
    <t>919351362</t>
  </si>
  <si>
    <t>Poznámka k položce:
včetně penetrace.</t>
  </si>
  <si>
    <t>784</t>
  </si>
  <si>
    <t>Malby</t>
  </si>
  <si>
    <t>784161601R00</t>
  </si>
  <si>
    <t>Příprava povrchu Penetrace (napouštění) podkladu disperzní, jednonásobná</t>
  </si>
  <si>
    <t>891796905</t>
  </si>
  <si>
    <t>784165432R00</t>
  </si>
  <si>
    <t>Malby z malířských směsí omyvatelných,  , bělost 97 %, dvojnásobné</t>
  </si>
  <si>
    <t>-149074149</t>
  </si>
  <si>
    <t>784442021R00</t>
  </si>
  <si>
    <t>Malby z malířských směsí disperzních, v místnostech do 3,8 m, jednobarevné, dvojnásobné</t>
  </si>
  <si>
    <t>1255062483</t>
  </si>
  <si>
    <t>D.2 - Měření a regulace</t>
  </si>
  <si>
    <t>PSV - PSV</t>
  </si>
  <si>
    <t xml:space="preserve">    730-01 - Měření a regulace, elektroinstalace</t>
  </si>
  <si>
    <t>730-01</t>
  </si>
  <si>
    <t>Měření a regulace, elektroinstalace</t>
  </si>
  <si>
    <t>730211254</t>
  </si>
  <si>
    <t>Měření a reguace, elektroinstalace - viz samostatný rozločet</t>
  </si>
  <si>
    <t>1397183239</t>
  </si>
  <si>
    <t>Potrubí vodovodní plastové PP-RCT svar polyfúze D 25x3,5 mm  SDR 7,4 PN28</t>
  </si>
  <si>
    <t>Potrubí vodovodní plastové PP-RCT svar polyfúze D 32x4,4 mm SDR 7,4 PN28</t>
  </si>
  <si>
    <t>Potrubí vodovodní plastové PP-RCT svar polyfúze D 40x5,5 mm SDR 7,4 PN28</t>
  </si>
  <si>
    <t>Potrubí vodovodní plastové PP-RCT svar polyfúze D 50x6,9 mm SDR 7,4 PN28</t>
  </si>
  <si>
    <t>Potrubí vodovodní plastové PP-RCT svar polyfúze D 63x8,6 mm SDR 7,4 PN28</t>
  </si>
  <si>
    <t>kulový kohout 1/2" vypouštěcí kulový, s integrovaným těsněním, s hadicovou vývodkou a zátkou, krátká páčka</t>
  </si>
  <si>
    <t>kulový kohout FF3/4" závitový, páka, voda, mosaz/chrom</t>
  </si>
  <si>
    <t>kulový kohout FF1" závitový, páka, voda, mosaz/chrom</t>
  </si>
  <si>
    <t>kulový kohout FF1 1/4" závitový, páka, voda, mosaz/chrom</t>
  </si>
  <si>
    <t>kulový kohout FF1 1/2" závitový, páka, voda, mosaz/chrom</t>
  </si>
  <si>
    <t>kulový kohout FF2" závitový, páka, voda, mosaz/chrom</t>
  </si>
  <si>
    <t>ventil 1", zpětný, závitový, mosaz</t>
  </si>
  <si>
    <t>ventil 2", zpětný, závitový, mosaz</t>
  </si>
  <si>
    <t>filtr 1", 2x vnitřní závit, 30 bar, mosaz</t>
  </si>
  <si>
    <t>vyvažovací ventil - teplá voda DN25, s vypouštěním, závitový se stupnicí Kvs=8,7</t>
  </si>
  <si>
    <t>ventil pojistný 3/4“×1“, 8bar, 150kW, membránový, závitový, pro systémy TV, mosaz</t>
  </si>
  <si>
    <t>Oběhové cirkulační nerezové čerpadlo elektronické SAN Hmax =7,0m, Mmax=3,5m3/h, závitové 1", P=35W, Režimy =proporciální tlak, konstantní tlak, konstantní rychlost</t>
  </si>
  <si>
    <t xml:space="preserve">Oběhové čerpadlo elektronické  Hmax =8,0m, Mmax=8,0m3/h, závitové 1", P=135W,stavební délka 180mm, PN16, 1x230V včetně ovládacího displeje, režimy =proporciální tlak, konstantní tlak, konstantní křivka </t>
  </si>
  <si>
    <t>Základní modul k čerpadlům pro MaR  - spuštění, vypnutí, aktivace režimu economy, info - porucha nebo chod</t>
  </si>
  <si>
    <t xml:space="preserve">Oběhové čerpadlo elektronické  Hmax =11,0m, Mmax=12,0m3/h, přírubové DN32, P=190W,stavební délka 220mm, PN10, 1x230V včetně ovládacího displeje, režimy =proporciální tlak, konstantní tlak, konstantní křivka, řízení tlaku dle teploty, konstantní teplota </t>
  </si>
  <si>
    <t>kulový kohout FF3/8" závitový, páka, voda, mosaz/chrom</t>
  </si>
  <si>
    <t>kohout 1/2" vypouštěcí kulový, s integrovaným těsněním, s hadicovou vývodkou a zátkou, krátká páčka</t>
  </si>
  <si>
    <t>ventil 3/4", zpětný, závitový, mosaz</t>
  </si>
  <si>
    <t>ventil 1 1/2", zpětný, závitový, mosaz</t>
  </si>
  <si>
    <t>filtr 3/4", 2x vnitřní závit, 16 bar, mosaz</t>
  </si>
  <si>
    <t>filtr 1 1/2", 2x vnitřní závit, mosaz</t>
  </si>
  <si>
    <t>ventil 3/8" automatický odvzdušňovací, svislý se zpětným ventilem, mosaz - kelímkový do potrubí</t>
  </si>
  <si>
    <t>vyvažovací ventil DN20 závitový, bez vypouštění se stupnicí a měřícími ventilky, Kvs= 5,70m3/h</t>
  </si>
  <si>
    <t>vyvažovací ventil DN32 závitový, bez vypouštění se stupnicí a měřícími ventilky, Kvs=14,2m3/h</t>
  </si>
  <si>
    <t>vyvažovací ventil DN40 závitový, bez vypouštění se stupnicí a měřícími ventilky, Kvs=19,2m3/h</t>
  </si>
  <si>
    <t>Filtr DN65 přírubový, PN40, ocel</t>
  </si>
  <si>
    <t>kohout kulový přivařovací DN15, PN 25, pro vodu, ocel</t>
  </si>
  <si>
    <t>kohout kulový přivařovací DN65, PN 25 , pro vodu, ocel</t>
  </si>
  <si>
    <t>150kW</t>
  </si>
  <si>
    <t>Primár teplotní spád</t>
  </si>
  <si>
    <t>100/68°C</t>
  </si>
  <si>
    <t>PN25/6 (PV 5)</t>
  </si>
  <si>
    <t>Sekundár teplotní spád</t>
  </si>
  <si>
    <t>70/55°C</t>
  </si>
  <si>
    <t>počet</t>
  </si>
  <si>
    <t>pozice</t>
  </si>
  <si>
    <t>armatura</t>
  </si>
  <si>
    <t>označení armatury</t>
  </si>
  <si>
    <t>typ armatury</t>
  </si>
  <si>
    <t>kusů</t>
  </si>
  <si>
    <t>DN (G)</t>
  </si>
  <si>
    <t>Primární okruh - přívod [150kW]</t>
  </si>
  <si>
    <t>KK1</t>
  </si>
  <si>
    <t>Uzavírací kohout</t>
  </si>
  <si>
    <t>Navařovací, PN40, 200°C, páka</t>
  </si>
  <si>
    <t>T1</t>
  </si>
  <si>
    <t>Teploměr axiální</t>
  </si>
  <si>
    <t>D80, 0-200°C, L=105mm</t>
  </si>
  <si>
    <t>1/2"</t>
  </si>
  <si>
    <t>F1</t>
  </si>
  <si>
    <t>Filtr</t>
  </si>
  <si>
    <t>Příruba, PN40, 250°C</t>
  </si>
  <si>
    <t>Uzavírací kohout pro napojení kapiláry</t>
  </si>
  <si>
    <t>Navařovací x Závit, PN40, 200°C, páka</t>
  </si>
  <si>
    <t>15 x 1/2"</t>
  </si>
  <si>
    <t>RVP1</t>
  </si>
  <si>
    <t>Regulační ventil na 70% výkonu</t>
  </si>
  <si>
    <t>Příruba, PN25, 150°C, zdvih 20mm, Kvs 6,3 m3/h, Chaarakteristika LDMspline</t>
  </si>
  <si>
    <t>DN32x180mm</t>
  </si>
  <si>
    <t>RVP2</t>
  </si>
  <si>
    <t>Regulační ventil na 30% výkonu</t>
  </si>
  <si>
    <t>Příruba, PN25, 150°C, zdvih 20mm, Kvs 2,5 m3/h, Chaarakteristika LDMspline</t>
  </si>
  <si>
    <t>DN20x150mm</t>
  </si>
  <si>
    <t>Pohon regulačního ventilu</t>
  </si>
  <si>
    <t>Hydraulický pohon, 1000N, zdvih 20mm, 30/15s, hvarijní funkce 15s, ruční ovládání</t>
  </si>
  <si>
    <t>24V, 0-10V</t>
  </si>
  <si>
    <t>VK1</t>
  </si>
  <si>
    <t>Vypouštěcí kohout</t>
  </si>
  <si>
    <t>Navařovací x Závit, PN40, 200°C, páka, se zátkou</t>
  </si>
  <si>
    <t>Primární okruh - vrat [150kW]</t>
  </si>
  <si>
    <t>ZK1</t>
  </si>
  <si>
    <t>Zpětná klapka</t>
  </si>
  <si>
    <t>Mezi příruby, PN40, 300°C</t>
  </si>
  <si>
    <t>M1</t>
  </si>
  <si>
    <t>Manometr</t>
  </si>
  <si>
    <t>D80, 0-2,5 Mpa</t>
  </si>
  <si>
    <t>Manometrový 3 cest. kohout</t>
  </si>
  <si>
    <t>Závit MF, PN25, 120°C, páka</t>
  </si>
  <si>
    <t>RDT</t>
  </si>
  <si>
    <t>Regulátor diferenčního tlaku</t>
  </si>
  <si>
    <t>Závit, PN25, 150°C, dp=40...220kPa, Kvs 15,0 m3/h, s omezením průtoku</t>
  </si>
  <si>
    <t>G2"x130mm</t>
  </si>
  <si>
    <t>MT</t>
  </si>
  <si>
    <t>Mezikus za ultrazvukový měřič tepla</t>
  </si>
  <si>
    <t>G5/4"x260mm</t>
  </si>
  <si>
    <t>Deskový výměník [150kW]</t>
  </si>
  <si>
    <t>DV2</t>
  </si>
  <si>
    <t>Deskový výměník</t>
  </si>
  <si>
    <t>Typ kanálků M, PN25, 225°C, nerezový pájený mědí</t>
  </si>
  <si>
    <t>4x2"</t>
  </si>
  <si>
    <t>Tepelná izolace</t>
  </si>
  <si>
    <t>Snímatelná, typu A, do 130°C</t>
  </si>
  <si>
    <t>Sekundární okruh - přívod [150kW]</t>
  </si>
  <si>
    <t>KK2</t>
  </si>
  <si>
    <t>Závit FF, PN10-30, 150-100°C, páka, s ucpávkou</t>
  </si>
  <si>
    <t>2"</t>
  </si>
  <si>
    <t>T2</t>
  </si>
  <si>
    <t>D80, 0-120°C, L=105mm</t>
  </si>
  <si>
    <t>M2</t>
  </si>
  <si>
    <t>D80, 0-0,6 Mpa</t>
  </si>
  <si>
    <t>Závit MF, PN16, 120°C, páka</t>
  </si>
  <si>
    <t>KK5</t>
  </si>
  <si>
    <t>Uzavírací kohout pro napojení expanzní nádoby</t>
  </si>
  <si>
    <t>1"</t>
  </si>
  <si>
    <t>VK2</t>
  </si>
  <si>
    <t>Závit MF, KFE, PN16, 120°C, páka, se zátkou</t>
  </si>
  <si>
    <t>Sekundární okruh - vrat [150kW]</t>
  </si>
  <si>
    <t>OC2</t>
  </si>
  <si>
    <t>Mezikus za oběhové čerpadlo</t>
  </si>
  <si>
    <t>DN32x220mm</t>
  </si>
  <si>
    <t>PV2</t>
  </si>
  <si>
    <t>Pojistný ventil</t>
  </si>
  <si>
    <t>Otevírací tlak Po pro topení 5bar, PN16, 120°C</t>
  </si>
  <si>
    <t>1"x5/4"</t>
  </si>
  <si>
    <t>OV2</t>
  </si>
  <si>
    <t>Odvzdušňovací ventil</t>
  </si>
  <si>
    <t>Závit, PN10, 120°C</t>
  </si>
  <si>
    <t>Uzavírací kohout s vyp.</t>
  </si>
  <si>
    <t>Závit FF, PN25, 80°C, páka</t>
  </si>
  <si>
    <t>Automatické dopouštění - přívod</t>
  </si>
  <si>
    <t>KK4</t>
  </si>
  <si>
    <t>Clonka</t>
  </si>
  <si>
    <t>dodávka Teplárny Brno</t>
  </si>
  <si>
    <t>F4</t>
  </si>
  <si>
    <t>RV4</t>
  </si>
  <si>
    <t>Redukční ventil</t>
  </si>
  <si>
    <t>1,0-6,0 bar, PN25, 80°C</t>
  </si>
  <si>
    <t>M4</t>
  </si>
  <si>
    <t>Manometr pro redukční ventil</t>
  </si>
  <si>
    <t>Provozní tlak: 0 – 16,0 bar</t>
  </si>
  <si>
    <t>1/4"</t>
  </si>
  <si>
    <t>EV4</t>
  </si>
  <si>
    <t>Elektromagnetický ventil</t>
  </si>
  <si>
    <t>1/2" 0,3-16bar, bez napětí uzavřen</t>
  </si>
  <si>
    <t>Cívka</t>
  </si>
  <si>
    <t>230V</t>
  </si>
  <si>
    <t>Závit FF, PN10-30, 150-100°C, páka</t>
  </si>
  <si>
    <t>VK4</t>
  </si>
  <si>
    <t>V4</t>
  </si>
  <si>
    <t>Mezikus za vodoměr dopouštění</t>
  </si>
  <si>
    <t>G3/4"x110mm</t>
  </si>
  <si>
    <t>ZK4</t>
  </si>
  <si>
    <t>Závit FF, PN16, 90°C</t>
  </si>
  <si>
    <t>VV4</t>
  </si>
  <si>
    <t>Vyvažovací ventil</t>
  </si>
  <si>
    <t>Závit FF, PN25, 135°C, páka</t>
  </si>
  <si>
    <t>G1/2" (Kvs2,10)</t>
  </si>
  <si>
    <t>Příprava pro MaR</t>
  </si>
  <si>
    <t>Návarek</t>
  </si>
  <si>
    <t>s vnitřním závitem</t>
  </si>
  <si>
    <t>Ochranná jímka</t>
  </si>
  <si>
    <t>G1/2", PN40, L=100mm, nerez</t>
  </si>
  <si>
    <t>G1/2", PN10, L=100mm, poniklovaná</t>
  </si>
  <si>
    <t>s vnějším závitem</t>
  </si>
  <si>
    <t>Uzavírací kohout s vypouštěním</t>
  </si>
  <si>
    <t>Primár teplotní spád - zima / léto</t>
  </si>
  <si>
    <t>100/14°C                      70/25°C</t>
  </si>
  <si>
    <t>PN25/10 (PV 10)</t>
  </si>
  <si>
    <t>10/60°C</t>
  </si>
  <si>
    <t>RVP3</t>
  </si>
  <si>
    <t>Regulační ventil</t>
  </si>
  <si>
    <t>DN25x160mm</t>
  </si>
  <si>
    <t>Závit, PN25, 150°C, dp=30...210kPa, Kvs 10,0 m3/h, s omezením průtoku</t>
  </si>
  <si>
    <t>G6/4"x105mm</t>
  </si>
  <si>
    <t>G1"x130mm</t>
  </si>
  <si>
    <t>DV3</t>
  </si>
  <si>
    <t>Typ kanálků H, PN32, 225°C, nerezový pájený mědí</t>
  </si>
  <si>
    <t>2x1", 2x5/4"</t>
  </si>
  <si>
    <t>KK3</t>
  </si>
  <si>
    <t>Uzavírací kohout s filtrem</t>
  </si>
  <si>
    <t>Závit FF, PN10-16, 150-100°C, páka, s ucpávkou</t>
  </si>
  <si>
    <t>5/4"</t>
  </si>
  <si>
    <t>T3</t>
  </si>
  <si>
    <t>M3</t>
  </si>
  <si>
    <t>D80, 0-1,0 Mpa</t>
  </si>
  <si>
    <t>VK3</t>
  </si>
  <si>
    <t>ZK3</t>
  </si>
  <si>
    <t>Závit FF, PN20, 80°C</t>
  </si>
  <si>
    <t>NC3</t>
  </si>
  <si>
    <t>Nabíjecí čerpadlo</t>
  </si>
  <si>
    <t>40/180 SAN M, PN16, 110°C</t>
  </si>
  <si>
    <t>G6/4"x180mm</t>
  </si>
  <si>
    <t>PV3</t>
  </si>
  <si>
    <t>Otevírací tlak Po pro topení 10bar, PN16, 95°C</t>
  </si>
  <si>
    <t>3/4"x1"</t>
  </si>
  <si>
    <t>OV3</t>
  </si>
  <si>
    <t>G1/2", PN16, L=100mm, nerez</t>
  </si>
  <si>
    <t>Rozsah stanice HVS150-BM-01 (HV/ÚT)</t>
  </si>
  <si>
    <t>Rozsah stanice  HPZO TV150-BM-01 (HV/TV)</t>
  </si>
  <si>
    <t>Název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</si>
  <si>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</si>
  <si>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</si>
  <si>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</si>
  <si>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</si>
  <si>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</si>
  <si>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</si>
  <si>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</si>
  <si>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</si>
  <si>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</si>
  <si>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</si>
  <si>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</si>
  <si>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</si>
  <si>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</si>
  <si>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</si>
  <si>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</si>
  <si>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</si>
  <si>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</si>
  <si>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</si>
  <si>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</si>
  <si>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</si>
  <si>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</si>
  <si>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</si>
  <si>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</si>
  <si>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</si>
  <si>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</si>
  <si>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</si>
  <si>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Materiál</t>
  </si>
  <si>
    <t>Montáž</t>
  </si>
  <si>
    <t>11Specifikace dodávky DT1</t>
  </si>
  <si>
    <t xml:space="preserve">  222Rozvaděč</t>
  </si>
  <si>
    <t xml:space="preserve">  222Řídící systém v DT</t>
  </si>
  <si>
    <t>21Dodávky</t>
  </si>
  <si>
    <t xml:space="preserve">  222Regulační zařízení</t>
  </si>
  <si>
    <t>41 Řídící PC, vizualizace</t>
  </si>
  <si>
    <t xml:space="preserve">  222 Technický dispečink</t>
  </si>
  <si>
    <t xml:space="preserve">    233 HW část</t>
  </si>
  <si>
    <t xml:space="preserve">    233 SW část</t>
  </si>
  <si>
    <t>31Elektromontáže</t>
  </si>
  <si>
    <t xml:space="preserve">  222Demontáže VS + prádelna</t>
  </si>
  <si>
    <t xml:space="preserve">  222Stavební elektro</t>
  </si>
  <si>
    <t xml:space="preserve">    233 VS</t>
  </si>
  <si>
    <t xml:space="preserve">    233 Prádelna</t>
  </si>
  <si>
    <t xml:space="preserve">  222Doplnění a úprava napájecího rozvaděče RK</t>
  </si>
  <si>
    <t xml:space="preserve">  222Kabeláž</t>
  </si>
  <si>
    <t xml:space="preserve">  222Nosné konstrukce</t>
  </si>
  <si>
    <t xml:space="preserve">  222 Ochranné pospojování a uzemnění</t>
  </si>
  <si>
    <t xml:space="preserve">  222 SW práce</t>
  </si>
  <si>
    <t xml:space="preserve">  222Připojení VS do IP sítě</t>
  </si>
  <si>
    <t xml:space="preserve">  222Hodinové zúčtovací sazby</t>
  </si>
  <si>
    <t xml:space="preserve">  222Projektové práce</t>
  </si>
  <si>
    <t>Mj</t>
  </si>
  <si>
    <t>Počet</t>
  </si>
  <si>
    <t>Materiál celkem</t>
  </si>
  <si>
    <t>DM</t>
  </si>
  <si>
    <t>Montáž celkem</t>
  </si>
  <si>
    <t>Cena</t>
  </si>
  <si>
    <t>Cena celkem</t>
  </si>
  <si>
    <t>VODOVA_platné</t>
  </si>
  <si>
    <t>2023: r-250, m-300,anonymní</t>
  </si>
  <si>
    <t>222Rozvaděč</t>
  </si>
  <si>
    <t>Plastová rozvodnice na povrch vč.rámu s DIN lištami, výbavy  pro periferie, řídící systém a el obvody</t>
  </si>
  <si>
    <t xml:space="preserve"> 700x500x270, plné dveře, 2-bod. zav., dvojhrot. zám.</t>
  </si>
  <si>
    <t>Vývod jednofázový, jističový, plombovaný pro měření teplárny</t>
  </si>
  <si>
    <t>Kompletní sada vč.zapojení,S1</t>
  </si>
  <si>
    <t>Vývod jednofázový, motorový spouštěč,, stykač, přep A-O-R a sig.chodu na čelní desce</t>
  </si>
  <si>
    <t>Kompletní sada vč.zapojení do 0,4kW, M1,M2,</t>
  </si>
  <si>
    <t>Vývod jednofázový, motorový spouštěč,  přep A-O-R a sig.chodu na čelní desce</t>
  </si>
  <si>
    <t>Kompletní sada vč.zapojení do 0,4kW,M3,M4,M5</t>
  </si>
  <si>
    <t>Kompletní sada vč.zapojení do 0,4kW,MR-rezerva</t>
  </si>
  <si>
    <t>Vývod jednofázový, jističový</t>
  </si>
  <si>
    <t>Kompletní sada vč.zapojení,rezerva</t>
  </si>
  <si>
    <t>Vývod třífázový, jističový</t>
  </si>
  <si>
    <t>Vývod jednofázový, jističový-osvětlení VS</t>
  </si>
  <si>
    <t>Kompletní sada vč.zapojení s FI 30mA,</t>
  </si>
  <si>
    <t>Vývod jednofázový, jističový-zásuvka na DT</t>
  </si>
  <si>
    <t>Vývod třífázový, jističový-zásuvka na DT</t>
  </si>
  <si>
    <t>Přívodní obvody pro nap. R.elektroměr, přepěťové ochrany, signalizace a vyp.R.,mont.zásuvka</t>
  </si>
  <si>
    <t>Kompletní sada vč.zapojení</t>
  </si>
  <si>
    <t>Drobný montážní materiál pro rozvadeč</t>
  </si>
  <si>
    <t>Kompletní sada</t>
  </si>
  <si>
    <t>Ochrana datových vedení v rozvaděči</t>
  </si>
  <si>
    <t>222Rozvaděč - celkem</t>
  </si>
  <si>
    <t>222Řídící systém v DT</t>
  </si>
  <si>
    <t>ŘÍDICÍ TERMINÁLY-regulátor</t>
  </si>
  <si>
    <t xml:space="preserve">  TFT7", 800x480, dotykový panel,,2xRS485, Ethernet, web server, slot na SD kartu, sloty pro zás. moduly(2x)</t>
  </si>
  <si>
    <t>Paměťová SD karta</t>
  </si>
  <si>
    <t>Micro SD (HC) 128MB-16GB</t>
  </si>
  <si>
    <t xml:space="preserve"> KOMPAKTNÍ ŘÍDICÍ SYSTÉMY</t>
  </si>
  <si>
    <t>PLC- včetně konektorů, 32DI,32DO(24v=),16UI,8AO(U),KOMUNIKACE RS232,RS485,ETH,2XVOLITELNÉ, WEBSERVER,SD SLOT,</t>
  </si>
  <si>
    <t>ROZŠIŘUJÍCÍ V/V MODULY S PROTOKOLEM ARION</t>
  </si>
  <si>
    <t>DM-AI12 12x analog IN 0-5V, 0-10V, 0-20mA, Ni1000, 12 bitů</t>
  </si>
  <si>
    <t>GSM A GPRS KOMUNIKACE</t>
  </si>
  <si>
    <t>GSM-ANT3DB Anténa 3dB externí</t>
  </si>
  <si>
    <t>222Řídící systém v DT - celkem</t>
  </si>
  <si>
    <t>11Specifikace dodávky DT1 - celkem</t>
  </si>
  <si>
    <t>222Regulační zařízení</t>
  </si>
  <si>
    <t>Snímač teploty se stonkem a plastovou hlavicí, Krytí  IP65, Měřicí rozsah: -30 až 150 °C,</t>
  </si>
  <si>
    <t>NI 1000, T1,T2,T3,T4,T9,T10</t>
  </si>
  <si>
    <t>Jímka nerezová</t>
  </si>
  <si>
    <t>pro T1,T2,T9,T10</t>
  </si>
  <si>
    <t>Návarek přímý</t>
  </si>
  <si>
    <t>Snímače teploty kabelový pr.5,7mm,délka 80, Ni1000/6180, -30 až 200st.C</t>
  </si>
  <si>
    <t>2m kabelu, T5,T6</t>
  </si>
  <si>
    <t>ODPOROVÝ   SNÍMAČ   TEPLOTY PROSTOROVÝ - VENKOVNÍ, Rozsah -30až+100°C,  Krytí IP65, typ:,</t>
  </si>
  <si>
    <t>NI 1000 - T8</t>
  </si>
  <si>
    <t>ODPOROVÝ  SNÍMAČ  TEPLOTY PŘÍLOŽNÝ S HLAVICÍ, Krytí IP65, Měř.rozsah: 0 až 130°C,</t>
  </si>
  <si>
    <t>NI 1000, T7,T11,T12,T13</t>
  </si>
  <si>
    <t>snímač tlaku spojitý, nap 24Vss, výstup 4-20mA</t>
  </si>
  <si>
    <t>rozsah 2,5MPa,P1,P2</t>
  </si>
  <si>
    <t>rozsah 0,6MPa,P3</t>
  </si>
  <si>
    <t>Ventil tlakoměrový uzavírací (VTU)</t>
  </si>
  <si>
    <t>961 4E .. .. .. .. Ventil tlakoměrový uzavírací</t>
  </si>
  <si>
    <t>Servopohony řada , proporcionální, nap. 24 V AC/DC</t>
  </si>
  <si>
    <t>krout.m 6(Nm), doba běhu 90° 45/120s</t>
  </si>
  <si>
    <t>Otočný směšovací třícestný ventil řady , vnitřní závit</t>
  </si>
  <si>
    <t xml:space="preserve"> DN20  Kvs=2,5, připojení RP 3/4"- H3</t>
  </si>
  <si>
    <t xml:space="preserve"> DN32  Kvs=16, připojení RP1 1/4" - H4,H5</t>
  </si>
  <si>
    <t>plováčkový snímač hladiny svislý,-30-+130st.C, 250Vac,100Vac,1A(R)(15W), 2m vodič</t>
  </si>
  <si>
    <t>kus, L1</t>
  </si>
  <si>
    <t>Termostat příložný havarijní - nastavitelný</t>
  </si>
  <si>
    <t>příložný termostat 0-110st.C,TH1, TH2</t>
  </si>
  <si>
    <t>příložný termostat 0-90st.C,TH3</t>
  </si>
  <si>
    <t>PROSTOROVÝ REGULÁTOR TEPLOTY JEDNOOBVODOVÝ  - KONTAKTY  "A" PROVEDENÍ T 23,   , rozsah :</t>
  </si>
  <si>
    <t>20..60 °C, TH4</t>
  </si>
  <si>
    <t>REGULÁTOR TLAKU VLNOVCOVÝ, ,Kontakty: "A", Provedení T23, Rozsah:</t>
  </si>
  <si>
    <t>63 .. 630kPa -, P4,P5</t>
  </si>
  <si>
    <t xml:space="preserve"> Ventil tlakoměrový uzavírací</t>
  </si>
  <si>
    <t>ZÁSUVKA NN,  IP 44 (PLAST)</t>
  </si>
  <si>
    <t>Zásuvka jednonásobná IP 44, s ochranným kolíkem, s víčkem;   b. bílá,S1</t>
  </si>
  <si>
    <t>XALK174E Ovládač nouzového zastavení ve skříni, standard, 1 Z + 1 V - rudé,Z1</t>
  </si>
  <si>
    <t>HOUKAČKA</t>
  </si>
  <si>
    <t xml:space="preserve"> 230V, 50Hz,HU</t>
  </si>
  <si>
    <t>222Regulační zařízení - celkem</t>
  </si>
  <si>
    <t>21Dodávky - celkem</t>
  </si>
  <si>
    <t>222 Technický dispečink</t>
  </si>
  <si>
    <t>233 HW část</t>
  </si>
  <si>
    <t>Požadavky na HW tech.dispečinku, případně možnost použití stávajícího PC u správce objektu(energetika)</t>
  </si>
  <si>
    <t>Stolní PC,: procesor 3,2GHZ šestijádrový L3 cache 12MB,op.paměť 8GB,pevný disk 240GB SSD+2TB HDD, mech.DVDRW, zákl.deska formátu micro ATX vč. integrované graf.karty -</t>
  </si>
  <si>
    <t>"Příslušenství k PC: monitor LCD 23,8"", širokoúhlý , podsvícený, matný 1920x1080, integrované repro, pilot -</t>
  </si>
  <si>
    <t>Příslušenství k PC: myš laserová, bezdrátová vč podložky-</t>
  </si>
  <si>
    <t>Příslušenství k PC:  záložní nap.zdroj k PC 700VA/350W/230V, sinus, USB kom rozhraní , 100W/20min, 200W/8min</t>
  </si>
  <si>
    <t>Tikárna:Laser jet color, A4,USB,LAN,WIFI, RJ45,21str/min,,oboustranný tisk,600dpix600dpi, zásobník vstup250listů, výstup 100listů-</t>
  </si>
  <si>
    <t>Komplet sestava</t>
  </si>
  <si>
    <t>HODINOVE ZUCTOVACI SAZBY</t>
  </si>
  <si>
    <t xml:space="preserve"> Napojeni na stavajici zarizeni</t>
  </si>
  <si>
    <t>UTP kabel s koncovkami pro připojení do sítě, kabelové lišty, nosné konstrukce</t>
  </si>
  <si>
    <t>233 HW část - celkem</t>
  </si>
  <si>
    <t>233 SW část</t>
  </si>
  <si>
    <t>OP system-profesional</t>
  </si>
  <si>
    <t>SW-kancel.balík</t>
  </si>
  <si>
    <t xml:space="preserve"> vizualiační SW - základní modul</t>
  </si>
  <si>
    <t>Technologické obrazovky - souhrrná (1) + podobrazovky (2)</t>
  </si>
  <si>
    <t xml:space="preserve"> vizualiační SW - technologická skupina</t>
  </si>
  <si>
    <t>db</t>
  </si>
  <si>
    <t>Odladění programů, UPS, tiskárny,</t>
  </si>
  <si>
    <t>Konfigurace pro archivaci dat a grafů</t>
  </si>
  <si>
    <t>233 SW část - celkem</t>
  </si>
  <si>
    <t>222 Technický dispečink - celkem</t>
  </si>
  <si>
    <t>41 Řídící PC, vizualizace - celkem</t>
  </si>
  <si>
    <t>222Demontáže VS + prádelna</t>
  </si>
  <si>
    <t>MONTÁŽ ROZVODNIC</t>
  </si>
  <si>
    <t xml:space="preserve"> Do  50 kg</t>
  </si>
  <si>
    <t>SPÍNAČ BACO,16A, V KRYTU IP65</t>
  </si>
  <si>
    <t>VS16  2 patra, 4 kontakty</t>
  </si>
  <si>
    <t>ZÁSUVKA NN, VARIANT IP 44 (PLAST)</t>
  </si>
  <si>
    <t>5518-2600 S Zásuvka jednonásobná IP 44, s ochranným kolíkem, s víčkem; d. Variant; b. šedá</t>
  </si>
  <si>
    <t>ZÁSUVKA PRŮMYSLOVÁ, IP 44, IP 67</t>
  </si>
  <si>
    <t>416RS6 Zásuvka průmyslová, nástěnná montáž; řazení 3P+N+PE, IP 44, 16 A</t>
  </si>
  <si>
    <t xml:space="preserve"> 230V, 50Hz</t>
  </si>
  <si>
    <t>ELEKTROINST. KRABICE - V UZAVŘENÉM PROVEDENÍ KOVOVÉ PANCÉŘOVÉ</t>
  </si>
  <si>
    <t>100A1111-21 KRABICE PANCÉŘOVÁ</t>
  </si>
  <si>
    <t>KABELOVÉ STOJINY S VÝLOŽNÍKY</t>
  </si>
  <si>
    <t>PRO LÁVKY ŠÍŘE 300mm</t>
  </si>
  <si>
    <t>1x300 mm</t>
  </si>
  <si>
    <t>Montáž roštů a lávek atypických, bez stojiny a výložníků ostatních se zhotovením, šířky</t>
  </si>
  <si>
    <t xml:space="preserve"> do 200 mm</t>
  </si>
  <si>
    <t>KABEL SILOVÝ,IZOLACE PVC</t>
  </si>
  <si>
    <t>CYKY 2x1.5 mm2, pevně</t>
  </si>
  <si>
    <t>CYKY 3x1.5 mm2, pevně</t>
  </si>
  <si>
    <t>CYKY 5x1.5 mm2, pevně</t>
  </si>
  <si>
    <t>KABEL STÍNĚNÝ</t>
  </si>
  <si>
    <t>JYTY-O 2x1 mm 2x1 mm, pevně</t>
  </si>
  <si>
    <t>JYTY-O 4x1 mm 4x1 mm, pevně</t>
  </si>
  <si>
    <t>JYTY-O 7x1 mm 7x1 mm, pevně</t>
  </si>
  <si>
    <t>KOORDINACE POSTUPU PRACI</t>
  </si>
  <si>
    <t xml:space="preserve"> S ostatnimi profesemi</t>
  </si>
  <si>
    <t>ČIDLO TEPLOTY  typ:</t>
  </si>
  <si>
    <t>TA  - venkovní</t>
  </si>
  <si>
    <t>TV  - příložné</t>
  </si>
  <si>
    <t>Sensor tlaku - kapaliny</t>
  </si>
  <si>
    <t>PIL2/4  (0..4Bar)</t>
  </si>
  <si>
    <t>REGULAČNÍ VENTIL     RV 211</t>
  </si>
  <si>
    <t>servopohon: Siemens, SKD 32.50</t>
  </si>
  <si>
    <t>RV 211 HLA  16/-40</t>
  </si>
  <si>
    <t>servopohon: Siemens, SQX 32.00</t>
  </si>
  <si>
    <t>RV 211 ELA  16/-25</t>
  </si>
  <si>
    <t>KAPILÁROVÝ  REGULÁTOR TEPLOTY JEDNOOBVODOVÝ  - KONTAKTY  "A", PROVEDENÍ T 23, Typ:405611, rozsah :</t>
  </si>
  <si>
    <t>30..90°C kapilára: 1600mm, Obj.č.:405611266041</t>
  </si>
  <si>
    <t>PROSTOROVÝ REGULÁTOR TEPLOTY JEDNOOBVODOVÝ  - KONTAKTY  "A" PROVEDENÍ T 23,   Typ: 405 611, rozsah :</t>
  </si>
  <si>
    <t>0..40 °C Obj.č.:405611136013</t>
  </si>
  <si>
    <t>REGULÁTOR - ekvitemní regulace</t>
  </si>
  <si>
    <t>RVT 052 220 SOLO HD</t>
  </si>
  <si>
    <t>PRŮMYSLOVÁ ZÁŘIVKOVÁ SVÍTIDLA</t>
  </si>
  <si>
    <t>TŘÍDA IZOLACE I</t>
  </si>
  <si>
    <t>VIPET-I VIPET-I-PS-WR,2x36W,IP66 kompenzované</t>
  </si>
  <si>
    <t xml:space="preserve"> Demontaz stavajiciho zarizeni</t>
  </si>
  <si>
    <t xml:space="preserve"> Repase demontovaneho zarizeni</t>
  </si>
  <si>
    <t xml:space="preserve"> Uprava stavajiciho zarizeni</t>
  </si>
  <si>
    <t>222Demontáže VS + prádelna - celkem</t>
  </si>
  <si>
    <t>222Stavební elektro</t>
  </si>
  <si>
    <t>233 VS</t>
  </si>
  <si>
    <t>SVÍTIDLO PRŮMYSLOVÉ ledkové</t>
  </si>
  <si>
    <t>stropní ozn L</t>
  </si>
  <si>
    <t>LED 5100-236-4k,33W,1280mm,IP66,obj.č.055372</t>
  </si>
  <si>
    <t>SPÍNAČ, PŘEPÍNAČ, PRAKTIK IP 44 (PLAST)</t>
  </si>
  <si>
    <t xml:space="preserve"> Spínač jednopólový IP 44; řazení 1; d.  b. šedá</t>
  </si>
  <si>
    <t>CYKY-O 2x1.5 2x1.5 mm2, pevně</t>
  </si>
  <si>
    <t>CYKY-J 3x1.5 3x1.5 mm2, pevně</t>
  </si>
  <si>
    <t>ELEKTROINSTALAČNÍ KRABICE - V UZAVŘENÉM PROVEDENÍ PLASTOVÉ</t>
  </si>
  <si>
    <t>8130 KRABICE  S KRYTÍM IP 54</t>
  </si>
  <si>
    <t>SVORKOVNICE KRABICOVÁ</t>
  </si>
  <si>
    <t>273-403 3x1,5-4mm2</t>
  </si>
  <si>
    <t>273-102 4x1-2,5mm2</t>
  </si>
  <si>
    <t>233 VS - celkem</t>
  </si>
  <si>
    <t>233 Prádelna</t>
  </si>
  <si>
    <t>Montáž repasovaných svítidel ozn S</t>
  </si>
  <si>
    <t>2x36W,IP66 kompenzované</t>
  </si>
  <si>
    <t>ZÁŘIVKA  D28mm</t>
  </si>
  <si>
    <t xml:space="preserve"> 36W/840 bílá</t>
  </si>
  <si>
    <t>STARTER PRO ZÁŘIVKU</t>
  </si>
  <si>
    <t xml:space="preserve"> Pro 25-65W - balení 300 ks</t>
  </si>
  <si>
    <t>233 Prádelna - celkem</t>
  </si>
  <si>
    <t>222Stavební elektro - celkem</t>
  </si>
  <si>
    <t>222Doplnění a úprava napájecího rozvaděče RK</t>
  </si>
  <si>
    <t>Jističe 3-pólové</t>
  </si>
  <si>
    <t>Charakteristika B</t>
  </si>
  <si>
    <t>-20B-3 Jistič MCB</t>
  </si>
  <si>
    <t>ŘADOVÉ SVORNICE RSA 4 A</t>
  </si>
  <si>
    <t>RSA4 A Řadová svornice barevná</t>
  </si>
  <si>
    <t>UCPÁVKA Z Al SLITINY</t>
  </si>
  <si>
    <t>P29</t>
  </si>
  <si>
    <t xml:space="preserve"> Uprava stavajiciho rozvadece</t>
  </si>
  <si>
    <t>222Doplnění a úprava napájecího rozvaděče RK - celkem</t>
  </si>
  <si>
    <t>222Kabeláž</t>
  </si>
  <si>
    <t>CYKY-J 5x4 5x4 mm2, pevně</t>
  </si>
  <si>
    <t>UKONČENÍ  VODIČŮ V ROZVADĚČÍCH</t>
  </si>
  <si>
    <t xml:space="preserve"> Do   2,5 mm2</t>
  </si>
  <si>
    <t>UKONČENÍ A ZAPOJENÍ STÍNĚNÍ</t>
  </si>
  <si>
    <t xml:space="preserve"> Pláště kabelu</t>
  </si>
  <si>
    <t>UKONČENÍ KABELŮ PÁSKOU SL</t>
  </si>
  <si>
    <t xml:space="preserve"> 2x1 mm2</t>
  </si>
  <si>
    <t xml:space="preserve"> 3x1 mm2</t>
  </si>
  <si>
    <t xml:space="preserve"> 4x1 mm2</t>
  </si>
  <si>
    <t xml:space="preserve"> 7x1 mm2</t>
  </si>
  <si>
    <t xml:space="preserve"> Popisovací štítek na kabel</t>
  </si>
  <si>
    <t>PRŮRAZ CIHLOVÝM ZDIVEM</t>
  </si>
  <si>
    <t xml:space="preserve"> O tloušťce 15cm</t>
  </si>
  <si>
    <t xml:space="preserve"> O tloušťce 30cm</t>
  </si>
  <si>
    <t>PROTIPOŽÁRNÍ PŘEPÁŽKY</t>
  </si>
  <si>
    <t xml:space="preserve"> Protip.průchod stěnou t 30cm</t>
  </si>
  <si>
    <t>PROTIPOŽÁRNÍ NÁSTŘIK KABELŮ</t>
  </si>
  <si>
    <t xml:space="preserve"> Kabel do průměru 3cm</t>
  </si>
  <si>
    <t>222Kabeláž - celkem</t>
  </si>
  <si>
    <t>222Nosné konstrukce</t>
  </si>
  <si>
    <t xml:space="preserve"> Do 100 kg</t>
  </si>
  <si>
    <t>KABELOVÝ ŽLAB PLECHOVÝ</t>
  </si>
  <si>
    <t>DÉLKA 3 M VČETNĚ SPOJEK</t>
  </si>
  <si>
    <t>A SPOJOVACÍHO MAT.</t>
  </si>
  <si>
    <t>62/50 žlab s víkem</t>
  </si>
  <si>
    <t>125/50 žlab s víkem</t>
  </si>
  <si>
    <t>125/100 žlab s víkem</t>
  </si>
  <si>
    <t>PŘÍSLUŠENSTVÍ KABELOVÝCH ŽLABŮ</t>
  </si>
  <si>
    <t xml:space="preserve"> Nosník žlabu šíře 62mm</t>
  </si>
  <si>
    <t xml:space="preserve"> Nosník žlabu šíře 125mm</t>
  </si>
  <si>
    <t>PŘEPÁŽKA KABELOVÉHO</t>
  </si>
  <si>
    <t>ŽLABU VÝŠKA 50</t>
  </si>
  <si>
    <t xml:space="preserve"> přepážka  2m</t>
  </si>
  <si>
    <t>ŽLABU VÝŠKA 100</t>
  </si>
  <si>
    <t>Ocelové závitové trubky (1250N)</t>
  </si>
  <si>
    <t>6029 TRUBKA OCEL. ZÁVITOVÁ - LAKOVANÁ - 3m, pevně</t>
  </si>
  <si>
    <t>LIŠTA VKLÁDACÍ - 24X22 + KRYTY</t>
  </si>
  <si>
    <t>LV 24X22 LIŠTA VKLÁDACÍ (2m)</t>
  </si>
  <si>
    <t>LIŠTA HRANATÁ - 40X40 + KRYTY</t>
  </si>
  <si>
    <t>LH 40X40 LIŠTA HRANATÁ (2m) - DVOJITÝ ZÁMEK</t>
  </si>
  <si>
    <t>trubka - střední mechanická odolnost 750N PP</t>
  </si>
  <si>
    <t xml:space="preserve"> TRUBKA OHEBNÁ -  750N</t>
  </si>
  <si>
    <t>OCEL.NOSNÉ KONSTR.PRO PŘÍSTR.</t>
  </si>
  <si>
    <t>do 5kg</t>
  </si>
  <si>
    <t>do 10kg</t>
  </si>
  <si>
    <t>do 50kg</t>
  </si>
  <si>
    <t>222Nosné konstrukce - celkem</t>
  </si>
  <si>
    <t>222 Ochranné pospojování a uzemnění</t>
  </si>
  <si>
    <t>VODIČ JEDNOŽILOVÝ, IZOLACE PVC</t>
  </si>
  <si>
    <t>CY 6 6 mm2,, pevně</t>
  </si>
  <si>
    <t>CY 10 10 mm2,, pevně</t>
  </si>
  <si>
    <t>Ukončení vodičů izolovaných s označením a zapojením v rozváděči nebo na přístroji</t>
  </si>
  <si>
    <t xml:space="preserve"> 6 mm2</t>
  </si>
  <si>
    <t xml:space="preserve"> 10 mm2</t>
  </si>
  <si>
    <t>ZINKOVANÉ PROVEDENÍ</t>
  </si>
  <si>
    <t>OCELOVÝ DRÁT POZINKOVANÝ</t>
  </si>
  <si>
    <t>Drát 8 drát o 8mm(0,40kg/m), pevně</t>
  </si>
  <si>
    <t>Svorka</t>
  </si>
  <si>
    <t>SK křížová</t>
  </si>
  <si>
    <t>Svorka - prov.Cu</t>
  </si>
  <si>
    <t>SP01 připojovací</t>
  </si>
  <si>
    <t>SS spojovací</t>
  </si>
  <si>
    <t>ZEMNÍCÍ SVORKA</t>
  </si>
  <si>
    <t>ZSA16</t>
  </si>
  <si>
    <t>Cu pás.ZS16 Pásek uzemňovací Cu, 0.5m</t>
  </si>
  <si>
    <t>222 Ochranné pospojování a uzemnění - celkem</t>
  </si>
  <si>
    <t>222 SW práce</t>
  </si>
  <si>
    <t>za 1 datový bod - regulátoru DT1</t>
  </si>
  <si>
    <t>za konfiguraci a naprogramování ovládacího displeje AMR-OP87/G</t>
  </si>
  <si>
    <t>za konfiguraci a nastavení  GSM</t>
  </si>
  <si>
    <t>za konfiguraci a nastavení SD karet pro archivaci</t>
  </si>
  <si>
    <t>222 SW práce - celkem</t>
  </si>
  <si>
    <t>222Připojení VS do IP sítě</t>
  </si>
  <si>
    <t xml:space="preserve"> Vyhledani pripojovaciho mista</t>
  </si>
  <si>
    <t>222Připojení VS do IP sítě - celkem</t>
  </si>
  <si>
    <t>222Hodinové zúčtovací sazby</t>
  </si>
  <si>
    <t xml:space="preserve"> Priprava ke komplexni zkousce</t>
  </si>
  <si>
    <t xml:space="preserve"> Zkusebni provoz</t>
  </si>
  <si>
    <t xml:space="preserve"> Zauceni obsluhy</t>
  </si>
  <si>
    <t xml:space="preserve"> Zabezpeceni pracoviste</t>
  </si>
  <si>
    <t xml:space="preserve"> Montaz,seřízení, odladění</t>
  </si>
  <si>
    <t>SPOLUPRACE S DODAVATELEM PRI</t>
  </si>
  <si>
    <t xml:space="preserve"> zapojovani a zkouskach</t>
  </si>
  <si>
    <t>PROVEDENI REVIZNICH ZKOUSEK</t>
  </si>
  <si>
    <t>DLE CSN 331500</t>
  </si>
  <si>
    <t xml:space="preserve"> Revizni technik</t>
  </si>
  <si>
    <t xml:space="preserve"> Spoluprace s reviz.technikem</t>
  </si>
  <si>
    <t>222Hodinové zúčtovací sazby - celkem</t>
  </si>
  <si>
    <t>222Projektové práce</t>
  </si>
  <si>
    <t>Projektové práce:</t>
  </si>
  <si>
    <t>Zpracování realizační dokumentace (konkrétní zařízení)</t>
  </si>
  <si>
    <t>Zpracování dodavatelské dokumentace (zapojovací mar schémata)</t>
  </si>
  <si>
    <t>Zpracování dokumentace skutečného stavu</t>
  </si>
  <si>
    <t>222Projektové práce - celkem</t>
  </si>
  <si>
    <t>Podružný materiál</t>
  </si>
  <si>
    <t>31Elektromontáže - celkem</t>
  </si>
  <si>
    <t>Hodnota</t>
  </si>
  <si>
    <t>Nadpis rekapitulace</t>
  </si>
  <si>
    <t>Seznam prací a dodávek elektrotechnických zařízení</t>
  </si>
  <si>
    <t>Akce</t>
  </si>
  <si>
    <t xml:space="preserve">Rekonstrukce VS HV hotel Vodova
</t>
  </si>
  <si>
    <t>Projekt</t>
  </si>
  <si>
    <t xml:space="preserve">D.2 - MaR, elektroinstalace
</t>
  </si>
  <si>
    <t>Investor</t>
  </si>
  <si>
    <t>Starez-sport a.s.,Křídlovická 911/34,603 00  Brno</t>
  </si>
  <si>
    <t>Z. č.</t>
  </si>
  <si>
    <t>202309</t>
  </si>
  <si>
    <t>A. č.</t>
  </si>
  <si>
    <t>10/2023/PR</t>
  </si>
  <si>
    <t>Smlouva</t>
  </si>
  <si>
    <t>Vypracoval</t>
  </si>
  <si>
    <t>Ing.J.Macíček</t>
  </si>
  <si>
    <t>Kontroloval</t>
  </si>
  <si>
    <t>Ing. Z. Prokeš</t>
  </si>
  <si>
    <t>Datum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</si>
  <si>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</si>
  <si>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</si>
  <si>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</si>
  <si>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</si>
  <si>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</si>
  <si>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</si>
  <si>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</si>
  <si>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</si>
  <si>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</si>
  <si>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</si>
  <si>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</si>
  <si>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</si>
  <si>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</si>
  <si>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</si>
  <si>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</si>
  <si>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</si>
  <si>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</si>
  <si>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</si>
  <si>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</si>
  <si>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</si>
  <si>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</si>
  <si>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</si>
  <si>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</si>
  <si>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</si>
  <si>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</si>
  <si>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Procento PM %</t>
  </si>
  <si>
    <t>V případě ojedinělého použití obchodních názvů ve specifikacích PSV se jedná o pouze o příklady kvalitativního (technického) standardu provedení (výrobku, materiálu), nikterak neznemožňující (neomezující) použití i jiných kvalitativně i technicky obdobných (srovnatelných) řešení."</t>
  </si>
  <si>
    <t>Rekonstrukce VS Hotel Vodova, Vodova 336/108 Brno
DODATEK 1 - 2/2024</t>
  </si>
  <si>
    <t>Příplatek za provozní vlivy (hotel)</t>
  </si>
  <si>
    <t xml:space="preserve">demontáž a zpětná montáž osazené nádoby expanzní tlakové 33L/PN10 </t>
  </si>
  <si>
    <t xml:space="preserve">neobsazeno </t>
  </si>
  <si>
    <t>demontáž a zpětná montáž stávajícího vodoměru ITRON DN20 Qp4,0</t>
  </si>
  <si>
    <t>demontáž (včetně rozvaděče) a zpětná montáž stávající stanice ESL typ HPZO TV150, uvedení do provozu</t>
  </si>
  <si>
    <t xml:space="preserve">demontáž a zpětná montáž  akumulační nádoby TV stojaté o obsahu 1000 litrů/ IVAR VS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</si>
</sst>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name val="Arial CE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9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1" fillId="4" borderId="0" xfId="21" applyFill="1">
      <alignment/>
      <protection/>
    </xf>
    <xf numFmtId="0" fontId="0" fillId="4" borderId="23" xfId="21" applyFont="1" applyFill="1" applyBorder="1" applyAlignment="1">
      <alignment horizontal="left"/>
      <protection/>
    </xf>
    <xf numFmtId="0" fontId="30" fillId="4" borderId="23" xfId="21" applyFont="1" applyFill="1" applyBorder="1" applyAlignment="1">
      <alignment horizontal="center"/>
      <protection/>
    </xf>
    <xf numFmtId="0" fontId="30" fillId="4" borderId="24" xfId="21" applyFont="1" applyFill="1" applyBorder="1" applyAlignment="1">
      <alignment horizontal="center" wrapText="1"/>
      <protection/>
    </xf>
    <xf numFmtId="0" fontId="0" fillId="4" borderId="25" xfId="21" applyFont="1" applyFill="1" applyBorder="1" applyAlignment="1">
      <alignment horizontal="left"/>
      <protection/>
    </xf>
    <xf numFmtId="0" fontId="0" fillId="4" borderId="25" xfId="21" applyFont="1" applyFill="1" applyBorder="1" applyAlignment="1">
      <alignment horizontal="center"/>
      <protection/>
    </xf>
    <xf numFmtId="1" fontId="30" fillId="4" borderId="26" xfId="21" applyNumberFormat="1" applyFont="1" applyFill="1" applyBorder="1" applyAlignment="1">
      <alignment horizontal="center"/>
      <protection/>
    </xf>
    <xf numFmtId="49" fontId="0" fillId="4" borderId="27" xfId="21" applyNumberFormat="1" applyFont="1" applyFill="1" applyBorder="1" applyAlignment="1">
      <alignment horizontal="left"/>
      <protection/>
    </xf>
    <xf numFmtId="0" fontId="0" fillId="4" borderId="27" xfId="21" applyFont="1" applyFill="1" applyBorder="1" applyAlignment="1">
      <alignment horizontal="center"/>
      <protection/>
    </xf>
    <xf numFmtId="1" fontId="0" fillId="4" borderId="28" xfId="21" applyNumberFormat="1" applyFont="1" applyFill="1" applyBorder="1" applyAlignment="1">
      <alignment horizontal="right"/>
      <protection/>
    </xf>
    <xf numFmtId="49" fontId="0" fillId="5" borderId="29" xfId="21" applyNumberFormat="1" applyFont="1" applyFill="1" applyBorder="1" applyAlignment="1">
      <alignment horizontal="left"/>
      <protection/>
    </xf>
    <xf numFmtId="49" fontId="0" fillId="5" borderId="29" xfId="21" applyNumberFormat="1" applyFont="1" applyFill="1" applyBorder="1" applyAlignment="1">
      <alignment horizontal="center"/>
      <protection/>
    </xf>
    <xf numFmtId="1" fontId="0" fillId="5" borderId="30" xfId="21" applyNumberFormat="1" applyFont="1" applyFill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1" fontId="0" fillId="0" borderId="24" xfId="21" applyNumberFormat="1" applyFont="1" applyBorder="1" applyAlignment="1">
      <alignment horizontal="right"/>
      <protection/>
    </xf>
    <xf numFmtId="0" fontId="0" fillId="0" borderId="25" xfId="21" applyFont="1" applyBorder="1" applyAlignment="1">
      <alignment horizontal="center"/>
      <protection/>
    </xf>
    <xf numFmtId="1" fontId="0" fillId="0" borderId="26" xfId="21" applyNumberFormat="1" applyFont="1" applyBorder="1" applyAlignment="1">
      <alignment horizontal="right"/>
      <protection/>
    </xf>
    <xf numFmtId="0" fontId="0" fillId="4" borderId="25" xfId="21" applyFont="1" applyFill="1" applyBorder="1" applyAlignment="1">
      <alignment horizontal="center"/>
      <protection/>
    </xf>
    <xf numFmtId="1" fontId="0" fillId="4" borderId="26" xfId="21" applyNumberFormat="1" applyFont="1" applyFill="1" applyBorder="1" applyAlignment="1">
      <alignment horizontal="right"/>
      <protection/>
    </xf>
    <xf numFmtId="0" fontId="0" fillId="0" borderId="31" xfId="21" applyFont="1" applyBorder="1" applyAlignment="1">
      <alignment horizontal="center"/>
      <protection/>
    </xf>
    <xf numFmtId="1" fontId="0" fillId="0" borderId="32" xfId="21" applyNumberFormat="1" applyFont="1" applyBorder="1" applyAlignment="1">
      <alignment horizontal="right"/>
      <protection/>
    </xf>
    <xf numFmtId="0" fontId="0" fillId="6" borderId="25" xfId="21" applyFont="1" applyFill="1" applyBorder="1" applyAlignment="1">
      <alignment horizontal="center"/>
      <protection/>
    </xf>
    <xf numFmtId="1" fontId="0" fillId="6" borderId="26" xfId="21" applyNumberFormat="1" applyFont="1" applyFill="1" applyBorder="1" applyAlignment="1">
      <alignment horizontal="right"/>
      <protection/>
    </xf>
    <xf numFmtId="49" fontId="0" fillId="7" borderId="33" xfId="21" applyNumberFormat="1" applyFont="1" applyFill="1" applyBorder="1" applyAlignment="1">
      <alignment horizontal="center"/>
      <protection/>
    </xf>
    <xf numFmtId="1" fontId="0" fillId="7" borderId="34" xfId="21" applyNumberFormat="1" applyFont="1" applyFill="1" applyBorder="1" applyAlignment="1">
      <alignment horizontal="center"/>
      <protection/>
    </xf>
    <xf numFmtId="0" fontId="0" fillId="0" borderId="35" xfId="21" applyFont="1" applyBorder="1" applyAlignment="1">
      <alignment horizontal="center"/>
      <protection/>
    </xf>
    <xf numFmtId="1" fontId="0" fillId="0" borderId="36" xfId="21" applyNumberFormat="1" applyFont="1" applyBorder="1" applyAlignment="1">
      <alignment horizontal="right"/>
      <protection/>
    </xf>
    <xf numFmtId="0" fontId="0" fillId="6" borderId="37" xfId="21" applyFont="1" applyFill="1" applyBorder="1" applyAlignment="1">
      <alignment horizontal="center"/>
      <protection/>
    </xf>
    <xf numFmtId="1" fontId="0" fillId="6" borderId="38" xfId="21" applyNumberFormat="1" applyFont="1" applyFill="1" applyBorder="1" applyAlignment="1">
      <alignment horizontal="right"/>
      <protection/>
    </xf>
    <xf numFmtId="0" fontId="0" fillId="0" borderId="37" xfId="21" applyFont="1" applyBorder="1" applyAlignment="1">
      <alignment horizontal="center"/>
      <protection/>
    </xf>
    <xf numFmtId="1" fontId="0" fillId="0" borderId="38" xfId="21" applyNumberFormat="1" applyFont="1" applyBorder="1" applyAlignment="1">
      <alignment horizontal="right"/>
      <protection/>
    </xf>
    <xf numFmtId="0" fontId="37" fillId="4" borderId="39" xfId="21" applyFont="1" applyFill="1" applyBorder="1">
      <alignment/>
      <protection/>
    </xf>
    <xf numFmtId="0" fontId="0" fillId="4" borderId="25" xfId="21" applyFont="1" applyFill="1" applyBorder="1" applyAlignment="1" applyProtection="1">
      <alignment horizontal="center"/>
      <protection locked="0"/>
    </xf>
    <xf numFmtId="1" fontId="0" fillId="4" borderId="26" xfId="21" applyNumberFormat="1" applyFont="1" applyFill="1" applyBorder="1" applyAlignment="1">
      <alignment horizontal="right"/>
      <protection/>
    </xf>
    <xf numFmtId="0" fontId="0" fillId="6" borderId="25" xfId="21" applyFont="1" applyFill="1" applyBorder="1" applyAlignment="1" applyProtection="1">
      <alignment horizontal="center"/>
      <protection locked="0"/>
    </xf>
    <xf numFmtId="1" fontId="0" fillId="6" borderId="26" xfId="21" applyNumberFormat="1" applyFont="1" applyFill="1" applyBorder="1" applyAlignment="1">
      <alignment horizontal="right"/>
      <protection/>
    </xf>
    <xf numFmtId="0" fontId="0" fillId="0" borderId="27" xfId="21" applyFont="1" applyBorder="1" applyAlignment="1" applyProtection="1">
      <alignment horizontal="center"/>
      <protection locked="0"/>
    </xf>
    <xf numFmtId="1" fontId="0" fillId="0" borderId="28" xfId="21" applyNumberFormat="1" applyFont="1" applyBorder="1" applyAlignment="1">
      <alignment horizontal="right"/>
      <protection/>
    </xf>
    <xf numFmtId="0" fontId="0" fillId="0" borderId="31" xfId="21" applyFont="1" applyBorder="1" applyAlignment="1" applyProtection="1">
      <alignment horizontal="center"/>
      <protection locked="0"/>
    </xf>
    <xf numFmtId="1" fontId="0" fillId="0" borderId="38" xfId="21" applyNumberFormat="1" applyFont="1" applyBorder="1" applyAlignment="1">
      <alignment horizontal="right"/>
      <protection/>
    </xf>
    <xf numFmtId="0" fontId="0" fillId="0" borderId="40" xfId="21" applyFont="1" applyBorder="1" applyAlignment="1">
      <alignment horizontal="left" vertical="center" wrapText="1"/>
      <protection/>
    </xf>
    <xf numFmtId="0" fontId="0" fillId="0" borderId="41" xfId="21" applyFont="1" applyBorder="1" applyAlignment="1">
      <alignment horizontal="left" vertical="center" wrapText="1"/>
      <protection/>
    </xf>
    <xf numFmtId="0" fontId="0" fillId="4" borderId="41" xfId="21" applyFont="1" applyFill="1" applyBorder="1" applyAlignment="1">
      <alignment horizontal="left" vertical="center" wrapText="1"/>
      <protection/>
    </xf>
    <xf numFmtId="0" fontId="0" fillId="0" borderId="42" xfId="21" applyFont="1" applyBorder="1" applyAlignment="1">
      <alignment horizontal="left" vertical="center" wrapText="1"/>
      <protection/>
    </xf>
    <xf numFmtId="0" fontId="0" fillId="5" borderId="30" xfId="21" applyFont="1" applyFill="1" applyBorder="1" applyAlignment="1">
      <alignment horizontal="center" vertical="center" wrapText="1"/>
      <protection/>
    </xf>
    <xf numFmtId="0" fontId="0" fillId="6" borderId="41" xfId="21" applyFont="1" applyFill="1" applyBorder="1" applyAlignment="1">
      <alignment horizontal="left" vertical="center" wrapText="1"/>
      <protection/>
    </xf>
    <xf numFmtId="0" fontId="0" fillId="7" borderId="34" xfId="21" applyFont="1" applyFill="1" applyBorder="1" applyAlignment="1">
      <alignment horizontal="center" vertical="center" wrapText="1"/>
      <protection/>
    </xf>
    <xf numFmtId="0" fontId="0" fillId="0" borderId="43" xfId="21" applyFont="1" applyBorder="1" applyAlignment="1">
      <alignment horizontal="left" vertical="center" wrapText="1"/>
      <protection/>
    </xf>
    <xf numFmtId="0" fontId="0" fillId="4" borderId="44" xfId="21" applyFont="1" applyFill="1" applyBorder="1" applyAlignment="1">
      <alignment horizontal="left" vertical="center" wrapText="1"/>
      <protection/>
    </xf>
    <xf numFmtId="0" fontId="0" fillId="6" borderId="45" xfId="21" applyFont="1" applyFill="1" applyBorder="1" applyAlignment="1">
      <alignment horizontal="left" vertical="center" wrapText="1"/>
      <protection/>
    </xf>
    <xf numFmtId="0" fontId="0" fillId="0" borderId="45" xfId="21" applyFont="1" applyBorder="1" applyAlignment="1">
      <alignment horizontal="left" vertical="center" wrapText="1"/>
      <protection/>
    </xf>
    <xf numFmtId="0" fontId="37" fillId="4" borderId="41" xfId="21" applyFont="1" applyFill="1" applyBorder="1" applyAlignment="1">
      <alignment vertical="center" wrapText="1"/>
      <protection/>
    </xf>
    <xf numFmtId="0" fontId="38" fillId="6" borderId="46" xfId="21" applyFont="1" applyFill="1" applyBorder="1" applyAlignment="1">
      <alignment horizontal="left" vertical="center" wrapText="1"/>
      <protection/>
    </xf>
    <xf numFmtId="0" fontId="0" fillId="0" borderId="44" xfId="21" applyFont="1" applyBorder="1" applyAlignment="1">
      <alignment horizontal="left" vertical="center" wrapText="1"/>
      <protection/>
    </xf>
    <xf numFmtId="0" fontId="0" fillId="0" borderId="42" xfId="21" applyFont="1" applyBorder="1" applyAlignment="1" applyProtection="1">
      <alignment horizontal="left" vertical="center" wrapText="1"/>
      <protection locked="0"/>
    </xf>
    <xf numFmtId="0" fontId="0" fillId="0" borderId="40" xfId="21" applyFont="1" applyBorder="1" applyAlignment="1">
      <alignment horizontal="left" vertical="center" wrapText="1"/>
      <protection/>
    </xf>
    <xf numFmtId="0" fontId="37" fillId="0" borderId="41" xfId="21" applyFont="1" applyBorder="1" applyAlignment="1">
      <alignment vertical="center" wrapText="1"/>
      <protection/>
    </xf>
    <xf numFmtId="0" fontId="37" fillId="0" borderId="42" xfId="21" applyFont="1" applyBorder="1" applyAlignment="1">
      <alignment vertical="center" wrapText="1"/>
      <protection/>
    </xf>
    <xf numFmtId="0" fontId="39" fillId="4" borderId="0" xfId="21" applyFont="1" applyFill="1">
      <alignment/>
      <protection/>
    </xf>
    <xf numFmtId="0" fontId="1" fillId="4" borderId="0" xfId="21" applyFill="1" applyAlignment="1">
      <alignment wrapText="1"/>
      <protection/>
    </xf>
    <xf numFmtId="0" fontId="1" fillId="4" borderId="0" xfId="21" applyFill="1" applyAlignment="1">
      <alignment vertical="center" wrapText="1"/>
      <protection/>
    </xf>
    <xf numFmtId="0" fontId="30" fillId="4" borderId="40" xfId="21" applyFont="1" applyFill="1" applyBorder="1" applyAlignment="1">
      <alignment horizontal="center" vertical="center" wrapText="1"/>
      <protection/>
    </xf>
    <xf numFmtId="0" fontId="30" fillId="4" borderId="41" xfId="21" applyFont="1" applyFill="1" applyBorder="1" applyAlignment="1">
      <alignment horizontal="center" vertical="center" wrapText="1"/>
      <protection/>
    </xf>
    <xf numFmtId="0" fontId="0" fillId="4" borderId="44" xfId="21" applyFont="1" applyFill="1" applyBorder="1" applyAlignment="1">
      <alignment horizontal="left" vertical="center" wrapText="1"/>
      <protection/>
    </xf>
    <xf numFmtId="0" fontId="30" fillId="4" borderId="47" xfId="21" applyFont="1" applyFill="1" applyBorder="1" applyAlignment="1">
      <alignment horizontal="center" vertical="center" wrapText="1"/>
      <protection/>
    </xf>
    <xf numFmtId="0" fontId="30" fillId="4" borderId="39" xfId="21" applyFont="1" applyFill="1" applyBorder="1" applyAlignment="1">
      <alignment horizontal="center" vertical="center" wrapText="1"/>
      <protection/>
    </xf>
    <xf numFmtId="49" fontId="0" fillId="4" borderId="48" xfId="21" applyNumberFormat="1" applyFont="1" applyFill="1" applyBorder="1" applyAlignment="1">
      <alignment horizontal="left" wrapText="1"/>
      <protection/>
    </xf>
    <xf numFmtId="0" fontId="30" fillId="4" borderId="47" xfId="21" applyFont="1" applyFill="1" applyBorder="1" applyAlignment="1">
      <alignment horizontal="center" wrapText="1"/>
      <protection/>
    </xf>
    <xf numFmtId="0" fontId="30" fillId="4" borderId="39" xfId="21" applyFont="1" applyFill="1" applyBorder="1" applyAlignment="1">
      <alignment horizontal="center" wrapText="1"/>
      <protection/>
    </xf>
    <xf numFmtId="49" fontId="0" fillId="5" borderId="49" xfId="21" applyNumberFormat="1" applyFont="1" applyFill="1" applyBorder="1" applyAlignment="1">
      <alignment horizontal="center" wrapText="1"/>
      <protection/>
    </xf>
    <xf numFmtId="49" fontId="0" fillId="4" borderId="50" xfId="21" applyNumberFormat="1" applyFont="1" applyFill="1" applyBorder="1" applyAlignment="1">
      <alignment horizontal="left" wrapText="1"/>
      <protection/>
    </xf>
    <xf numFmtId="49" fontId="0" fillId="0" borderId="39" xfId="21" applyNumberFormat="1" applyFont="1" applyBorder="1" applyAlignment="1">
      <alignment horizontal="left" wrapText="1"/>
      <protection/>
    </xf>
    <xf numFmtId="0" fontId="0" fillId="0" borderId="39" xfId="21" applyFont="1" applyBorder="1" applyAlignment="1">
      <alignment horizontal="left" wrapText="1"/>
      <protection/>
    </xf>
    <xf numFmtId="49" fontId="0" fillId="4" borderId="39" xfId="21" applyNumberFormat="1" applyFont="1" applyFill="1" applyBorder="1" applyAlignment="1">
      <alignment horizontal="left" wrapText="1"/>
      <protection/>
    </xf>
    <xf numFmtId="49" fontId="0" fillId="0" borderId="51" xfId="21" applyNumberFormat="1" applyFont="1" applyBorder="1" applyAlignment="1">
      <alignment horizontal="left" wrapText="1"/>
      <protection/>
    </xf>
    <xf numFmtId="49" fontId="0" fillId="6" borderId="39" xfId="21" applyNumberFormat="1" applyFont="1" applyFill="1" applyBorder="1" applyAlignment="1">
      <alignment horizontal="left" wrapText="1"/>
      <protection/>
    </xf>
    <xf numFmtId="49" fontId="0" fillId="7" borderId="0" xfId="21" applyNumberFormat="1" applyFont="1" applyFill="1" applyAlignment="1">
      <alignment horizontal="center" wrapText="1"/>
      <protection/>
    </xf>
    <xf numFmtId="49" fontId="0" fillId="0" borderId="47" xfId="21" applyNumberFormat="1" applyFont="1" applyBorder="1" applyAlignment="1">
      <alignment horizontal="left" wrapText="1"/>
      <protection/>
    </xf>
    <xf numFmtId="49" fontId="0" fillId="0" borderId="52" xfId="21" applyNumberFormat="1" applyFont="1" applyBorder="1" applyAlignment="1">
      <alignment horizontal="left" wrapText="1"/>
      <protection/>
    </xf>
    <xf numFmtId="0" fontId="0" fillId="0" borderId="47" xfId="21" applyFont="1" applyBorder="1" applyAlignment="1">
      <alignment horizontal="left" wrapText="1"/>
      <protection/>
    </xf>
    <xf numFmtId="49" fontId="0" fillId="0" borderId="39" xfId="21" applyNumberFormat="1" applyFont="1" applyBorder="1" applyAlignment="1">
      <alignment horizontal="left" wrapText="1"/>
      <protection/>
    </xf>
    <xf numFmtId="0" fontId="0" fillId="0" borderId="39" xfId="21" applyFont="1" applyBorder="1" applyAlignment="1">
      <alignment horizontal="left" wrapText="1"/>
      <protection/>
    </xf>
    <xf numFmtId="49" fontId="0" fillId="0" borderId="48" xfId="21" applyNumberFormat="1" applyFont="1" applyBorder="1" applyAlignment="1">
      <alignment horizontal="left" wrapText="1"/>
      <protection/>
    </xf>
    <xf numFmtId="0" fontId="0" fillId="6" borderId="50" xfId="21" applyFont="1" applyFill="1" applyBorder="1" applyAlignment="1">
      <alignment horizontal="left" wrapText="1"/>
      <protection/>
    </xf>
    <xf numFmtId="49" fontId="0" fillId="0" borderId="50" xfId="21" applyNumberFormat="1" applyFont="1" applyBorder="1" applyAlignment="1">
      <alignment horizontal="left" wrapText="1"/>
      <protection/>
    </xf>
    <xf numFmtId="0" fontId="37" fillId="4" borderId="39" xfId="21" applyFont="1" applyFill="1" applyBorder="1" applyAlignment="1">
      <alignment wrapText="1"/>
      <protection/>
    </xf>
    <xf numFmtId="49" fontId="0" fillId="6" borderId="39" xfId="21" applyNumberFormat="1" applyFont="1" applyFill="1" applyBorder="1" applyAlignment="1" applyProtection="1">
      <alignment horizontal="left" wrapText="1"/>
      <protection locked="0"/>
    </xf>
    <xf numFmtId="49" fontId="0" fillId="0" borderId="48" xfId="21" applyNumberFormat="1" applyFont="1" applyBorder="1" applyAlignment="1" applyProtection="1">
      <alignment horizontal="left" wrapText="1"/>
      <protection locked="0"/>
    </xf>
    <xf numFmtId="0" fontId="0" fillId="7" borderId="0" xfId="21" applyFont="1" applyFill="1" applyAlignment="1">
      <alignment horizontal="center" wrapText="1"/>
      <protection/>
    </xf>
    <xf numFmtId="0" fontId="37" fillId="0" borderId="39" xfId="21" applyFont="1" applyBorder="1" applyAlignment="1">
      <alignment wrapText="1"/>
      <protection/>
    </xf>
    <xf numFmtId="0" fontId="37" fillId="0" borderId="51" xfId="21" applyFont="1" applyBorder="1" applyAlignment="1">
      <alignment wrapText="1"/>
      <protection/>
    </xf>
    <xf numFmtId="49" fontId="0" fillId="4" borderId="48" xfId="21" applyNumberFormat="1" applyFont="1" applyFill="1" applyBorder="1" applyAlignment="1">
      <alignment horizontal="left" vertical="center" wrapText="1"/>
      <protection/>
    </xf>
    <xf numFmtId="49" fontId="0" fillId="5" borderId="49" xfId="21" applyNumberFormat="1" applyFont="1" applyFill="1" applyBorder="1" applyAlignment="1">
      <alignment horizontal="center" vertical="center" wrapText="1"/>
      <protection/>
    </xf>
    <xf numFmtId="49" fontId="0" fillId="4" borderId="50" xfId="21" applyNumberFormat="1" applyFont="1" applyFill="1" applyBorder="1" applyAlignment="1">
      <alignment horizontal="left" vertical="center" wrapText="1"/>
      <protection/>
    </xf>
    <xf numFmtId="49" fontId="0" fillId="0" borderId="39" xfId="21" applyNumberFormat="1" applyFont="1" applyBorder="1" applyAlignment="1">
      <alignment horizontal="left" vertical="center" wrapText="1"/>
      <protection/>
    </xf>
    <xf numFmtId="49" fontId="0" fillId="4" borderId="39" xfId="21" applyNumberFormat="1" applyFont="1" applyFill="1" applyBorder="1" applyAlignment="1">
      <alignment horizontal="left" vertical="center" wrapText="1"/>
      <protection/>
    </xf>
    <xf numFmtId="49" fontId="0" fillId="0" borderId="51" xfId="21" applyNumberFormat="1" applyFont="1" applyBorder="1" applyAlignment="1">
      <alignment horizontal="left" vertical="center" wrapText="1"/>
      <protection/>
    </xf>
    <xf numFmtId="49" fontId="0" fillId="6" borderId="39" xfId="21" applyNumberFormat="1" applyFont="1" applyFill="1" applyBorder="1" applyAlignment="1">
      <alignment horizontal="left" vertical="center" wrapText="1"/>
      <protection/>
    </xf>
    <xf numFmtId="49" fontId="0" fillId="7" borderId="0" xfId="21" applyNumberFormat="1" applyFont="1" applyFill="1" applyAlignment="1">
      <alignment horizontal="center" vertical="center" wrapText="1"/>
      <protection/>
    </xf>
    <xf numFmtId="49" fontId="0" fillId="0" borderId="47" xfId="21" applyNumberFormat="1" applyFont="1" applyBorder="1" applyAlignment="1">
      <alignment horizontal="left" vertical="center" wrapText="1"/>
      <protection/>
    </xf>
    <xf numFmtId="49" fontId="0" fillId="0" borderId="52" xfId="21" applyNumberFormat="1" applyFont="1" applyBorder="1" applyAlignment="1">
      <alignment horizontal="left" vertical="center" wrapText="1"/>
      <protection/>
    </xf>
    <xf numFmtId="0" fontId="0" fillId="0" borderId="47" xfId="21" applyFont="1" applyBorder="1" applyAlignment="1">
      <alignment horizontal="left" vertical="center" wrapText="1"/>
      <protection/>
    </xf>
    <xf numFmtId="49" fontId="0" fillId="0" borderId="39" xfId="21" applyNumberFormat="1" applyFont="1" applyBorder="1" applyAlignment="1">
      <alignment horizontal="left" vertical="center" wrapText="1"/>
      <protection/>
    </xf>
    <xf numFmtId="49" fontId="0" fillId="0" borderId="48" xfId="21" applyNumberFormat="1" applyFont="1" applyBorder="1" applyAlignment="1">
      <alignment horizontal="left" vertical="center" wrapText="1"/>
      <protection/>
    </xf>
    <xf numFmtId="49" fontId="0" fillId="0" borderId="50" xfId="21" applyNumberFormat="1" applyFont="1" applyBorder="1" applyAlignment="1">
      <alignment horizontal="left" vertical="center" wrapText="1"/>
      <protection/>
    </xf>
    <xf numFmtId="49" fontId="0" fillId="6" borderId="39" xfId="21" applyNumberFormat="1" applyFont="1" applyFill="1" applyBorder="1" applyAlignment="1" applyProtection="1">
      <alignment horizontal="left" vertical="center" wrapText="1"/>
      <protection locked="0"/>
    </xf>
    <xf numFmtId="49" fontId="0" fillId="0" borderId="48" xfId="21" applyNumberFormat="1" applyFont="1" applyBorder="1" applyAlignment="1" applyProtection="1">
      <alignment horizontal="left" vertical="center" wrapText="1"/>
      <protection locked="0"/>
    </xf>
    <xf numFmtId="49" fontId="0" fillId="0" borderId="51" xfId="21" applyNumberFormat="1" applyFont="1" applyBorder="1" applyAlignment="1">
      <alignment horizontal="left" vertical="center" wrapText="1"/>
      <protection/>
    </xf>
    <xf numFmtId="49" fontId="0" fillId="4" borderId="47" xfId="21" applyNumberFormat="1" applyFont="1" applyFill="1" applyBorder="1" applyAlignment="1">
      <alignment horizontal="left" vertical="center" wrapText="1"/>
      <protection/>
    </xf>
    <xf numFmtId="49" fontId="0" fillId="6" borderId="50" xfId="21" applyNumberFormat="1" applyFont="1" applyFill="1" applyBorder="1" applyAlignment="1">
      <alignment horizontal="left" vertical="center" wrapText="1"/>
      <protection/>
    </xf>
    <xf numFmtId="49" fontId="0" fillId="4" borderId="39" xfId="21" applyNumberFormat="1" applyFont="1" applyFill="1" applyBorder="1" applyAlignment="1" applyProtection="1">
      <alignment horizontal="left" vertical="center" wrapText="1"/>
      <protection locked="0"/>
    </xf>
    <xf numFmtId="49" fontId="0" fillId="0" borderId="47" xfId="21" applyNumberFormat="1" applyFont="1" applyBorder="1" applyAlignment="1">
      <alignment horizontal="left" vertical="center" wrapText="1"/>
      <protection/>
    </xf>
    <xf numFmtId="49" fontId="0" fillId="0" borderId="39" xfId="21" applyNumberFormat="1" applyFont="1" applyBorder="1" applyAlignment="1" applyProtection="1">
      <alignment horizontal="left" vertical="center" wrapText="1"/>
      <protection locked="0"/>
    </xf>
    <xf numFmtId="49" fontId="0" fillId="0" borderId="51" xfId="21" applyNumberFormat="1" applyFont="1" applyBorder="1" applyAlignment="1" applyProtection="1">
      <alignment horizontal="left" vertical="center" wrapText="1"/>
      <protection locked="0"/>
    </xf>
    <xf numFmtId="0" fontId="1" fillId="4" borderId="0" xfId="21" applyFill="1" applyAlignment="1">
      <alignment vertical="center"/>
      <protection/>
    </xf>
    <xf numFmtId="49" fontId="0" fillId="5" borderId="49" xfId="21" applyNumberFormat="1" applyFont="1" applyFill="1" applyBorder="1" applyAlignment="1">
      <alignment horizontal="center" vertical="center"/>
      <protection/>
    </xf>
    <xf numFmtId="49" fontId="0" fillId="4" borderId="50" xfId="21" applyNumberFormat="1" applyFont="1" applyFill="1" applyBorder="1" applyAlignment="1">
      <alignment horizontal="left" vertical="center"/>
      <protection/>
    </xf>
    <xf numFmtId="49" fontId="0" fillId="0" borderId="39" xfId="21" applyNumberFormat="1" applyFont="1" applyBorder="1" applyAlignment="1">
      <alignment horizontal="left" vertical="center"/>
      <protection/>
    </xf>
    <xf numFmtId="0" fontId="0" fillId="0" borderId="39" xfId="21" applyFont="1" applyBorder="1" applyAlignment="1">
      <alignment horizontal="left" vertical="center"/>
      <protection/>
    </xf>
    <xf numFmtId="49" fontId="0" fillId="4" borderId="39" xfId="21" applyNumberFormat="1" applyFont="1" applyFill="1" applyBorder="1" applyAlignment="1">
      <alignment horizontal="left" vertical="center"/>
      <protection/>
    </xf>
    <xf numFmtId="49" fontId="0" fillId="0" borderId="51" xfId="21" applyNumberFormat="1" applyFont="1" applyBorder="1" applyAlignment="1">
      <alignment horizontal="left" vertical="center"/>
      <protection/>
    </xf>
    <xf numFmtId="49" fontId="0" fillId="6" borderId="39" xfId="21" applyNumberFormat="1" applyFont="1" applyFill="1" applyBorder="1" applyAlignment="1">
      <alignment horizontal="left" vertical="center"/>
      <protection/>
    </xf>
    <xf numFmtId="49" fontId="0" fillId="7" borderId="0" xfId="21" applyNumberFormat="1" applyFont="1" applyFill="1" applyAlignment="1">
      <alignment horizontal="center" vertical="center"/>
      <protection/>
    </xf>
    <xf numFmtId="49" fontId="0" fillId="0" borderId="47" xfId="21" applyNumberFormat="1" applyFont="1" applyBorder="1" applyAlignment="1">
      <alignment horizontal="left" vertical="center"/>
      <protection/>
    </xf>
    <xf numFmtId="49" fontId="0" fillId="0" borderId="52" xfId="21" applyNumberFormat="1" applyFont="1" applyBorder="1" applyAlignment="1">
      <alignment horizontal="left" vertical="center"/>
      <protection/>
    </xf>
    <xf numFmtId="0" fontId="0" fillId="0" borderId="47" xfId="21" applyFont="1" applyBorder="1" applyAlignment="1">
      <alignment horizontal="left" vertical="center"/>
      <protection/>
    </xf>
    <xf numFmtId="49" fontId="0" fillId="0" borderId="39" xfId="21" applyNumberFormat="1" applyFont="1" applyBorder="1" applyAlignment="1">
      <alignment horizontal="left" vertical="center"/>
      <protection/>
    </xf>
    <xf numFmtId="49" fontId="0" fillId="0" borderId="48" xfId="21" applyNumberFormat="1" applyFont="1" applyBorder="1" applyAlignment="1">
      <alignment horizontal="left" vertical="center"/>
      <protection/>
    </xf>
    <xf numFmtId="0" fontId="0" fillId="0" borderId="39" xfId="21" applyFont="1" applyBorder="1" applyAlignment="1">
      <alignment horizontal="left" vertical="center"/>
      <protection/>
    </xf>
    <xf numFmtId="0" fontId="0" fillId="7" borderId="0" xfId="21" applyFont="1" applyFill="1" applyAlignment="1">
      <alignment horizontal="center" vertical="center"/>
      <protection/>
    </xf>
    <xf numFmtId="0" fontId="37" fillId="0" borderId="39" xfId="21" applyFont="1" applyBorder="1" applyAlignment="1">
      <alignment vertical="center"/>
      <protection/>
    </xf>
    <xf numFmtId="0" fontId="37" fillId="0" borderId="51" xfId="21" applyFont="1" applyBorder="1" applyAlignment="1">
      <alignment vertical="center"/>
      <protection/>
    </xf>
    <xf numFmtId="49" fontId="40" fillId="4" borderId="53" xfId="22" applyNumberFormat="1" applyFont="1" applyFill="1" applyBorder="1" applyAlignment="1">
      <alignment horizontal="left"/>
      <protection/>
    </xf>
    <xf numFmtId="4" fontId="40" fillId="4" borderId="53" xfId="22" applyNumberFormat="1" applyFont="1" applyFill="1" applyBorder="1" applyAlignment="1">
      <alignment horizontal="left"/>
      <protection/>
    </xf>
    <xf numFmtId="0" fontId="1" fillId="0" borderId="53" xfId="22" applyBorder="1">
      <alignment/>
      <protection/>
    </xf>
    <xf numFmtId="0" fontId="1" fillId="0" borderId="0" xfId="22">
      <alignment/>
      <protection/>
    </xf>
    <xf numFmtId="4" fontId="1" fillId="0" borderId="0" xfId="22" applyNumberFormat="1">
      <alignment/>
      <protection/>
    </xf>
    <xf numFmtId="49" fontId="41" fillId="8" borderId="53" xfId="22" applyNumberFormat="1" applyFont="1" applyFill="1" applyBorder="1" applyAlignment="1">
      <alignment horizontal="left"/>
      <protection/>
    </xf>
    <xf numFmtId="4" fontId="41" fillId="8" borderId="53" xfId="22" applyNumberFormat="1" applyFont="1" applyFill="1" applyBorder="1" applyAlignment="1">
      <alignment horizontal="right"/>
      <protection/>
    </xf>
    <xf numFmtId="4" fontId="40" fillId="4" borderId="53" xfId="22" applyNumberFormat="1" applyFont="1" applyFill="1" applyBorder="1" applyAlignment="1">
      <alignment horizontal="right"/>
      <protection/>
    </xf>
    <xf numFmtId="49" fontId="42" fillId="4" borderId="53" xfId="22" applyNumberFormat="1" applyFont="1" applyFill="1" applyBorder="1" applyAlignment="1">
      <alignment horizontal="left"/>
      <protection/>
    </xf>
    <xf numFmtId="4" fontId="42" fillId="4" borderId="53" xfId="22" applyNumberFormat="1" applyFont="1" applyFill="1" applyBorder="1" applyAlignment="1">
      <alignment horizontal="right"/>
      <protection/>
    </xf>
    <xf numFmtId="49" fontId="43" fillId="9" borderId="53" xfId="22" applyNumberFormat="1" applyFont="1" applyFill="1" applyBorder="1" applyAlignment="1">
      <alignment horizontal="left"/>
      <protection/>
    </xf>
    <xf numFmtId="4" fontId="43" fillId="9" borderId="53" xfId="22" applyNumberFormat="1" applyFont="1" applyFill="1" applyBorder="1" applyAlignment="1">
      <alignment horizontal="right"/>
      <protection/>
    </xf>
    <xf numFmtId="49" fontId="41" fillId="8" borderId="53" xfId="22" applyNumberFormat="1" applyFont="1" applyFill="1" applyBorder="1" applyAlignment="1">
      <alignment horizontal="center"/>
      <protection/>
    </xf>
    <xf numFmtId="49" fontId="1" fillId="0" borderId="0" xfId="22" applyNumberFormat="1">
      <alignment/>
      <protection/>
    </xf>
    <xf numFmtId="49" fontId="44" fillId="10" borderId="53" xfId="22" applyNumberFormat="1" applyFont="1" applyFill="1" applyBorder="1" applyAlignment="1">
      <alignment horizontal="left"/>
      <protection/>
    </xf>
    <xf numFmtId="4" fontId="44" fillId="10" borderId="53" xfId="22" applyNumberFormat="1" applyFont="1" applyFill="1" applyBorder="1" applyAlignment="1">
      <alignment horizontal="right"/>
      <protection/>
    </xf>
    <xf numFmtId="49" fontId="41" fillId="8" borderId="53" xfId="22" applyNumberFormat="1" applyFont="1" applyFill="1" applyBorder="1" applyAlignment="1">
      <alignment horizontal="left" wrapText="1"/>
      <protection/>
    </xf>
    <xf numFmtId="49" fontId="40" fillId="4" borderId="53" xfId="22" applyNumberFormat="1" applyFont="1" applyFill="1" applyBorder="1" applyAlignment="1">
      <alignment horizontal="left" wrapText="1"/>
      <protection/>
    </xf>
    <xf numFmtId="49" fontId="40" fillId="4" borderId="53" xfId="22" applyNumberFormat="1" applyFont="1" applyFill="1" applyBorder="1" applyAlignment="1">
      <alignment horizontal="left" vertical="center" wrapText="1"/>
      <protection/>
    </xf>
    <xf numFmtId="49" fontId="43" fillId="9" borderId="53" xfId="22" applyNumberFormat="1" applyFont="1" applyFill="1" applyBorder="1" applyAlignment="1">
      <alignment horizontal="left" vertical="center" wrapText="1"/>
      <protection/>
    </xf>
    <xf numFmtId="49" fontId="41" fillId="8" borderId="53" xfId="22" applyNumberFormat="1" applyFont="1" applyFill="1" applyBorder="1" applyAlignment="1">
      <alignment horizontal="left" vertical="center" wrapText="1"/>
      <protection/>
    </xf>
    <xf numFmtId="49" fontId="44" fillId="10" borderId="53" xfId="22" applyNumberFormat="1" applyFont="1" applyFill="1" applyBorder="1" applyAlignment="1">
      <alignment horizontal="left" vertical="center" wrapText="1"/>
      <protection/>
    </xf>
    <xf numFmtId="49" fontId="42" fillId="4" borderId="53" xfId="22" applyNumberFormat="1" applyFont="1" applyFill="1" applyBorder="1" applyAlignment="1">
      <alignment horizontal="left" vertical="center" wrapText="1"/>
      <protection/>
    </xf>
    <xf numFmtId="49" fontId="1" fillId="0" borderId="0" xfId="22" applyNumberFormat="1" applyAlignment="1">
      <alignment vertical="center" wrapText="1"/>
      <protection/>
    </xf>
    <xf numFmtId="0" fontId="37" fillId="0" borderId="0" xfId="22" applyFont="1">
      <alignment/>
      <protection/>
    </xf>
    <xf numFmtId="49" fontId="43" fillId="4" borderId="53" xfId="22" applyNumberFormat="1" applyFont="1" applyFill="1" applyBorder="1" applyAlignment="1">
      <alignment horizontal="left" vertical="center" wrapText="1"/>
      <protection/>
    </xf>
    <xf numFmtId="49" fontId="45" fillId="4" borderId="53" xfId="22" applyNumberFormat="1" applyFont="1" applyFill="1" applyBorder="1" applyAlignment="1">
      <alignment horizontal="left" vertical="center" wrapText="1"/>
      <protection/>
    </xf>
    <xf numFmtId="49" fontId="0" fillId="4" borderId="54" xfId="21" applyNumberFormat="1" applyFont="1" applyFill="1" applyBorder="1" applyAlignment="1">
      <alignment horizontal="left"/>
      <protection/>
    </xf>
    <xf numFmtId="49" fontId="0" fillId="4" borderId="55" xfId="21" applyNumberFormat="1" applyFont="1" applyFill="1" applyBorder="1" applyAlignment="1">
      <alignment horizontal="left"/>
      <protection/>
    </xf>
    <xf numFmtId="49" fontId="0" fillId="0" borderId="55" xfId="21" applyNumberFormat="1" applyFont="1" applyBorder="1" applyAlignment="1">
      <alignment horizontal="left"/>
      <protection/>
    </xf>
    <xf numFmtId="49" fontId="0" fillId="0" borderId="56" xfId="21" applyNumberFormat="1" applyFont="1" applyBorder="1" applyAlignment="1">
      <alignment horizontal="left"/>
      <protection/>
    </xf>
    <xf numFmtId="49" fontId="0" fillId="5" borderId="49" xfId="21" applyNumberFormat="1" applyFont="1" applyFill="1" applyBorder="1" applyAlignment="1">
      <alignment horizontal="left"/>
      <protection/>
    </xf>
    <xf numFmtId="49" fontId="0" fillId="6" borderId="55" xfId="21" applyNumberFormat="1" applyFont="1" applyFill="1" applyBorder="1" applyAlignment="1">
      <alignment horizontal="left"/>
      <protection/>
    </xf>
    <xf numFmtId="49" fontId="0" fillId="7" borderId="0" xfId="21" applyNumberFormat="1" applyFont="1" applyFill="1" applyAlignment="1">
      <alignment horizontal="left"/>
      <protection/>
    </xf>
    <xf numFmtId="49" fontId="0" fillId="0" borderId="57" xfId="21" applyNumberFormat="1" applyFont="1" applyBorder="1" applyAlignment="1">
      <alignment horizontal="left"/>
      <protection/>
    </xf>
    <xf numFmtId="49" fontId="0" fillId="0" borderId="58" xfId="21" applyNumberFormat="1" applyFont="1" applyBorder="1" applyAlignment="1">
      <alignment horizontal="left"/>
      <protection/>
    </xf>
    <xf numFmtId="49" fontId="0" fillId="0" borderId="59" xfId="21" applyNumberFormat="1" applyFont="1" applyBorder="1" applyAlignment="1">
      <alignment horizontal="left"/>
      <protection/>
    </xf>
    <xf numFmtId="49" fontId="0" fillId="4" borderId="57" xfId="21" applyNumberFormat="1" applyFont="1" applyFill="1" applyBorder="1" applyAlignment="1">
      <alignment horizontal="left"/>
      <protection/>
    </xf>
    <xf numFmtId="49" fontId="0" fillId="6" borderId="54" xfId="21" applyNumberFormat="1" applyFont="1" applyFill="1" applyBorder="1" applyAlignment="1">
      <alignment horizontal="left"/>
      <protection/>
    </xf>
    <xf numFmtId="49" fontId="0" fillId="0" borderId="54" xfId="21" applyNumberFormat="1" applyFont="1" applyBorder="1" applyAlignment="1">
      <alignment horizontal="left"/>
      <protection/>
    </xf>
    <xf numFmtId="49" fontId="0" fillId="4" borderId="55" xfId="21" applyNumberFormat="1" applyFont="1" applyFill="1" applyBorder="1" applyAlignment="1" applyProtection="1">
      <alignment horizontal="left"/>
      <protection locked="0"/>
    </xf>
    <xf numFmtId="49" fontId="0" fillId="0" borderId="56" xfId="21" applyNumberFormat="1" applyFont="1" applyBorder="1" applyAlignment="1" applyProtection="1">
      <alignment horizontal="left"/>
      <protection locked="0"/>
    </xf>
    <xf numFmtId="49" fontId="0" fillId="0" borderId="55" xfId="21" applyNumberFormat="1" applyFont="1" applyBorder="1" applyAlignment="1" applyProtection="1">
      <alignment horizontal="left"/>
      <protection locked="0"/>
    </xf>
    <xf numFmtId="0" fontId="37" fillId="4" borderId="0" xfId="21" applyFont="1" applyFill="1">
      <alignment/>
      <protection/>
    </xf>
    <xf numFmtId="49" fontId="46" fillId="8" borderId="53" xfId="22" applyNumberFormat="1" applyFont="1" applyFill="1" applyBorder="1" applyAlignment="1">
      <alignment horizontal="left" wrapText="1"/>
      <protection/>
    </xf>
    <xf numFmtId="0" fontId="1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1" fillId="11" borderId="22" xfId="0" applyFont="1" applyFill="1" applyBorder="1" applyAlignment="1" applyProtection="1">
      <alignment horizontal="center" vertical="center"/>
      <protection locked="0"/>
    </xf>
    <xf numFmtId="49" fontId="31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31" fillId="11" borderId="22" xfId="0" applyFont="1" applyFill="1" applyBorder="1" applyAlignment="1" applyProtection="1">
      <alignment horizontal="left" vertical="center" wrapText="1"/>
      <protection locked="0"/>
    </xf>
    <xf numFmtId="0" fontId="31" fillId="11" borderId="22" xfId="0" applyFont="1" applyFill="1" applyBorder="1" applyAlignment="1" applyProtection="1">
      <alignment horizontal="center" vertical="center" wrapText="1"/>
      <protection locked="0"/>
    </xf>
    <xf numFmtId="167" fontId="31" fillId="11" borderId="22" xfId="0" applyNumberFormat="1" applyFont="1" applyFill="1" applyBorder="1" applyAlignment="1" applyProtection="1">
      <alignment vertical="center"/>
      <protection locked="0"/>
    </xf>
    <xf numFmtId="4" fontId="31" fillId="11" borderId="22" xfId="0" applyNumberFormat="1" applyFont="1" applyFill="1" applyBorder="1" applyAlignment="1" applyProtection="1">
      <alignment vertical="center"/>
      <protection locked="0"/>
    </xf>
    <xf numFmtId="0" fontId="18" fillId="11" borderId="22" xfId="0" applyFont="1" applyFill="1" applyBorder="1" applyAlignment="1" applyProtection="1">
      <alignment horizontal="center" vertical="center"/>
      <protection locked="0"/>
    </xf>
    <xf numFmtId="49" fontId="18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11" borderId="22" xfId="0" applyFont="1" applyFill="1" applyBorder="1" applyAlignment="1" applyProtection="1">
      <alignment horizontal="left" vertical="center" wrapText="1"/>
      <protection locked="0"/>
    </xf>
    <xf numFmtId="0" fontId="18" fillId="11" borderId="22" xfId="0" applyFont="1" applyFill="1" applyBorder="1" applyAlignment="1" applyProtection="1">
      <alignment horizontal="center" vertical="center" wrapText="1"/>
      <protection locked="0"/>
    </xf>
    <xf numFmtId="167" fontId="18" fillId="11" borderId="22" xfId="0" applyNumberFormat="1" applyFont="1" applyFill="1" applyBorder="1" applyAlignment="1" applyProtection="1">
      <alignment vertical="center"/>
      <protection locked="0"/>
    </xf>
    <xf numFmtId="4" fontId="18" fillId="11" borderId="22" xfId="0" applyNumberFormat="1" applyFont="1" applyFill="1" applyBorder="1" applyAlignment="1" applyProtection="1">
      <alignment vertical="center"/>
      <protection locked="0"/>
    </xf>
    <xf numFmtId="0" fontId="36" fillId="11" borderId="22" xfId="0" applyFont="1" applyFill="1" applyBorder="1" applyAlignment="1" applyProtection="1">
      <alignment horizontal="left" vertical="center" wrapText="1"/>
      <protection locked="0"/>
    </xf>
    <xf numFmtId="0" fontId="11" fillId="12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21">
      <selection activeCell="AD15" sqref="AD1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353" t="s">
        <v>5</v>
      </c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362" t="s">
        <v>13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R5" s="16"/>
      <c r="BS5" s="13" t="s">
        <v>6</v>
      </c>
    </row>
    <row r="6" spans="2:71" ht="36.95" customHeight="1">
      <c r="B6" s="16"/>
      <c r="D6" s="21" t="s">
        <v>14</v>
      </c>
      <c r="K6" s="363" t="s">
        <v>1707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R6" s="16"/>
      <c r="BS6" s="13" t="s">
        <v>6</v>
      </c>
    </row>
    <row r="7" spans="2:71" ht="12" customHeight="1">
      <c r="B7" s="16"/>
      <c r="D7" s="22" t="s">
        <v>15</v>
      </c>
      <c r="K7" s="338"/>
      <c r="AK7" s="22" t="s">
        <v>16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17</v>
      </c>
      <c r="K8" s="20" t="s">
        <v>18</v>
      </c>
      <c r="AK8" s="22" t="s">
        <v>19</v>
      </c>
      <c r="AN8" s="339">
        <v>45316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18</v>
      </c>
      <c r="AK11" s="22" t="s">
        <v>22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23</v>
      </c>
      <c r="AK13" s="22" t="s">
        <v>21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18</v>
      </c>
      <c r="AK14" s="22" t="s">
        <v>22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24</v>
      </c>
      <c r="AK16" s="22" t="s">
        <v>21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18</v>
      </c>
      <c r="AK17" s="22" t="s">
        <v>22</v>
      </c>
      <c r="AN17" s="20" t="s">
        <v>1</v>
      </c>
      <c r="AR17" s="16"/>
      <c r="BS17" s="13" t="s">
        <v>25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26</v>
      </c>
      <c r="AK19" s="22" t="s">
        <v>21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18</v>
      </c>
      <c r="AK20" s="22" t="s">
        <v>22</v>
      </c>
      <c r="AN20" s="20" t="s">
        <v>1</v>
      </c>
      <c r="AR20" s="16"/>
      <c r="BS20" s="13" t="s">
        <v>25</v>
      </c>
    </row>
    <row r="21" spans="2:44" ht="6.95" customHeight="1">
      <c r="B21" s="16"/>
      <c r="AR21" s="16"/>
    </row>
    <row r="22" spans="2:44" ht="12" customHeight="1">
      <c r="B22" s="16"/>
      <c r="D22" s="22" t="s">
        <v>27</v>
      </c>
      <c r="AR22" s="16"/>
    </row>
    <row r="23" spans="2:44" ht="47.25" customHeight="1">
      <c r="B23" s="16"/>
      <c r="E23" s="364" t="s">
        <v>28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65">
        <f>ROUND(AG94,2)</f>
        <v>0</v>
      </c>
      <c r="AL26" s="366"/>
      <c r="AM26" s="366"/>
      <c r="AN26" s="366"/>
      <c r="AO26" s="366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367" t="s">
        <v>30</v>
      </c>
      <c r="M28" s="367"/>
      <c r="N28" s="367"/>
      <c r="O28" s="367"/>
      <c r="P28" s="367"/>
      <c r="W28" s="367" t="s">
        <v>31</v>
      </c>
      <c r="X28" s="367"/>
      <c r="Y28" s="367"/>
      <c r="Z28" s="367"/>
      <c r="AA28" s="367"/>
      <c r="AB28" s="367"/>
      <c r="AC28" s="367"/>
      <c r="AD28" s="367"/>
      <c r="AE28" s="367"/>
      <c r="AK28" s="367" t="s">
        <v>32</v>
      </c>
      <c r="AL28" s="367"/>
      <c r="AM28" s="367"/>
      <c r="AN28" s="367"/>
      <c r="AO28" s="367"/>
      <c r="AR28" s="25"/>
    </row>
    <row r="29" spans="2:44" s="2" customFormat="1" ht="14.45" customHeight="1">
      <c r="B29" s="29"/>
      <c r="D29" s="22" t="s">
        <v>33</v>
      </c>
      <c r="F29" s="22" t="s">
        <v>34</v>
      </c>
      <c r="L29" s="355">
        <v>0.21</v>
      </c>
      <c r="M29" s="356"/>
      <c r="N29" s="356"/>
      <c r="O29" s="356"/>
      <c r="P29" s="356"/>
      <c r="W29" s="357">
        <f>ROUND(AZ94,2)</f>
        <v>0</v>
      </c>
      <c r="X29" s="356"/>
      <c r="Y29" s="356"/>
      <c r="Z29" s="356"/>
      <c r="AA29" s="356"/>
      <c r="AB29" s="356"/>
      <c r="AC29" s="356"/>
      <c r="AD29" s="356"/>
      <c r="AE29" s="356"/>
      <c r="AK29" s="357">
        <f>ROUND(AV94,2)</f>
        <v>0</v>
      </c>
      <c r="AL29" s="356"/>
      <c r="AM29" s="356"/>
      <c r="AN29" s="356"/>
      <c r="AO29" s="356"/>
      <c r="AR29" s="29"/>
    </row>
    <row r="30" spans="2:44" s="2" customFormat="1" ht="14.45" customHeight="1">
      <c r="B30" s="29"/>
      <c r="F30" s="22" t="s">
        <v>35</v>
      </c>
      <c r="L30" s="355">
        <v>0.15</v>
      </c>
      <c r="M30" s="356"/>
      <c r="N30" s="356"/>
      <c r="O30" s="356"/>
      <c r="P30" s="356"/>
      <c r="W30" s="357">
        <f>ROUND(BA94,2)</f>
        <v>0</v>
      </c>
      <c r="X30" s="356"/>
      <c r="Y30" s="356"/>
      <c r="Z30" s="356"/>
      <c r="AA30" s="356"/>
      <c r="AB30" s="356"/>
      <c r="AC30" s="356"/>
      <c r="AD30" s="356"/>
      <c r="AE30" s="356"/>
      <c r="AK30" s="357">
        <f>ROUND(AW94,2)</f>
        <v>0</v>
      </c>
      <c r="AL30" s="356"/>
      <c r="AM30" s="356"/>
      <c r="AN30" s="356"/>
      <c r="AO30" s="356"/>
      <c r="AR30" s="29"/>
    </row>
    <row r="31" spans="2:44" s="2" customFormat="1" ht="14.45" customHeight="1" hidden="1">
      <c r="B31" s="29"/>
      <c r="F31" s="22" t="s">
        <v>36</v>
      </c>
      <c r="L31" s="355">
        <v>0.21</v>
      </c>
      <c r="M31" s="356"/>
      <c r="N31" s="356"/>
      <c r="O31" s="356"/>
      <c r="P31" s="356"/>
      <c r="W31" s="357">
        <f>ROUND(BB94,2)</f>
        <v>0</v>
      </c>
      <c r="X31" s="356"/>
      <c r="Y31" s="356"/>
      <c r="Z31" s="356"/>
      <c r="AA31" s="356"/>
      <c r="AB31" s="356"/>
      <c r="AC31" s="356"/>
      <c r="AD31" s="356"/>
      <c r="AE31" s="356"/>
      <c r="AK31" s="357">
        <v>0</v>
      </c>
      <c r="AL31" s="356"/>
      <c r="AM31" s="356"/>
      <c r="AN31" s="356"/>
      <c r="AO31" s="356"/>
      <c r="AR31" s="29"/>
    </row>
    <row r="32" spans="2:44" s="2" customFormat="1" ht="14.45" customHeight="1" hidden="1">
      <c r="B32" s="29"/>
      <c r="F32" s="22" t="s">
        <v>37</v>
      </c>
      <c r="L32" s="355">
        <v>0.15</v>
      </c>
      <c r="M32" s="356"/>
      <c r="N32" s="356"/>
      <c r="O32" s="356"/>
      <c r="P32" s="356"/>
      <c r="W32" s="357">
        <f>ROUND(BC94,2)</f>
        <v>0</v>
      </c>
      <c r="X32" s="356"/>
      <c r="Y32" s="356"/>
      <c r="Z32" s="356"/>
      <c r="AA32" s="356"/>
      <c r="AB32" s="356"/>
      <c r="AC32" s="356"/>
      <c r="AD32" s="356"/>
      <c r="AE32" s="356"/>
      <c r="AK32" s="357">
        <v>0</v>
      </c>
      <c r="AL32" s="356"/>
      <c r="AM32" s="356"/>
      <c r="AN32" s="356"/>
      <c r="AO32" s="356"/>
      <c r="AR32" s="29"/>
    </row>
    <row r="33" spans="2:44" s="2" customFormat="1" ht="14.45" customHeight="1" hidden="1">
      <c r="B33" s="29"/>
      <c r="F33" s="22" t="s">
        <v>38</v>
      </c>
      <c r="L33" s="355">
        <v>0</v>
      </c>
      <c r="M33" s="356"/>
      <c r="N33" s="356"/>
      <c r="O33" s="356"/>
      <c r="P33" s="356"/>
      <c r="W33" s="357">
        <f>ROUND(BD94,2)</f>
        <v>0</v>
      </c>
      <c r="X33" s="356"/>
      <c r="Y33" s="356"/>
      <c r="Z33" s="356"/>
      <c r="AA33" s="356"/>
      <c r="AB33" s="356"/>
      <c r="AC33" s="356"/>
      <c r="AD33" s="356"/>
      <c r="AE33" s="356"/>
      <c r="AK33" s="357">
        <v>0</v>
      </c>
      <c r="AL33" s="356"/>
      <c r="AM33" s="356"/>
      <c r="AN33" s="356"/>
      <c r="AO33" s="356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40</v>
      </c>
      <c r="U35" s="32"/>
      <c r="V35" s="32"/>
      <c r="W35" s="32"/>
      <c r="X35" s="361" t="s">
        <v>41</v>
      </c>
      <c r="Y35" s="359"/>
      <c r="Z35" s="359"/>
      <c r="AA35" s="359"/>
      <c r="AB35" s="359"/>
      <c r="AC35" s="32"/>
      <c r="AD35" s="32"/>
      <c r="AE35" s="32"/>
      <c r="AF35" s="32"/>
      <c r="AG35" s="32"/>
      <c r="AH35" s="32"/>
      <c r="AI35" s="32"/>
      <c r="AJ35" s="32"/>
      <c r="AK35" s="358">
        <f>SUM(AK26:AK33)</f>
        <v>0</v>
      </c>
      <c r="AL35" s="359"/>
      <c r="AM35" s="359"/>
      <c r="AN35" s="359"/>
      <c r="AO35" s="360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43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44</v>
      </c>
      <c r="AI60" s="27"/>
      <c r="AJ60" s="27"/>
      <c r="AK60" s="27"/>
      <c r="AL60" s="27"/>
      <c r="AM60" s="36" t="s">
        <v>45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46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47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44</v>
      </c>
      <c r="AI75" s="27"/>
      <c r="AJ75" s="27"/>
      <c r="AK75" s="27"/>
      <c r="AL75" s="27"/>
      <c r="AM75" s="36" t="s">
        <v>45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48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NP-010-23</v>
      </c>
      <c r="AR84" s="41"/>
    </row>
    <row r="85" spans="2:44" s="4" customFormat="1" ht="36.95" customHeight="1">
      <c r="B85" s="42"/>
      <c r="C85" s="43" t="s">
        <v>14</v>
      </c>
      <c r="L85" s="382" t="str">
        <f>K6</f>
        <v>Rekonstrukce VS Hotel Vodova, Vodova 336/108 Brno
DODATEK 1 - 2/2024</v>
      </c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17</v>
      </c>
      <c r="L87" s="44" t="str">
        <f>IF(K8="","",K8)</f>
        <v xml:space="preserve"> </v>
      </c>
      <c r="AI87" s="22" t="s">
        <v>19</v>
      </c>
      <c r="AM87" s="384">
        <f>IF(AN8="","",AN8)</f>
        <v>45316</v>
      </c>
      <c r="AN87" s="384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20</v>
      </c>
      <c r="L89" s="3" t="str">
        <f>IF(E11="","",E11)</f>
        <v xml:space="preserve"> </v>
      </c>
      <c r="AI89" s="22" t="s">
        <v>24</v>
      </c>
      <c r="AM89" s="385" t="str">
        <f>IF(E17="","",E17)</f>
        <v xml:space="preserve"> </v>
      </c>
      <c r="AN89" s="386"/>
      <c r="AO89" s="386"/>
      <c r="AP89" s="386"/>
      <c r="AR89" s="25"/>
      <c r="AS89" s="387" t="s">
        <v>49</v>
      </c>
      <c r="AT89" s="388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23</v>
      </c>
      <c r="L90" s="3" t="str">
        <f>IF(E14="","",E14)</f>
        <v xml:space="preserve"> </v>
      </c>
      <c r="AI90" s="22" t="s">
        <v>26</v>
      </c>
      <c r="AM90" s="385" t="str">
        <f>IF(E20="","",E20)</f>
        <v xml:space="preserve"> </v>
      </c>
      <c r="AN90" s="386"/>
      <c r="AO90" s="386"/>
      <c r="AP90" s="386"/>
      <c r="AR90" s="25"/>
      <c r="AS90" s="389"/>
      <c r="AT90" s="390"/>
      <c r="BD90" s="49"/>
    </row>
    <row r="91" spans="2:56" s="1" customFormat="1" ht="10.9" customHeight="1">
      <c r="B91" s="25"/>
      <c r="AR91" s="25"/>
      <c r="AS91" s="389"/>
      <c r="AT91" s="390"/>
      <c r="BD91" s="49"/>
    </row>
    <row r="92" spans="2:56" s="1" customFormat="1" ht="29.25" customHeight="1">
      <c r="B92" s="25"/>
      <c r="C92" s="373" t="s">
        <v>50</v>
      </c>
      <c r="D92" s="374"/>
      <c r="E92" s="374"/>
      <c r="F92" s="374"/>
      <c r="G92" s="374"/>
      <c r="H92" s="50"/>
      <c r="I92" s="375" t="s">
        <v>51</v>
      </c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7" t="s">
        <v>52</v>
      </c>
      <c r="AH92" s="374"/>
      <c r="AI92" s="374"/>
      <c r="AJ92" s="374"/>
      <c r="AK92" s="374"/>
      <c r="AL92" s="374"/>
      <c r="AM92" s="374"/>
      <c r="AN92" s="375" t="s">
        <v>53</v>
      </c>
      <c r="AO92" s="374"/>
      <c r="AP92" s="376"/>
      <c r="AQ92" s="51" t="s">
        <v>54</v>
      </c>
      <c r="AR92" s="25"/>
      <c r="AS92" s="52" t="s">
        <v>55</v>
      </c>
      <c r="AT92" s="53" t="s">
        <v>56</v>
      </c>
      <c r="AU92" s="53" t="s">
        <v>57</v>
      </c>
      <c r="AV92" s="53" t="s">
        <v>58</v>
      </c>
      <c r="AW92" s="53" t="s">
        <v>59</v>
      </c>
      <c r="AX92" s="53" t="s">
        <v>60</v>
      </c>
      <c r="AY92" s="53" t="s">
        <v>61</v>
      </c>
      <c r="AZ92" s="53" t="s">
        <v>62</v>
      </c>
      <c r="BA92" s="53" t="s">
        <v>63</v>
      </c>
      <c r="BB92" s="53" t="s">
        <v>64</v>
      </c>
      <c r="BC92" s="53" t="s">
        <v>65</v>
      </c>
      <c r="BD92" s="54" t="s">
        <v>66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371">
        <f>ROUND(AG95,2)</f>
        <v>0</v>
      </c>
      <c r="AH94" s="371"/>
      <c r="AI94" s="371"/>
      <c r="AJ94" s="371"/>
      <c r="AK94" s="371"/>
      <c r="AL94" s="371"/>
      <c r="AM94" s="371"/>
      <c r="AN94" s="372">
        <f>SUM(AG94,AT94)</f>
        <v>0</v>
      </c>
      <c r="AO94" s="372"/>
      <c r="AP94" s="372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479.809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68</v>
      </c>
      <c r="BT94" s="65" t="s">
        <v>69</v>
      </c>
      <c r="BU94" s="66" t="s">
        <v>70</v>
      </c>
      <c r="BV94" s="65" t="s">
        <v>71</v>
      </c>
      <c r="BW94" s="65" t="s">
        <v>4</v>
      </c>
      <c r="BX94" s="65" t="s">
        <v>72</v>
      </c>
      <c r="CL94" s="65" t="s">
        <v>1</v>
      </c>
    </row>
    <row r="95" spans="2:91" s="6" customFormat="1" ht="24.75" customHeight="1">
      <c r="B95" s="67"/>
      <c r="C95" s="68"/>
      <c r="D95" s="380" t="s">
        <v>73</v>
      </c>
      <c r="E95" s="380"/>
      <c r="F95" s="380"/>
      <c r="G95" s="380"/>
      <c r="H95" s="380"/>
      <c r="I95" s="69"/>
      <c r="J95" s="380" t="s">
        <v>74</v>
      </c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1">
        <f>ROUND(SUM(AG96:AG98),2)</f>
        <v>0</v>
      </c>
      <c r="AH95" s="379"/>
      <c r="AI95" s="379"/>
      <c r="AJ95" s="379"/>
      <c r="AK95" s="379"/>
      <c r="AL95" s="379"/>
      <c r="AM95" s="379"/>
      <c r="AN95" s="378">
        <f>SUM(AG95,AT95)</f>
        <v>0</v>
      </c>
      <c r="AO95" s="379"/>
      <c r="AP95" s="379"/>
      <c r="AQ95" s="70" t="s">
        <v>75</v>
      </c>
      <c r="AR95" s="67"/>
      <c r="AS95" s="71">
        <f>ROUND(SUM(AS96:AS98),2)</f>
        <v>0</v>
      </c>
      <c r="AT95" s="72">
        <f>ROUND(SUM(AV95:AW95),2)</f>
        <v>0</v>
      </c>
      <c r="AU95" s="73">
        <f>ROUND(SUM(AU96:AU98),5)</f>
        <v>479.809</v>
      </c>
      <c r="AV95" s="72">
        <f>ROUND(AZ95*L29,2)</f>
        <v>0</v>
      </c>
      <c r="AW95" s="72">
        <f>ROUND(BA95*L30,2)</f>
        <v>0</v>
      </c>
      <c r="AX95" s="72">
        <f>ROUND(BB95*L29,2)</f>
        <v>0</v>
      </c>
      <c r="AY95" s="72">
        <f>ROUND(BC95*L30,2)</f>
        <v>0</v>
      </c>
      <c r="AZ95" s="72">
        <f>ROUND(SUM(AZ96:AZ98),2)</f>
        <v>0</v>
      </c>
      <c r="BA95" s="72">
        <f>ROUND(SUM(BA96:BA98),2)</f>
        <v>0</v>
      </c>
      <c r="BB95" s="72">
        <f>ROUND(SUM(BB96:BB98),2)</f>
        <v>0</v>
      </c>
      <c r="BC95" s="72">
        <f>ROUND(SUM(BC96:BC98),2)</f>
        <v>0</v>
      </c>
      <c r="BD95" s="74">
        <f>ROUND(SUM(BD96:BD98),2)</f>
        <v>0</v>
      </c>
      <c r="BS95" s="75" t="s">
        <v>68</v>
      </c>
      <c r="BT95" s="75" t="s">
        <v>76</v>
      </c>
      <c r="BU95" s="75" t="s">
        <v>70</v>
      </c>
      <c r="BV95" s="75" t="s">
        <v>71</v>
      </c>
      <c r="BW95" s="75" t="s">
        <v>77</v>
      </c>
      <c r="BX95" s="75" t="s">
        <v>4</v>
      </c>
      <c r="CL95" s="75" t="s">
        <v>1</v>
      </c>
      <c r="CM95" s="75" t="s">
        <v>78</v>
      </c>
    </row>
    <row r="96" spans="1:90" s="3" customFormat="1" ht="16.5" customHeight="1">
      <c r="A96" s="76" t="s">
        <v>79</v>
      </c>
      <c r="B96" s="41"/>
      <c r="C96" s="9"/>
      <c r="D96" s="9"/>
      <c r="E96" s="368" t="s">
        <v>80</v>
      </c>
      <c r="F96" s="368"/>
      <c r="G96" s="368"/>
      <c r="H96" s="368"/>
      <c r="I96" s="368"/>
      <c r="J96" s="9"/>
      <c r="K96" s="368" t="s">
        <v>81</v>
      </c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9">
        <f>'D1.1 - Technologická část'!J32</f>
        <v>0</v>
      </c>
      <c r="AH96" s="370"/>
      <c r="AI96" s="370"/>
      <c r="AJ96" s="370"/>
      <c r="AK96" s="370"/>
      <c r="AL96" s="370"/>
      <c r="AM96" s="370"/>
      <c r="AN96" s="369">
        <f>SUM(AG96,AT96)</f>
        <v>0</v>
      </c>
      <c r="AO96" s="370"/>
      <c r="AP96" s="370"/>
      <c r="AQ96" s="77" t="s">
        <v>82</v>
      </c>
      <c r="AR96" s="41"/>
      <c r="AS96" s="78">
        <v>0</v>
      </c>
      <c r="AT96" s="79">
        <f>ROUND(SUM(AV96:AW96),2)</f>
        <v>0</v>
      </c>
      <c r="AU96" s="80">
        <f>'D1.1 - Technologická část'!P131</f>
        <v>479.8090000000001</v>
      </c>
      <c r="AV96" s="79">
        <f>'D1.1 - Technologická část'!J35</f>
        <v>0</v>
      </c>
      <c r="AW96" s="79">
        <f>'D1.1 - Technologická část'!J36</f>
        <v>0</v>
      </c>
      <c r="AX96" s="79">
        <f>'D1.1 - Technologická část'!J37</f>
        <v>0</v>
      </c>
      <c r="AY96" s="79">
        <f>'D1.1 - Technologická část'!J38</f>
        <v>0</v>
      </c>
      <c r="AZ96" s="79">
        <f>'D1.1 - Technologická část'!F35</f>
        <v>0</v>
      </c>
      <c r="BA96" s="79">
        <f>'D1.1 - Technologická část'!F36</f>
        <v>0</v>
      </c>
      <c r="BB96" s="79">
        <f>'D1.1 - Technologická část'!F37</f>
        <v>0</v>
      </c>
      <c r="BC96" s="79">
        <f>'D1.1 - Technologická část'!F38</f>
        <v>0</v>
      </c>
      <c r="BD96" s="81">
        <f>'D1.1 - Technologická část'!F39</f>
        <v>0</v>
      </c>
      <c r="BT96" s="20" t="s">
        <v>78</v>
      </c>
      <c r="BV96" s="20" t="s">
        <v>71</v>
      </c>
      <c r="BW96" s="20" t="s">
        <v>83</v>
      </c>
      <c r="BX96" s="20" t="s">
        <v>77</v>
      </c>
      <c r="CL96" s="20" t="s">
        <v>1</v>
      </c>
    </row>
    <row r="97" spans="1:90" s="3" customFormat="1" ht="16.5" customHeight="1">
      <c r="A97" s="76" t="s">
        <v>79</v>
      </c>
      <c r="B97" s="41"/>
      <c r="C97" s="9"/>
      <c r="D97" s="9"/>
      <c r="E97" s="368" t="s">
        <v>84</v>
      </c>
      <c r="F97" s="368"/>
      <c r="G97" s="368"/>
      <c r="H97" s="368"/>
      <c r="I97" s="368"/>
      <c r="J97" s="9"/>
      <c r="K97" s="368" t="s">
        <v>85</v>
      </c>
      <c r="L97" s="368"/>
      <c r="M97" s="368"/>
      <c r="N97" s="368"/>
      <c r="O97" s="368"/>
      <c r="P97" s="368"/>
      <c r="Q97" s="368"/>
      <c r="R97" s="368"/>
      <c r="S97" s="368"/>
      <c r="T97" s="368"/>
      <c r="U97" s="368"/>
      <c r="V97" s="368"/>
      <c r="W97" s="368"/>
      <c r="X97" s="368"/>
      <c r="Y97" s="368"/>
      <c r="Z97" s="368"/>
      <c r="AA97" s="368"/>
      <c r="AB97" s="368"/>
      <c r="AC97" s="368"/>
      <c r="AD97" s="368"/>
      <c r="AE97" s="368"/>
      <c r="AF97" s="368"/>
      <c r="AG97" s="369">
        <f>'D1.2 - Stavební část'!J32</f>
        <v>0</v>
      </c>
      <c r="AH97" s="370"/>
      <c r="AI97" s="370"/>
      <c r="AJ97" s="370"/>
      <c r="AK97" s="370"/>
      <c r="AL97" s="370"/>
      <c r="AM97" s="370"/>
      <c r="AN97" s="369">
        <f>SUM(AG97,AT97)</f>
        <v>0</v>
      </c>
      <c r="AO97" s="370"/>
      <c r="AP97" s="370"/>
      <c r="AQ97" s="77" t="s">
        <v>82</v>
      </c>
      <c r="AR97" s="41"/>
      <c r="AS97" s="78">
        <v>0</v>
      </c>
      <c r="AT97" s="79">
        <f>ROUND(SUM(AV97:AW97),2)</f>
        <v>0</v>
      </c>
      <c r="AU97" s="80">
        <f>'D1.2 - Stavební část'!P134</f>
        <v>0</v>
      </c>
      <c r="AV97" s="79">
        <f>'D1.2 - Stavební část'!J35</f>
        <v>0</v>
      </c>
      <c r="AW97" s="79">
        <f>'D1.2 - Stavební část'!J36</f>
        <v>0</v>
      </c>
      <c r="AX97" s="79">
        <f>'D1.2 - Stavební část'!J37</f>
        <v>0</v>
      </c>
      <c r="AY97" s="79">
        <f>'D1.2 - Stavební část'!J38</f>
        <v>0</v>
      </c>
      <c r="AZ97" s="79">
        <f>'D1.2 - Stavební část'!F35</f>
        <v>0</v>
      </c>
      <c r="BA97" s="79">
        <f>'D1.2 - Stavební část'!F36</f>
        <v>0</v>
      </c>
      <c r="BB97" s="79">
        <f>'D1.2 - Stavební část'!F37</f>
        <v>0</v>
      </c>
      <c r="BC97" s="79">
        <f>'D1.2 - Stavební část'!F38</f>
        <v>0</v>
      </c>
      <c r="BD97" s="81">
        <f>'D1.2 - Stavební část'!F39</f>
        <v>0</v>
      </c>
      <c r="BT97" s="20" t="s">
        <v>78</v>
      </c>
      <c r="BV97" s="20" t="s">
        <v>71</v>
      </c>
      <c r="BW97" s="20" t="s">
        <v>86</v>
      </c>
      <c r="BX97" s="20" t="s">
        <v>77</v>
      </c>
      <c r="CL97" s="20" t="s">
        <v>1</v>
      </c>
    </row>
    <row r="98" spans="1:90" s="3" customFormat="1" ht="16.5" customHeight="1">
      <c r="A98" s="76" t="s">
        <v>79</v>
      </c>
      <c r="B98" s="41"/>
      <c r="C98" s="9"/>
      <c r="D98" s="9"/>
      <c r="E98" s="368" t="s">
        <v>87</v>
      </c>
      <c r="F98" s="368"/>
      <c r="G98" s="368"/>
      <c r="H98" s="368"/>
      <c r="I98" s="368"/>
      <c r="J98" s="9"/>
      <c r="K98" s="368" t="s">
        <v>88</v>
      </c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9">
        <f>'D.2 - Měření a regulace'!J32</f>
        <v>0</v>
      </c>
      <c r="AH98" s="370"/>
      <c r="AI98" s="370"/>
      <c r="AJ98" s="370"/>
      <c r="AK98" s="370"/>
      <c r="AL98" s="370"/>
      <c r="AM98" s="370"/>
      <c r="AN98" s="369">
        <f>SUM(AG98,AT98)</f>
        <v>0</v>
      </c>
      <c r="AO98" s="370"/>
      <c r="AP98" s="370"/>
      <c r="AQ98" s="77" t="s">
        <v>82</v>
      </c>
      <c r="AR98" s="41"/>
      <c r="AS98" s="82">
        <v>0</v>
      </c>
      <c r="AT98" s="83">
        <f>ROUND(SUM(AV98:AW98),2)</f>
        <v>0</v>
      </c>
      <c r="AU98" s="84">
        <f>'D.2 - Měření a regulace'!P122</f>
        <v>0</v>
      </c>
      <c r="AV98" s="83">
        <f>'D.2 - Měření a regulace'!J35</f>
        <v>0</v>
      </c>
      <c r="AW98" s="83">
        <f>'D.2 - Měření a regulace'!J36</f>
        <v>0</v>
      </c>
      <c r="AX98" s="83">
        <f>'D.2 - Měření a regulace'!J37</f>
        <v>0</v>
      </c>
      <c r="AY98" s="83">
        <f>'D.2 - Měření a regulace'!J38</f>
        <v>0</v>
      </c>
      <c r="AZ98" s="83">
        <f>'D.2 - Měření a regulace'!F35</f>
        <v>0</v>
      </c>
      <c r="BA98" s="83">
        <f>'D.2 - Měření a regulace'!F36</f>
        <v>0</v>
      </c>
      <c r="BB98" s="83">
        <f>'D.2 - Měření a regulace'!F37</f>
        <v>0</v>
      </c>
      <c r="BC98" s="83">
        <f>'D.2 - Měření a regulace'!F38</f>
        <v>0</v>
      </c>
      <c r="BD98" s="85">
        <f>'D.2 - Měření a regulace'!F39</f>
        <v>0</v>
      </c>
      <c r="BT98" s="20" t="s">
        <v>78</v>
      </c>
      <c r="BV98" s="20" t="s">
        <v>71</v>
      </c>
      <c r="BW98" s="20" t="s">
        <v>89</v>
      </c>
      <c r="BX98" s="20" t="s">
        <v>77</v>
      </c>
      <c r="CL98" s="20" t="s">
        <v>1</v>
      </c>
    </row>
    <row r="99" spans="2:44" s="1" customFormat="1" ht="30" customHeight="1">
      <c r="B99" s="25"/>
      <c r="AR99" s="25"/>
    </row>
    <row r="100" spans="2:44" s="1" customFormat="1" ht="6.9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25"/>
    </row>
  </sheetData>
  <mergeCells count="52">
    <mergeCell ref="L85:AJ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K98:AF98"/>
    <mergeCell ref="AN98:AP98"/>
    <mergeCell ref="AG98:AM98"/>
    <mergeCell ref="E98:I98"/>
    <mergeCell ref="AG94:AM94"/>
    <mergeCell ref="AN94:AP94"/>
    <mergeCell ref="E96:I96"/>
    <mergeCell ref="K96:AF96"/>
    <mergeCell ref="AN96:AP96"/>
    <mergeCell ref="AG96:AM96"/>
    <mergeCell ref="K97:AF97"/>
    <mergeCell ref="AG97:AM97"/>
    <mergeCell ref="E97:I97"/>
    <mergeCell ref="AN97:AP97"/>
    <mergeCell ref="W30:AE30"/>
    <mergeCell ref="L30:P30"/>
    <mergeCell ref="K5:AJ5"/>
    <mergeCell ref="K6:AJ6"/>
    <mergeCell ref="E23:AN23"/>
    <mergeCell ref="AK26:AO26"/>
    <mergeCell ref="AK28:AO28"/>
    <mergeCell ref="L28:P28"/>
    <mergeCell ref="W28:AE28"/>
    <mergeCell ref="AR2:BE2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</mergeCells>
  <hyperlinks>
    <hyperlink ref="A96" location="'D1.1 - Technologická část'!C2" display="/"/>
    <hyperlink ref="A97" location="'D1.2 - Stavební část'!C2" display="/"/>
    <hyperlink ref="A98" location="'D.2 - Měření a regulace'!C2" display="/"/>
  </hyperlink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50"/>
  <sheetViews>
    <sheetView showGridLines="0" workbookViewId="0" topLeftCell="A346">
      <selection activeCell="B115" sqref="B115:J35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5.8515625" style="0" customWidth="1"/>
    <col min="4" max="4" width="4.28125" style="0" customWidth="1"/>
    <col min="5" max="5" width="18.281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53" t="s">
        <v>5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90</v>
      </c>
      <c r="L4" s="16"/>
      <c r="M4" s="86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27.75" customHeight="1">
      <c r="B7" s="16"/>
      <c r="E7" s="392" t="str">
        <f>'Rekapitulace stavby'!K6</f>
        <v>Rekonstrukce VS Hotel Vodova, Vodova 336/108 Brno
DODATEK 1 - 2/2024</v>
      </c>
      <c r="F7" s="393"/>
      <c r="G7" s="393"/>
      <c r="H7" s="393"/>
      <c r="L7" s="16"/>
    </row>
    <row r="8" spans="2:12" ht="12" customHeight="1">
      <c r="B8" s="16"/>
      <c r="D8" s="22" t="s">
        <v>91</v>
      </c>
      <c r="F8" s="338"/>
      <c r="L8" s="16"/>
    </row>
    <row r="9" spans="2:12" s="1" customFormat="1" ht="16.5" customHeight="1">
      <c r="B9" s="25"/>
      <c r="E9" s="392" t="s">
        <v>92</v>
      </c>
      <c r="F9" s="391"/>
      <c r="G9" s="391"/>
      <c r="H9" s="391"/>
      <c r="L9" s="25"/>
    </row>
    <row r="10" spans="2:12" s="1" customFormat="1" ht="12" customHeight="1">
      <c r="B10" s="25"/>
      <c r="D10" s="22" t="s">
        <v>93</v>
      </c>
      <c r="L10" s="25"/>
    </row>
    <row r="11" spans="2:12" s="1" customFormat="1" ht="16.5" customHeight="1">
      <c r="B11" s="25"/>
      <c r="E11" s="382" t="s">
        <v>94</v>
      </c>
      <c r="F11" s="391"/>
      <c r="G11" s="391"/>
      <c r="H11" s="391"/>
      <c r="L11" s="25"/>
    </row>
    <row r="12" spans="2:12" s="1" customFormat="1" ht="12">
      <c r="B12" s="25"/>
      <c r="L12" s="25"/>
    </row>
    <row r="13" spans="2:12" s="1" customFormat="1" ht="12" customHeight="1">
      <c r="B13" s="25"/>
      <c r="D13" s="22" t="s">
        <v>15</v>
      </c>
      <c r="F13" s="338"/>
      <c r="I13" s="22" t="s">
        <v>16</v>
      </c>
      <c r="J13" s="20" t="s">
        <v>1</v>
      </c>
      <c r="L13" s="25"/>
    </row>
    <row r="14" spans="2:12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45316</v>
      </c>
      <c r="L14" s="25"/>
    </row>
    <row r="15" spans="2:12" s="1" customFormat="1" ht="10.9" customHeight="1">
      <c r="B15" s="25"/>
      <c r="L15" s="25"/>
    </row>
    <row r="16" spans="2:12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22</v>
      </c>
      <c r="J17" s="20" t="str">
        <f>IF('Rekapitulace stavby'!AN11="","",'Rekapitulace stavby'!AN11)</f>
        <v/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23</v>
      </c>
      <c r="I19" s="22" t="s">
        <v>21</v>
      </c>
      <c r="J19" s="20" t="str">
        <f>'Rekapitulace stavby'!AN13</f>
        <v/>
      </c>
      <c r="L19" s="25"/>
    </row>
    <row r="20" spans="2:12" s="1" customFormat="1" ht="18" customHeight="1">
      <c r="B20" s="25"/>
      <c r="E20" s="362" t="str">
        <f>'Rekapitulace stavby'!E14</f>
        <v xml:space="preserve"> </v>
      </c>
      <c r="F20" s="362"/>
      <c r="G20" s="362"/>
      <c r="H20" s="362"/>
      <c r="I20" s="22" t="s">
        <v>22</v>
      </c>
      <c r="J20" s="20" t="str">
        <f>'Rekapitulace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24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22</v>
      </c>
      <c r="J23" s="20" t="str">
        <f>IF('Rekapitulace stavby'!AN17="","",'Rekapitulace stavby'!AN17)</f>
        <v/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26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22</v>
      </c>
      <c r="J26" s="20" t="str">
        <f>IF('Rekapitulace stavby'!AN20="","",'Rekapitulace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27</v>
      </c>
      <c r="L28" s="25"/>
    </row>
    <row r="29" spans="2:12" s="7" customFormat="1" ht="16.5" customHeight="1">
      <c r="B29" s="87"/>
      <c r="E29" s="364" t="s">
        <v>1</v>
      </c>
      <c r="F29" s="364"/>
      <c r="G29" s="364"/>
      <c r="H29" s="364"/>
      <c r="L29" s="87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8" t="s">
        <v>29</v>
      </c>
      <c r="J32" s="59">
        <f>ROUND(J131,2)</f>
        <v>0</v>
      </c>
      <c r="L32" s="25"/>
    </row>
    <row r="33" spans="2:12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5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5" customHeight="1">
      <c r="B35" s="25"/>
      <c r="D35" s="48" t="s">
        <v>33</v>
      </c>
      <c r="E35" s="22" t="s">
        <v>34</v>
      </c>
      <c r="F35" s="79">
        <f>ROUND((SUM(BE131:BE349)),2)</f>
        <v>0</v>
      </c>
      <c r="I35" s="89">
        <v>0.21</v>
      </c>
      <c r="J35" s="79">
        <f>ROUND(((SUM(BE131:BE349))*I35),2)</f>
        <v>0</v>
      </c>
      <c r="L35" s="25"/>
    </row>
    <row r="36" spans="2:12" s="1" customFormat="1" ht="14.45" customHeight="1">
      <c r="B36" s="25"/>
      <c r="E36" s="22" t="s">
        <v>35</v>
      </c>
      <c r="F36" s="79">
        <f>ROUND((SUM(BF131:BF349)),2)</f>
        <v>0</v>
      </c>
      <c r="I36" s="89">
        <v>0.15</v>
      </c>
      <c r="J36" s="79">
        <f>ROUND(((SUM(BF131:BF349))*I36),2)</f>
        <v>0</v>
      </c>
      <c r="L36" s="25"/>
    </row>
    <row r="37" spans="2:12" s="1" customFormat="1" ht="14.45" customHeight="1" hidden="1">
      <c r="B37" s="25"/>
      <c r="E37" s="22" t="s">
        <v>36</v>
      </c>
      <c r="F37" s="79">
        <f>ROUND((SUM(BG131:BG349)),2)</f>
        <v>0</v>
      </c>
      <c r="I37" s="89">
        <v>0.21</v>
      </c>
      <c r="J37" s="79">
        <f>0</f>
        <v>0</v>
      </c>
      <c r="L37" s="25"/>
    </row>
    <row r="38" spans="2:12" s="1" customFormat="1" ht="14.45" customHeight="1" hidden="1">
      <c r="B38" s="25"/>
      <c r="E38" s="22" t="s">
        <v>37</v>
      </c>
      <c r="F38" s="79">
        <f>ROUND((SUM(BH131:BH349)),2)</f>
        <v>0</v>
      </c>
      <c r="I38" s="89">
        <v>0.15</v>
      </c>
      <c r="J38" s="79">
        <f>0</f>
        <v>0</v>
      </c>
      <c r="L38" s="25"/>
    </row>
    <row r="39" spans="2:12" s="1" customFormat="1" ht="14.45" customHeight="1" hidden="1">
      <c r="B39" s="25"/>
      <c r="E39" s="22" t="s">
        <v>38</v>
      </c>
      <c r="F39" s="79">
        <f>ROUND((SUM(BI131:BI349)),2)</f>
        <v>0</v>
      </c>
      <c r="I39" s="89">
        <v>0</v>
      </c>
      <c r="J39" s="79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0"/>
      <c r="D41" s="91" t="s">
        <v>39</v>
      </c>
      <c r="E41" s="50"/>
      <c r="F41" s="50"/>
      <c r="G41" s="92" t="s">
        <v>40</v>
      </c>
      <c r="H41" s="93" t="s">
        <v>41</v>
      </c>
      <c r="I41" s="50"/>
      <c r="J41" s="94">
        <f>SUM(J32:J39)</f>
        <v>0</v>
      </c>
      <c r="K41" s="95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44</v>
      </c>
      <c r="E61" s="27"/>
      <c r="F61" s="96" t="s">
        <v>45</v>
      </c>
      <c r="G61" s="36" t="s">
        <v>44</v>
      </c>
      <c r="H61" s="27"/>
      <c r="I61" s="27"/>
      <c r="J61" s="97" t="s">
        <v>45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44</v>
      </c>
      <c r="E76" s="27"/>
      <c r="F76" s="96" t="s">
        <v>45</v>
      </c>
      <c r="G76" s="36" t="s">
        <v>44</v>
      </c>
      <c r="H76" s="27"/>
      <c r="I76" s="27"/>
      <c r="J76" s="97" t="s">
        <v>45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95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23.25" customHeight="1">
      <c r="B85" s="25"/>
      <c r="E85" s="392" t="str">
        <f>E7</f>
        <v>Rekonstrukce VS Hotel Vodova, Vodova 336/108 Brno
DODATEK 1 - 2/2024</v>
      </c>
      <c r="F85" s="393"/>
      <c r="G85" s="393"/>
      <c r="H85" s="393"/>
      <c r="L85" s="25"/>
    </row>
    <row r="86" spans="2:12" ht="12" customHeight="1">
      <c r="B86" s="16"/>
      <c r="C86" s="22" t="s">
        <v>91</v>
      </c>
      <c r="L86" s="16"/>
    </row>
    <row r="87" spans="2:12" s="1" customFormat="1" ht="16.5" customHeight="1">
      <c r="B87" s="25"/>
      <c r="E87" s="392" t="s">
        <v>92</v>
      </c>
      <c r="F87" s="391"/>
      <c r="G87" s="391"/>
      <c r="H87" s="391"/>
      <c r="L87" s="25"/>
    </row>
    <row r="88" spans="2:12" s="1" customFormat="1" ht="12" customHeight="1">
      <c r="B88" s="25"/>
      <c r="C88" s="22" t="s">
        <v>93</v>
      </c>
      <c r="L88" s="25"/>
    </row>
    <row r="89" spans="2:12" s="1" customFormat="1" ht="16.5" customHeight="1">
      <c r="B89" s="25"/>
      <c r="E89" s="382" t="str">
        <f>E11</f>
        <v>D1.1 - Technologická část</v>
      </c>
      <c r="F89" s="391"/>
      <c r="G89" s="391"/>
      <c r="H89" s="391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 xml:space="preserve"> </v>
      </c>
      <c r="I91" s="22" t="s">
        <v>19</v>
      </c>
      <c r="J91" s="45">
        <f>IF(J14="","",J14)</f>
        <v>45316</v>
      </c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customHeight="1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98" t="s">
        <v>96</v>
      </c>
      <c r="D96" s="90"/>
      <c r="E96" s="90"/>
      <c r="F96" s="90"/>
      <c r="G96" s="90"/>
      <c r="H96" s="90"/>
      <c r="I96" s="90"/>
      <c r="J96" s="99" t="s">
        <v>97</v>
      </c>
      <c r="K96" s="90"/>
      <c r="L96" s="25"/>
    </row>
    <row r="97" spans="2:12" s="1" customFormat="1" ht="10.35" customHeight="1">
      <c r="B97" s="25"/>
      <c r="L97" s="25"/>
    </row>
    <row r="98" spans="2:47" s="1" customFormat="1" ht="22.9" customHeight="1">
      <c r="B98" s="25"/>
      <c r="C98" s="100" t="s">
        <v>98</v>
      </c>
      <c r="J98" s="59">
        <f>J131</f>
        <v>0</v>
      </c>
      <c r="L98" s="25"/>
      <c r="AU98" s="13" t="s">
        <v>99</v>
      </c>
    </row>
    <row r="99" spans="2:12" s="8" customFormat="1" ht="24.95" customHeight="1">
      <c r="B99" s="101"/>
      <c r="D99" s="102" t="s">
        <v>100</v>
      </c>
      <c r="E99" s="103"/>
      <c r="F99" s="103"/>
      <c r="G99" s="103"/>
      <c r="H99" s="103"/>
      <c r="I99" s="103"/>
      <c r="J99" s="104">
        <f>J132</f>
        <v>0</v>
      </c>
      <c r="L99" s="101"/>
    </row>
    <row r="100" spans="2:12" s="9" customFormat="1" ht="19.9" customHeight="1">
      <c r="B100" s="105"/>
      <c r="D100" s="106" t="s">
        <v>101</v>
      </c>
      <c r="E100" s="107"/>
      <c r="F100" s="107"/>
      <c r="G100" s="107"/>
      <c r="H100" s="107"/>
      <c r="I100" s="107"/>
      <c r="J100" s="108">
        <f>J133</f>
        <v>0</v>
      </c>
      <c r="L100" s="105"/>
    </row>
    <row r="101" spans="2:12" s="9" customFormat="1" ht="19.9" customHeight="1">
      <c r="B101" s="105"/>
      <c r="D101" s="106" t="s">
        <v>102</v>
      </c>
      <c r="E101" s="107"/>
      <c r="F101" s="107"/>
      <c r="G101" s="107"/>
      <c r="H101" s="107"/>
      <c r="I101" s="107"/>
      <c r="J101" s="108">
        <f>J163</f>
        <v>0</v>
      </c>
      <c r="L101" s="105"/>
    </row>
    <row r="102" spans="2:12" s="9" customFormat="1" ht="19.9" customHeight="1">
      <c r="B102" s="105"/>
      <c r="D102" s="106" t="s">
        <v>103</v>
      </c>
      <c r="E102" s="107"/>
      <c r="F102" s="107"/>
      <c r="G102" s="107"/>
      <c r="H102" s="107"/>
      <c r="I102" s="107"/>
      <c r="J102" s="108">
        <f>J178</f>
        <v>0</v>
      </c>
      <c r="L102" s="105"/>
    </row>
    <row r="103" spans="2:12" s="9" customFormat="1" ht="19.9" customHeight="1">
      <c r="B103" s="105"/>
      <c r="D103" s="106" t="s">
        <v>104</v>
      </c>
      <c r="E103" s="107"/>
      <c r="F103" s="107"/>
      <c r="G103" s="107"/>
      <c r="H103" s="107"/>
      <c r="I103" s="107"/>
      <c r="J103" s="108">
        <f>J188</f>
        <v>0</v>
      </c>
      <c r="L103" s="105"/>
    </row>
    <row r="104" spans="2:12" s="9" customFormat="1" ht="19.9" customHeight="1">
      <c r="B104" s="105"/>
      <c r="D104" s="106" t="s">
        <v>105</v>
      </c>
      <c r="E104" s="107"/>
      <c r="F104" s="107"/>
      <c r="G104" s="107"/>
      <c r="H104" s="107"/>
      <c r="I104" s="107"/>
      <c r="J104" s="108">
        <f>J252</f>
        <v>0</v>
      </c>
      <c r="L104" s="105"/>
    </row>
    <row r="105" spans="2:12" s="9" customFormat="1" ht="19.9" customHeight="1">
      <c r="B105" s="105"/>
      <c r="D105" s="106" t="s">
        <v>106</v>
      </c>
      <c r="E105" s="107"/>
      <c r="F105" s="107"/>
      <c r="G105" s="107"/>
      <c r="H105" s="107"/>
      <c r="I105" s="107"/>
      <c r="J105" s="108">
        <f>J275</f>
        <v>0</v>
      </c>
      <c r="L105" s="105"/>
    </row>
    <row r="106" spans="2:12" s="9" customFormat="1" ht="19.9" customHeight="1">
      <c r="B106" s="105"/>
      <c r="D106" s="106" t="s">
        <v>107</v>
      </c>
      <c r="E106" s="107"/>
      <c r="F106" s="107"/>
      <c r="G106" s="107"/>
      <c r="H106" s="107"/>
      <c r="I106" s="107"/>
      <c r="J106" s="108">
        <f>J292</f>
        <v>0</v>
      </c>
      <c r="L106" s="105"/>
    </row>
    <row r="107" spans="2:12" s="9" customFormat="1" ht="19.9" customHeight="1">
      <c r="B107" s="105"/>
      <c r="D107" s="106" t="s">
        <v>108</v>
      </c>
      <c r="E107" s="107"/>
      <c r="F107" s="107"/>
      <c r="G107" s="107"/>
      <c r="H107" s="107"/>
      <c r="I107" s="107"/>
      <c r="J107" s="108">
        <f>J329</f>
        <v>0</v>
      </c>
      <c r="L107" s="105"/>
    </row>
    <row r="108" spans="2:12" s="9" customFormat="1" ht="19.9" customHeight="1">
      <c r="B108" s="105"/>
      <c r="D108" s="106" t="s">
        <v>109</v>
      </c>
      <c r="E108" s="107"/>
      <c r="F108" s="107"/>
      <c r="G108" s="107"/>
      <c r="H108" s="107"/>
      <c r="I108" s="107"/>
      <c r="J108" s="108">
        <f>J334</f>
        <v>0</v>
      </c>
      <c r="L108" s="105"/>
    </row>
    <row r="109" spans="2:12" s="9" customFormat="1" ht="19.9" customHeight="1">
      <c r="B109" s="105"/>
      <c r="D109" s="106" t="s">
        <v>110</v>
      </c>
      <c r="E109" s="107"/>
      <c r="F109" s="107"/>
      <c r="G109" s="107"/>
      <c r="H109" s="107"/>
      <c r="I109" s="107"/>
      <c r="J109" s="108">
        <f>J337</f>
        <v>0</v>
      </c>
      <c r="L109" s="105"/>
    </row>
    <row r="110" spans="2:12" s="1" customFormat="1" ht="21.75" customHeight="1">
      <c r="B110" s="25"/>
      <c r="L110" s="25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25"/>
    </row>
    <row r="115" spans="2:12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25"/>
    </row>
    <row r="116" spans="2:12" s="1" customFormat="1" ht="24.95" customHeight="1">
      <c r="B116" s="25"/>
      <c r="C116" s="17" t="s">
        <v>111</v>
      </c>
      <c r="L116" s="25"/>
    </row>
    <row r="117" spans="2:12" s="1" customFormat="1" ht="6.95" customHeight="1">
      <c r="B117" s="25"/>
      <c r="L117" s="25"/>
    </row>
    <row r="118" spans="2:12" s="1" customFormat="1" ht="12" customHeight="1">
      <c r="B118" s="25"/>
      <c r="C118" s="22" t="s">
        <v>14</v>
      </c>
      <c r="L118" s="25"/>
    </row>
    <row r="119" spans="2:12" s="1" customFormat="1" ht="24.75" customHeight="1">
      <c r="B119" s="25"/>
      <c r="E119" s="392" t="str">
        <f>E7</f>
        <v>Rekonstrukce VS Hotel Vodova, Vodova 336/108 Brno
DODATEK 1 - 2/2024</v>
      </c>
      <c r="F119" s="393"/>
      <c r="G119" s="393"/>
      <c r="H119" s="393"/>
      <c r="L119" s="25"/>
    </row>
    <row r="120" spans="2:12" ht="12" customHeight="1">
      <c r="B120" s="16"/>
      <c r="C120" s="22" t="s">
        <v>91</v>
      </c>
      <c r="L120" s="16"/>
    </row>
    <row r="121" spans="2:12" s="1" customFormat="1" ht="16.5" customHeight="1">
      <c r="B121" s="25"/>
      <c r="E121" s="392" t="s">
        <v>92</v>
      </c>
      <c r="F121" s="391"/>
      <c r="G121" s="391"/>
      <c r="H121" s="391"/>
      <c r="L121" s="25"/>
    </row>
    <row r="122" spans="2:12" s="1" customFormat="1" ht="12" customHeight="1">
      <c r="B122" s="25"/>
      <c r="C122" s="22" t="s">
        <v>93</v>
      </c>
      <c r="L122" s="25"/>
    </row>
    <row r="123" spans="2:12" s="1" customFormat="1" ht="16.5" customHeight="1">
      <c r="B123" s="25"/>
      <c r="E123" s="382" t="str">
        <f>E11</f>
        <v>D1.1 - Technologická část</v>
      </c>
      <c r="F123" s="391"/>
      <c r="G123" s="391"/>
      <c r="H123" s="391"/>
      <c r="L123" s="25"/>
    </row>
    <row r="124" spans="2:12" s="1" customFormat="1" ht="6.95" customHeight="1">
      <c r="B124" s="25"/>
      <c r="L124" s="25"/>
    </row>
    <row r="125" spans="2:12" s="1" customFormat="1" ht="12" customHeight="1">
      <c r="B125" s="25"/>
      <c r="C125" s="22" t="s">
        <v>17</v>
      </c>
      <c r="F125" s="20" t="str">
        <f>F14</f>
        <v xml:space="preserve"> </v>
      </c>
      <c r="I125" s="22" t="s">
        <v>19</v>
      </c>
      <c r="J125" s="45">
        <f>IF(J14="","",J14)</f>
        <v>45316</v>
      </c>
      <c r="L125" s="25"/>
    </row>
    <row r="126" spans="2:12" s="1" customFormat="1" ht="6.95" customHeight="1">
      <c r="B126" s="25"/>
      <c r="L126" s="25"/>
    </row>
    <row r="127" spans="2:12" s="1" customFormat="1" ht="15.2" customHeight="1">
      <c r="B127" s="25"/>
      <c r="C127" s="22" t="s">
        <v>20</v>
      </c>
      <c r="F127" s="20" t="str">
        <f>E17</f>
        <v xml:space="preserve"> </v>
      </c>
      <c r="I127" s="22" t="s">
        <v>24</v>
      </c>
      <c r="J127" s="23" t="str">
        <f>E23</f>
        <v xml:space="preserve"> </v>
      </c>
      <c r="L127" s="25"/>
    </row>
    <row r="128" spans="2:12" s="1" customFormat="1" ht="15.2" customHeight="1">
      <c r="B128" s="25"/>
      <c r="C128" s="22" t="s">
        <v>23</v>
      </c>
      <c r="F128" s="20" t="str">
        <f>IF(E20="","",E20)</f>
        <v xml:space="preserve"> </v>
      </c>
      <c r="I128" s="22" t="s">
        <v>26</v>
      </c>
      <c r="J128" s="23" t="str">
        <f>E26</f>
        <v xml:space="preserve"> </v>
      </c>
      <c r="L128" s="25"/>
    </row>
    <row r="129" spans="2:12" s="1" customFormat="1" ht="10.35" customHeight="1">
      <c r="B129" s="25"/>
      <c r="L129" s="25"/>
    </row>
    <row r="130" spans="2:20" s="10" customFormat="1" ht="29.25" customHeight="1">
      <c r="B130" s="109"/>
      <c r="C130" s="110" t="s">
        <v>112</v>
      </c>
      <c r="D130" s="111" t="s">
        <v>54</v>
      </c>
      <c r="E130" s="111" t="s">
        <v>50</v>
      </c>
      <c r="F130" s="111" t="s">
        <v>51</v>
      </c>
      <c r="G130" s="111" t="s">
        <v>113</v>
      </c>
      <c r="H130" s="111" t="s">
        <v>114</v>
      </c>
      <c r="I130" s="111" t="s">
        <v>115</v>
      </c>
      <c r="J130" s="112" t="s">
        <v>97</v>
      </c>
      <c r="K130" s="113" t="s">
        <v>116</v>
      </c>
      <c r="L130" s="109"/>
      <c r="M130" s="52" t="s">
        <v>1</v>
      </c>
      <c r="N130" s="53" t="s">
        <v>33</v>
      </c>
      <c r="O130" s="53" t="s">
        <v>117</v>
      </c>
      <c r="P130" s="53" t="s">
        <v>118</v>
      </c>
      <c r="Q130" s="53" t="s">
        <v>119</v>
      </c>
      <c r="R130" s="53" t="s">
        <v>120</v>
      </c>
      <c r="S130" s="53" t="s">
        <v>121</v>
      </c>
      <c r="T130" s="54" t="s">
        <v>122</v>
      </c>
    </row>
    <row r="131" spans="2:63" s="1" customFormat="1" ht="22.9" customHeight="1">
      <c r="B131" s="25"/>
      <c r="C131" s="57" t="s">
        <v>123</v>
      </c>
      <c r="J131" s="114">
        <f>BK131</f>
        <v>0</v>
      </c>
      <c r="L131" s="25"/>
      <c r="M131" s="55"/>
      <c r="N131" s="46"/>
      <c r="O131" s="46"/>
      <c r="P131" s="115">
        <f>P132</f>
        <v>479.8090000000001</v>
      </c>
      <c r="Q131" s="46"/>
      <c r="R131" s="115">
        <f>R132</f>
        <v>1.5283199999999997</v>
      </c>
      <c r="S131" s="46"/>
      <c r="T131" s="116">
        <f>T132</f>
        <v>6.96508</v>
      </c>
      <c r="AT131" s="13" t="s">
        <v>68</v>
      </c>
      <c r="AU131" s="13" t="s">
        <v>99</v>
      </c>
      <c r="BK131" s="117">
        <f>BK132</f>
        <v>0</v>
      </c>
    </row>
    <row r="132" spans="2:63" s="11" customFormat="1" ht="25.9" customHeight="1">
      <c r="B132" s="118"/>
      <c r="D132" s="119" t="s">
        <v>68</v>
      </c>
      <c r="E132" s="120" t="s">
        <v>124</v>
      </c>
      <c r="F132" s="120" t="s">
        <v>125</v>
      </c>
      <c r="J132" s="121">
        <f>BK132</f>
        <v>0</v>
      </c>
      <c r="L132" s="118"/>
      <c r="M132" s="122"/>
      <c r="P132" s="123">
        <f>P133+P163+P178+P188+P252+P275+P292+P329+P334+P337</f>
        <v>479.8090000000001</v>
      </c>
      <c r="R132" s="123">
        <f>R133+R163+R178+R188+R252+R275+R292+R329+R334+R337</f>
        <v>1.5283199999999997</v>
      </c>
      <c r="T132" s="124">
        <f>T133+T163+T178+T188+T252+T275+T292+T329+T334+T337</f>
        <v>6.96508</v>
      </c>
      <c r="AR132" s="119" t="s">
        <v>78</v>
      </c>
      <c r="AT132" s="125" t="s">
        <v>68</v>
      </c>
      <c r="AU132" s="125" t="s">
        <v>69</v>
      </c>
      <c r="AY132" s="119" t="s">
        <v>126</v>
      </c>
      <c r="BK132" s="126">
        <f>BK133+BK163+BK178+BK188+BK252+BK275+BK292+BK329+BK334+BK337</f>
        <v>0</v>
      </c>
    </row>
    <row r="133" spans="2:63" s="11" customFormat="1" ht="22.9" customHeight="1">
      <c r="B133" s="118"/>
      <c r="D133" s="119" t="s">
        <v>68</v>
      </c>
      <c r="E133" s="127" t="s">
        <v>127</v>
      </c>
      <c r="F133" s="127" t="s">
        <v>128</v>
      </c>
      <c r="J133" s="128">
        <f>BK133</f>
        <v>0</v>
      </c>
      <c r="L133" s="118"/>
      <c r="M133" s="122"/>
      <c r="P133" s="123">
        <f>SUM(P134:P162)</f>
        <v>120.457</v>
      </c>
      <c r="R133" s="123">
        <f>SUM(R134:R162)</f>
        <v>0.032100000000000004</v>
      </c>
      <c r="T133" s="124">
        <f>SUM(T134:T162)</f>
        <v>6.96508</v>
      </c>
      <c r="AR133" s="119" t="s">
        <v>78</v>
      </c>
      <c r="AT133" s="125" t="s">
        <v>68</v>
      </c>
      <c r="AU133" s="125" t="s">
        <v>76</v>
      </c>
      <c r="AY133" s="119" t="s">
        <v>126</v>
      </c>
      <c r="BK133" s="126">
        <f>SUM(BK134:BK162)</f>
        <v>0</v>
      </c>
    </row>
    <row r="134" spans="2:65" s="1" customFormat="1" ht="24.2" customHeight="1">
      <c r="B134" s="129"/>
      <c r="C134" s="130" t="s">
        <v>76</v>
      </c>
      <c r="D134" s="130" t="s">
        <v>129</v>
      </c>
      <c r="E134" s="131" t="s">
        <v>130</v>
      </c>
      <c r="F134" s="132" t="s">
        <v>131</v>
      </c>
      <c r="G134" s="133" t="s">
        <v>132</v>
      </c>
      <c r="H134" s="134">
        <v>40</v>
      </c>
      <c r="I134" s="135"/>
      <c r="J134" s="135">
        <f aca="true" t="shared" si="0" ref="J134:J162">ROUND(I134*H134,2)</f>
        <v>0</v>
      </c>
      <c r="K134" s="136"/>
      <c r="L134" s="25"/>
      <c r="M134" s="137" t="s">
        <v>1</v>
      </c>
      <c r="N134" s="138" t="s">
        <v>34</v>
      </c>
      <c r="O134" s="139">
        <v>0.2</v>
      </c>
      <c r="P134" s="139">
        <f aca="true" t="shared" si="1" ref="P134:P162">O134*H134</f>
        <v>8</v>
      </c>
      <c r="Q134" s="139">
        <v>0</v>
      </c>
      <c r="R134" s="139">
        <f aca="true" t="shared" si="2" ref="R134:R162">Q134*H134</f>
        <v>0</v>
      </c>
      <c r="S134" s="139">
        <v>0.0022</v>
      </c>
      <c r="T134" s="140">
        <f aca="true" t="shared" si="3" ref="T134:T162">S134*H134</f>
        <v>0.08800000000000001</v>
      </c>
      <c r="AR134" s="141" t="s">
        <v>133</v>
      </c>
      <c r="AT134" s="141" t="s">
        <v>129</v>
      </c>
      <c r="AU134" s="141" t="s">
        <v>78</v>
      </c>
      <c r="AY134" s="13" t="s">
        <v>126</v>
      </c>
      <c r="BE134" s="142">
        <f aca="true" t="shared" si="4" ref="BE134:BE162">IF(N134="základní",J134,0)</f>
        <v>0</v>
      </c>
      <c r="BF134" s="142">
        <f aca="true" t="shared" si="5" ref="BF134:BF162">IF(N134="snížená",J134,0)</f>
        <v>0</v>
      </c>
      <c r="BG134" s="142">
        <f aca="true" t="shared" si="6" ref="BG134:BG162">IF(N134="zákl. přenesená",J134,0)</f>
        <v>0</v>
      </c>
      <c r="BH134" s="142">
        <f aca="true" t="shared" si="7" ref="BH134:BH162">IF(N134="sníž. přenesená",J134,0)</f>
        <v>0</v>
      </c>
      <c r="BI134" s="142">
        <f aca="true" t="shared" si="8" ref="BI134:BI162">IF(N134="nulová",J134,0)</f>
        <v>0</v>
      </c>
      <c r="BJ134" s="13" t="s">
        <v>76</v>
      </c>
      <c r="BK134" s="142">
        <f aca="true" t="shared" si="9" ref="BK134:BK162">ROUND(I134*H134,2)</f>
        <v>0</v>
      </c>
      <c r="BL134" s="13" t="s">
        <v>133</v>
      </c>
      <c r="BM134" s="141" t="s">
        <v>134</v>
      </c>
    </row>
    <row r="135" spans="2:65" s="1" customFormat="1" ht="33" customHeight="1">
      <c r="B135" s="129"/>
      <c r="C135" s="130" t="s">
        <v>78</v>
      </c>
      <c r="D135" s="130" t="s">
        <v>129</v>
      </c>
      <c r="E135" s="131" t="s">
        <v>135</v>
      </c>
      <c r="F135" s="132" t="s">
        <v>136</v>
      </c>
      <c r="G135" s="133" t="s">
        <v>137</v>
      </c>
      <c r="H135" s="134">
        <v>235</v>
      </c>
      <c r="I135" s="135"/>
      <c r="J135" s="135">
        <f t="shared" si="0"/>
        <v>0</v>
      </c>
      <c r="K135" s="136"/>
      <c r="L135" s="25"/>
      <c r="M135" s="137" t="s">
        <v>1</v>
      </c>
      <c r="N135" s="138" t="s">
        <v>34</v>
      </c>
      <c r="O135" s="139">
        <v>0.079</v>
      </c>
      <c r="P135" s="139">
        <f t="shared" si="1"/>
        <v>18.565</v>
      </c>
      <c r="Q135" s="139">
        <v>0</v>
      </c>
      <c r="R135" s="139">
        <f t="shared" si="2"/>
        <v>0</v>
      </c>
      <c r="S135" s="139">
        <v>0.00542</v>
      </c>
      <c r="T135" s="140">
        <f t="shared" si="3"/>
        <v>1.2737</v>
      </c>
      <c r="AR135" s="141" t="s">
        <v>133</v>
      </c>
      <c r="AT135" s="141" t="s">
        <v>129</v>
      </c>
      <c r="AU135" s="141" t="s">
        <v>78</v>
      </c>
      <c r="AY135" s="13" t="s">
        <v>126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3" t="s">
        <v>76</v>
      </c>
      <c r="BK135" s="142">
        <f t="shared" si="9"/>
        <v>0</v>
      </c>
      <c r="BL135" s="13" t="s">
        <v>133</v>
      </c>
      <c r="BM135" s="141" t="s">
        <v>138</v>
      </c>
    </row>
    <row r="136" spans="2:65" s="1" customFormat="1" ht="24.2" customHeight="1">
      <c r="B136" s="129"/>
      <c r="C136" s="130" t="s">
        <v>139</v>
      </c>
      <c r="D136" s="130" t="s">
        <v>129</v>
      </c>
      <c r="E136" s="131" t="s">
        <v>140</v>
      </c>
      <c r="F136" s="132" t="s">
        <v>141</v>
      </c>
      <c r="G136" s="133" t="s">
        <v>137</v>
      </c>
      <c r="H136" s="134">
        <v>6</v>
      </c>
      <c r="I136" s="135"/>
      <c r="J136" s="135">
        <f t="shared" si="0"/>
        <v>0</v>
      </c>
      <c r="K136" s="136"/>
      <c r="L136" s="25"/>
      <c r="M136" s="137" t="s">
        <v>1</v>
      </c>
      <c r="N136" s="138" t="s">
        <v>34</v>
      </c>
      <c r="O136" s="139">
        <v>0.35</v>
      </c>
      <c r="P136" s="139">
        <f t="shared" si="1"/>
        <v>2.0999999999999996</v>
      </c>
      <c r="Q136" s="139">
        <v>0</v>
      </c>
      <c r="R136" s="139">
        <f t="shared" si="2"/>
        <v>0</v>
      </c>
      <c r="S136" s="139">
        <v>0.09358</v>
      </c>
      <c r="T136" s="140">
        <f t="shared" si="3"/>
        <v>0.56148</v>
      </c>
      <c r="AR136" s="141" t="s">
        <v>133</v>
      </c>
      <c r="AT136" s="141" t="s">
        <v>129</v>
      </c>
      <c r="AU136" s="141" t="s">
        <v>78</v>
      </c>
      <c r="AY136" s="13" t="s">
        <v>126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3" t="s">
        <v>76</v>
      </c>
      <c r="BK136" s="142">
        <f t="shared" si="9"/>
        <v>0</v>
      </c>
      <c r="BL136" s="13" t="s">
        <v>133</v>
      </c>
      <c r="BM136" s="141" t="s">
        <v>142</v>
      </c>
    </row>
    <row r="137" spans="2:65" s="1" customFormat="1" ht="16.5" customHeight="1">
      <c r="B137" s="129"/>
      <c r="C137" s="130" t="s">
        <v>143</v>
      </c>
      <c r="D137" s="130" t="s">
        <v>129</v>
      </c>
      <c r="E137" s="131" t="s">
        <v>144</v>
      </c>
      <c r="F137" s="132" t="s">
        <v>145</v>
      </c>
      <c r="G137" s="133" t="s">
        <v>146</v>
      </c>
      <c r="H137" s="134">
        <v>1</v>
      </c>
      <c r="I137" s="135"/>
      <c r="J137" s="135">
        <f t="shared" si="0"/>
        <v>0</v>
      </c>
      <c r="K137" s="136"/>
      <c r="L137" s="25"/>
      <c r="M137" s="137" t="s">
        <v>1</v>
      </c>
      <c r="N137" s="138" t="s">
        <v>34</v>
      </c>
      <c r="O137" s="139">
        <v>0</v>
      </c>
      <c r="P137" s="139">
        <f t="shared" si="1"/>
        <v>0</v>
      </c>
      <c r="Q137" s="139">
        <v>0</v>
      </c>
      <c r="R137" s="139">
        <f t="shared" si="2"/>
        <v>0</v>
      </c>
      <c r="S137" s="139">
        <v>0</v>
      </c>
      <c r="T137" s="140">
        <f t="shared" si="3"/>
        <v>0</v>
      </c>
      <c r="AR137" s="141" t="s">
        <v>133</v>
      </c>
      <c r="AT137" s="141" t="s">
        <v>129</v>
      </c>
      <c r="AU137" s="141" t="s">
        <v>78</v>
      </c>
      <c r="AY137" s="13" t="s">
        <v>126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3" t="s">
        <v>76</v>
      </c>
      <c r="BK137" s="142">
        <f t="shared" si="9"/>
        <v>0</v>
      </c>
      <c r="BL137" s="13" t="s">
        <v>133</v>
      </c>
      <c r="BM137" s="141" t="s">
        <v>147</v>
      </c>
    </row>
    <row r="138" spans="2:65" s="1" customFormat="1" ht="16.5" customHeight="1">
      <c r="B138" s="129"/>
      <c r="C138" s="130" t="s">
        <v>148</v>
      </c>
      <c r="D138" s="130" t="s">
        <v>129</v>
      </c>
      <c r="E138" s="131" t="s">
        <v>149</v>
      </c>
      <c r="F138" s="132" t="s">
        <v>150</v>
      </c>
      <c r="G138" s="133" t="s">
        <v>146</v>
      </c>
      <c r="H138" s="134">
        <v>1</v>
      </c>
      <c r="I138" s="135"/>
      <c r="J138" s="135">
        <f t="shared" si="0"/>
        <v>0</v>
      </c>
      <c r="K138" s="136"/>
      <c r="L138" s="25"/>
      <c r="M138" s="137" t="s">
        <v>1</v>
      </c>
      <c r="N138" s="138" t="s">
        <v>34</v>
      </c>
      <c r="O138" s="139">
        <v>0</v>
      </c>
      <c r="P138" s="139">
        <f t="shared" si="1"/>
        <v>0</v>
      </c>
      <c r="Q138" s="139">
        <v>0</v>
      </c>
      <c r="R138" s="139">
        <f t="shared" si="2"/>
        <v>0</v>
      </c>
      <c r="S138" s="139">
        <v>0</v>
      </c>
      <c r="T138" s="140">
        <f t="shared" si="3"/>
        <v>0</v>
      </c>
      <c r="AR138" s="141" t="s">
        <v>133</v>
      </c>
      <c r="AT138" s="141" t="s">
        <v>129</v>
      </c>
      <c r="AU138" s="141" t="s">
        <v>78</v>
      </c>
      <c r="AY138" s="13" t="s">
        <v>126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3" t="s">
        <v>76</v>
      </c>
      <c r="BK138" s="142">
        <f t="shared" si="9"/>
        <v>0</v>
      </c>
      <c r="BL138" s="13" t="s">
        <v>133</v>
      </c>
      <c r="BM138" s="141" t="s">
        <v>151</v>
      </c>
    </row>
    <row r="139" spans="2:65" s="1" customFormat="1" ht="24.2" customHeight="1">
      <c r="B139" s="129"/>
      <c r="C139" s="130" t="s">
        <v>152</v>
      </c>
      <c r="D139" s="130" t="s">
        <v>129</v>
      </c>
      <c r="E139" s="131" t="s">
        <v>153</v>
      </c>
      <c r="F139" s="132" t="s">
        <v>154</v>
      </c>
      <c r="G139" s="133" t="s">
        <v>146</v>
      </c>
      <c r="H139" s="134">
        <v>6</v>
      </c>
      <c r="I139" s="135"/>
      <c r="J139" s="135">
        <f t="shared" si="0"/>
        <v>0</v>
      </c>
      <c r="K139" s="136"/>
      <c r="L139" s="25"/>
      <c r="M139" s="137" t="s">
        <v>1</v>
      </c>
      <c r="N139" s="138" t="s">
        <v>34</v>
      </c>
      <c r="O139" s="139">
        <v>0</v>
      </c>
      <c r="P139" s="139">
        <f t="shared" si="1"/>
        <v>0</v>
      </c>
      <c r="Q139" s="139">
        <v>0</v>
      </c>
      <c r="R139" s="139">
        <f t="shared" si="2"/>
        <v>0</v>
      </c>
      <c r="S139" s="139">
        <v>0</v>
      </c>
      <c r="T139" s="140">
        <f t="shared" si="3"/>
        <v>0</v>
      </c>
      <c r="AR139" s="141" t="s">
        <v>133</v>
      </c>
      <c r="AT139" s="141" t="s">
        <v>129</v>
      </c>
      <c r="AU139" s="141" t="s">
        <v>78</v>
      </c>
      <c r="AY139" s="13" t="s">
        <v>126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3" t="s">
        <v>76</v>
      </c>
      <c r="BK139" s="142">
        <f t="shared" si="9"/>
        <v>0</v>
      </c>
      <c r="BL139" s="13" t="s">
        <v>133</v>
      </c>
      <c r="BM139" s="141" t="s">
        <v>155</v>
      </c>
    </row>
    <row r="140" spans="2:65" s="1" customFormat="1" ht="24.2" customHeight="1">
      <c r="B140" s="129"/>
      <c r="C140" s="130" t="s">
        <v>156</v>
      </c>
      <c r="D140" s="130" t="s">
        <v>129</v>
      </c>
      <c r="E140" s="131" t="s">
        <v>157</v>
      </c>
      <c r="F140" s="132" t="s">
        <v>158</v>
      </c>
      <c r="G140" s="133" t="s">
        <v>146</v>
      </c>
      <c r="H140" s="134">
        <v>4</v>
      </c>
      <c r="I140" s="135"/>
      <c r="J140" s="135">
        <f t="shared" si="0"/>
        <v>0</v>
      </c>
      <c r="K140" s="136"/>
      <c r="L140" s="25"/>
      <c r="M140" s="137" t="s">
        <v>1</v>
      </c>
      <c r="N140" s="138" t="s">
        <v>34</v>
      </c>
      <c r="O140" s="139">
        <v>0</v>
      </c>
      <c r="P140" s="139">
        <f t="shared" si="1"/>
        <v>0</v>
      </c>
      <c r="Q140" s="139">
        <v>0</v>
      </c>
      <c r="R140" s="139">
        <f t="shared" si="2"/>
        <v>0</v>
      </c>
      <c r="S140" s="139">
        <v>0</v>
      </c>
      <c r="T140" s="140">
        <f t="shared" si="3"/>
        <v>0</v>
      </c>
      <c r="AR140" s="141" t="s">
        <v>133</v>
      </c>
      <c r="AT140" s="141" t="s">
        <v>129</v>
      </c>
      <c r="AU140" s="141" t="s">
        <v>78</v>
      </c>
      <c r="AY140" s="13" t="s">
        <v>126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3" t="s">
        <v>76</v>
      </c>
      <c r="BK140" s="142">
        <f t="shared" si="9"/>
        <v>0</v>
      </c>
      <c r="BL140" s="13" t="s">
        <v>133</v>
      </c>
      <c r="BM140" s="141" t="s">
        <v>159</v>
      </c>
    </row>
    <row r="141" spans="2:65" s="1" customFormat="1" ht="24.2" customHeight="1">
      <c r="B141" s="129"/>
      <c r="C141" s="130" t="s">
        <v>160</v>
      </c>
      <c r="D141" s="130" t="s">
        <v>129</v>
      </c>
      <c r="E141" s="131" t="s">
        <v>161</v>
      </c>
      <c r="F141" s="132" t="s">
        <v>162</v>
      </c>
      <c r="G141" s="133" t="s">
        <v>163</v>
      </c>
      <c r="H141" s="134">
        <v>2</v>
      </c>
      <c r="I141" s="135"/>
      <c r="J141" s="135">
        <f t="shared" si="0"/>
        <v>0</v>
      </c>
      <c r="K141" s="136"/>
      <c r="L141" s="25"/>
      <c r="M141" s="137" t="s">
        <v>1</v>
      </c>
      <c r="N141" s="138" t="s">
        <v>34</v>
      </c>
      <c r="O141" s="139">
        <v>0</v>
      </c>
      <c r="P141" s="139">
        <f t="shared" si="1"/>
        <v>0</v>
      </c>
      <c r="Q141" s="139">
        <v>0</v>
      </c>
      <c r="R141" s="139">
        <f t="shared" si="2"/>
        <v>0</v>
      </c>
      <c r="S141" s="139">
        <v>0</v>
      </c>
      <c r="T141" s="140">
        <f t="shared" si="3"/>
        <v>0</v>
      </c>
      <c r="AR141" s="141" t="s">
        <v>133</v>
      </c>
      <c r="AT141" s="141" t="s">
        <v>129</v>
      </c>
      <c r="AU141" s="141" t="s">
        <v>78</v>
      </c>
      <c r="AY141" s="13" t="s">
        <v>126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3" t="s">
        <v>76</v>
      </c>
      <c r="BK141" s="142">
        <f t="shared" si="9"/>
        <v>0</v>
      </c>
      <c r="BL141" s="13" t="s">
        <v>133</v>
      </c>
      <c r="BM141" s="141" t="s">
        <v>164</v>
      </c>
    </row>
    <row r="142" spans="2:65" s="1" customFormat="1" ht="24.2" customHeight="1">
      <c r="B142" s="129"/>
      <c r="C142" s="130" t="s">
        <v>165</v>
      </c>
      <c r="D142" s="130" t="s">
        <v>129</v>
      </c>
      <c r="E142" s="131" t="s">
        <v>166</v>
      </c>
      <c r="F142" s="132" t="s">
        <v>167</v>
      </c>
      <c r="G142" s="133" t="s">
        <v>163</v>
      </c>
      <c r="H142" s="134">
        <v>1</v>
      </c>
      <c r="I142" s="135"/>
      <c r="J142" s="135">
        <f t="shared" si="0"/>
        <v>0</v>
      </c>
      <c r="K142" s="136"/>
      <c r="L142" s="25"/>
      <c r="M142" s="137" t="s">
        <v>1</v>
      </c>
      <c r="N142" s="138" t="s">
        <v>34</v>
      </c>
      <c r="O142" s="139">
        <v>4.755</v>
      </c>
      <c r="P142" s="139">
        <f t="shared" si="1"/>
        <v>4.755</v>
      </c>
      <c r="Q142" s="139">
        <v>0</v>
      </c>
      <c r="R142" s="139">
        <f t="shared" si="2"/>
        <v>0</v>
      </c>
      <c r="S142" s="139">
        <v>1.0079</v>
      </c>
      <c r="T142" s="140">
        <f t="shared" si="3"/>
        <v>1.0079</v>
      </c>
      <c r="AR142" s="141" t="s">
        <v>133</v>
      </c>
      <c r="AT142" s="141" t="s">
        <v>129</v>
      </c>
      <c r="AU142" s="141" t="s">
        <v>78</v>
      </c>
      <c r="AY142" s="13" t="s">
        <v>126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3" t="s">
        <v>76</v>
      </c>
      <c r="BK142" s="142">
        <f t="shared" si="9"/>
        <v>0</v>
      </c>
      <c r="BL142" s="13" t="s">
        <v>133</v>
      </c>
      <c r="BM142" s="141" t="s">
        <v>168</v>
      </c>
    </row>
    <row r="143" spans="2:65" s="1" customFormat="1" ht="24.2" customHeight="1">
      <c r="B143" s="129"/>
      <c r="C143" s="130" t="s">
        <v>169</v>
      </c>
      <c r="D143" s="130" t="s">
        <v>129</v>
      </c>
      <c r="E143" s="131" t="s">
        <v>170</v>
      </c>
      <c r="F143" s="132" t="s">
        <v>171</v>
      </c>
      <c r="G143" s="133" t="s">
        <v>163</v>
      </c>
      <c r="H143" s="134">
        <v>1</v>
      </c>
      <c r="I143" s="135"/>
      <c r="J143" s="135">
        <f t="shared" si="0"/>
        <v>0</v>
      </c>
      <c r="K143" s="136"/>
      <c r="L143" s="25"/>
      <c r="M143" s="137" t="s">
        <v>1</v>
      </c>
      <c r="N143" s="138" t="s">
        <v>34</v>
      </c>
      <c r="O143" s="139">
        <v>4.86</v>
      </c>
      <c r="P143" s="139">
        <f t="shared" si="1"/>
        <v>4.86</v>
      </c>
      <c r="Q143" s="139">
        <v>0.00874</v>
      </c>
      <c r="R143" s="139">
        <f t="shared" si="2"/>
        <v>0.00874</v>
      </c>
      <c r="S143" s="139">
        <v>0</v>
      </c>
      <c r="T143" s="140">
        <f t="shared" si="3"/>
        <v>0</v>
      </c>
      <c r="AR143" s="141" t="s">
        <v>133</v>
      </c>
      <c r="AT143" s="141" t="s">
        <v>129</v>
      </c>
      <c r="AU143" s="141" t="s">
        <v>78</v>
      </c>
      <c r="AY143" s="13" t="s">
        <v>126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3" t="s">
        <v>76</v>
      </c>
      <c r="BK143" s="142">
        <f t="shared" si="9"/>
        <v>0</v>
      </c>
      <c r="BL143" s="13" t="s">
        <v>133</v>
      </c>
      <c r="BM143" s="141" t="s">
        <v>172</v>
      </c>
    </row>
    <row r="144" spans="2:65" s="1" customFormat="1" ht="21.75" customHeight="1">
      <c r="B144" s="129"/>
      <c r="C144" s="130" t="s">
        <v>173</v>
      </c>
      <c r="D144" s="130" t="s">
        <v>129</v>
      </c>
      <c r="E144" s="131" t="s">
        <v>174</v>
      </c>
      <c r="F144" s="132" t="s">
        <v>175</v>
      </c>
      <c r="G144" s="133" t="s">
        <v>163</v>
      </c>
      <c r="H144" s="134">
        <v>1</v>
      </c>
      <c r="I144" s="135"/>
      <c r="J144" s="135">
        <f t="shared" si="0"/>
        <v>0</v>
      </c>
      <c r="K144" s="136"/>
      <c r="L144" s="25"/>
      <c r="M144" s="137" t="s">
        <v>1</v>
      </c>
      <c r="N144" s="138" t="s">
        <v>34</v>
      </c>
      <c r="O144" s="139">
        <v>1.84</v>
      </c>
      <c r="P144" s="139">
        <f t="shared" si="1"/>
        <v>1.84</v>
      </c>
      <c r="Q144" s="139">
        <v>0</v>
      </c>
      <c r="R144" s="139">
        <f t="shared" si="2"/>
        <v>0</v>
      </c>
      <c r="S144" s="139">
        <v>0</v>
      </c>
      <c r="T144" s="140">
        <f t="shared" si="3"/>
        <v>0</v>
      </c>
      <c r="AR144" s="141" t="s">
        <v>133</v>
      </c>
      <c r="AT144" s="141" t="s">
        <v>129</v>
      </c>
      <c r="AU144" s="141" t="s">
        <v>78</v>
      </c>
      <c r="AY144" s="13" t="s">
        <v>126</v>
      </c>
      <c r="BE144" s="142">
        <f t="shared" si="4"/>
        <v>0</v>
      </c>
      <c r="BF144" s="142">
        <f t="shared" si="5"/>
        <v>0</v>
      </c>
      <c r="BG144" s="142">
        <f t="shared" si="6"/>
        <v>0</v>
      </c>
      <c r="BH144" s="142">
        <f t="shared" si="7"/>
        <v>0</v>
      </c>
      <c r="BI144" s="142">
        <f t="shared" si="8"/>
        <v>0</v>
      </c>
      <c r="BJ144" s="13" t="s">
        <v>76</v>
      </c>
      <c r="BK144" s="142">
        <f t="shared" si="9"/>
        <v>0</v>
      </c>
      <c r="BL144" s="13" t="s">
        <v>133</v>
      </c>
      <c r="BM144" s="141" t="s">
        <v>176</v>
      </c>
    </row>
    <row r="145" spans="2:65" s="1" customFormat="1" ht="16.5" customHeight="1">
      <c r="B145" s="129"/>
      <c r="C145" s="130" t="s">
        <v>177</v>
      </c>
      <c r="D145" s="130" t="s">
        <v>129</v>
      </c>
      <c r="E145" s="131" t="s">
        <v>178</v>
      </c>
      <c r="F145" s="132" t="s">
        <v>179</v>
      </c>
      <c r="G145" s="133" t="s">
        <v>180</v>
      </c>
      <c r="H145" s="134">
        <v>1</v>
      </c>
      <c r="I145" s="135"/>
      <c r="J145" s="135">
        <f t="shared" si="0"/>
        <v>0</v>
      </c>
      <c r="K145" s="136"/>
      <c r="L145" s="25"/>
      <c r="M145" s="137" t="s">
        <v>1</v>
      </c>
      <c r="N145" s="138" t="s">
        <v>34</v>
      </c>
      <c r="O145" s="139">
        <v>1.19</v>
      </c>
      <c r="P145" s="139">
        <f t="shared" si="1"/>
        <v>1.19</v>
      </c>
      <c r="Q145" s="139">
        <v>0.00029</v>
      </c>
      <c r="R145" s="139">
        <f t="shared" si="2"/>
        <v>0.00029</v>
      </c>
      <c r="S145" s="139">
        <v>0.027</v>
      </c>
      <c r="T145" s="140">
        <f t="shared" si="3"/>
        <v>0.027</v>
      </c>
      <c r="AR145" s="141" t="s">
        <v>133</v>
      </c>
      <c r="AT145" s="141" t="s">
        <v>129</v>
      </c>
      <c r="AU145" s="141" t="s">
        <v>78</v>
      </c>
      <c r="AY145" s="13" t="s">
        <v>126</v>
      </c>
      <c r="BE145" s="142">
        <f t="shared" si="4"/>
        <v>0</v>
      </c>
      <c r="BF145" s="142">
        <f t="shared" si="5"/>
        <v>0</v>
      </c>
      <c r="BG145" s="142">
        <f t="shared" si="6"/>
        <v>0</v>
      </c>
      <c r="BH145" s="142">
        <f t="shared" si="7"/>
        <v>0</v>
      </c>
      <c r="BI145" s="142">
        <f t="shared" si="8"/>
        <v>0</v>
      </c>
      <c r="BJ145" s="13" t="s">
        <v>76</v>
      </c>
      <c r="BK145" s="142">
        <f t="shared" si="9"/>
        <v>0</v>
      </c>
      <c r="BL145" s="13" t="s">
        <v>133</v>
      </c>
      <c r="BM145" s="141" t="s">
        <v>181</v>
      </c>
    </row>
    <row r="146" spans="2:65" s="1" customFormat="1" ht="16.5" customHeight="1">
      <c r="B146" s="129"/>
      <c r="C146" s="130" t="s">
        <v>182</v>
      </c>
      <c r="D146" s="130" t="s">
        <v>129</v>
      </c>
      <c r="E146" s="131" t="s">
        <v>183</v>
      </c>
      <c r="F146" s="132" t="s">
        <v>184</v>
      </c>
      <c r="G146" s="133" t="s">
        <v>180</v>
      </c>
      <c r="H146" s="134">
        <v>2</v>
      </c>
      <c r="I146" s="135"/>
      <c r="J146" s="135">
        <f t="shared" si="0"/>
        <v>0</v>
      </c>
      <c r="K146" s="136"/>
      <c r="L146" s="25"/>
      <c r="M146" s="137" t="s">
        <v>1</v>
      </c>
      <c r="N146" s="138" t="s">
        <v>34</v>
      </c>
      <c r="O146" s="139">
        <v>1</v>
      </c>
      <c r="P146" s="139">
        <f t="shared" si="1"/>
        <v>2</v>
      </c>
      <c r="Q146" s="139">
        <v>0.00038</v>
      </c>
      <c r="R146" s="139">
        <f t="shared" si="2"/>
        <v>0.00076</v>
      </c>
      <c r="S146" s="139">
        <v>0.052</v>
      </c>
      <c r="T146" s="140">
        <f t="shared" si="3"/>
        <v>0.104</v>
      </c>
      <c r="AR146" s="141" t="s">
        <v>133</v>
      </c>
      <c r="AT146" s="141" t="s">
        <v>129</v>
      </c>
      <c r="AU146" s="141" t="s">
        <v>78</v>
      </c>
      <c r="AY146" s="13" t="s">
        <v>126</v>
      </c>
      <c r="BE146" s="142">
        <f t="shared" si="4"/>
        <v>0</v>
      </c>
      <c r="BF146" s="142">
        <f t="shared" si="5"/>
        <v>0</v>
      </c>
      <c r="BG146" s="142">
        <f t="shared" si="6"/>
        <v>0</v>
      </c>
      <c r="BH146" s="142">
        <f t="shared" si="7"/>
        <v>0</v>
      </c>
      <c r="BI146" s="142">
        <f t="shared" si="8"/>
        <v>0</v>
      </c>
      <c r="BJ146" s="13" t="s">
        <v>76</v>
      </c>
      <c r="BK146" s="142">
        <f t="shared" si="9"/>
        <v>0</v>
      </c>
      <c r="BL146" s="13" t="s">
        <v>133</v>
      </c>
      <c r="BM146" s="141" t="s">
        <v>185</v>
      </c>
    </row>
    <row r="147" spans="2:65" s="1" customFormat="1" ht="24.2" customHeight="1">
      <c r="B147" s="129"/>
      <c r="C147" s="130" t="s">
        <v>186</v>
      </c>
      <c r="D147" s="130" t="s">
        <v>129</v>
      </c>
      <c r="E147" s="131" t="s">
        <v>187</v>
      </c>
      <c r="F147" s="132" t="s">
        <v>188</v>
      </c>
      <c r="G147" s="133" t="s">
        <v>163</v>
      </c>
      <c r="H147" s="134">
        <v>2</v>
      </c>
      <c r="I147" s="135"/>
      <c r="J147" s="135">
        <f t="shared" si="0"/>
        <v>0</v>
      </c>
      <c r="K147" s="136"/>
      <c r="L147" s="25"/>
      <c r="M147" s="137" t="s">
        <v>1</v>
      </c>
      <c r="N147" s="138" t="s">
        <v>34</v>
      </c>
      <c r="O147" s="139">
        <v>1.46</v>
      </c>
      <c r="P147" s="139">
        <f t="shared" si="1"/>
        <v>2.92</v>
      </c>
      <c r="Q147" s="139">
        <v>0</v>
      </c>
      <c r="R147" s="139">
        <f t="shared" si="2"/>
        <v>0</v>
      </c>
      <c r="S147" s="139">
        <v>0.126</v>
      </c>
      <c r="T147" s="140">
        <f t="shared" si="3"/>
        <v>0.252</v>
      </c>
      <c r="AR147" s="141" t="s">
        <v>133</v>
      </c>
      <c r="AT147" s="141" t="s">
        <v>129</v>
      </c>
      <c r="AU147" s="141" t="s">
        <v>78</v>
      </c>
      <c r="AY147" s="13" t="s">
        <v>126</v>
      </c>
      <c r="BE147" s="142">
        <f t="shared" si="4"/>
        <v>0</v>
      </c>
      <c r="BF147" s="142">
        <f t="shared" si="5"/>
        <v>0</v>
      </c>
      <c r="BG147" s="142">
        <f t="shared" si="6"/>
        <v>0</v>
      </c>
      <c r="BH147" s="142">
        <f t="shared" si="7"/>
        <v>0</v>
      </c>
      <c r="BI147" s="142">
        <f t="shared" si="8"/>
        <v>0</v>
      </c>
      <c r="BJ147" s="13" t="s">
        <v>76</v>
      </c>
      <c r="BK147" s="142">
        <f t="shared" si="9"/>
        <v>0</v>
      </c>
      <c r="BL147" s="13" t="s">
        <v>133</v>
      </c>
      <c r="BM147" s="141" t="s">
        <v>189</v>
      </c>
    </row>
    <row r="148" spans="2:65" s="1" customFormat="1" ht="33" customHeight="1">
      <c r="B148" s="129"/>
      <c r="C148" s="130" t="s">
        <v>8</v>
      </c>
      <c r="D148" s="130" t="s">
        <v>129</v>
      </c>
      <c r="E148" s="131" t="s">
        <v>190</v>
      </c>
      <c r="F148" s="132" t="s">
        <v>191</v>
      </c>
      <c r="G148" s="133" t="s">
        <v>163</v>
      </c>
      <c r="H148" s="134">
        <v>2</v>
      </c>
      <c r="I148" s="135"/>
      <c r="J148" s="135">
        <f t="shared" si="0"/>
        <v>0</v>
      </c>
      <c r="K148" s="136"/>
      <c r="L148" s="25"/>
      <c r="M148" s="137" t="s">
        <v>1</v>
      </c>
      <c r="N148" s="138" t="s">
        <v>34</v>
      </c>
      <c r="O148" s="139">
        <v>0.63</v>
      </c>
      <c r="P148" s="139">
        <f t="shared" si="1"/>
        <v>1.26</v>
      </c>
      <c r="Q148" s="139">
        <v>0</v>
      </c>
      <c r="R148" s="139">
        <f t="shared" si="2"/>
        <v>0</v>
      </c>
      <c r="S148" s="139">
        <v>0.126</v>
      </c>
      <c r="T148" s="140">
        <f t="shared" si="3"/>
        <v>0.252</v>
      </c>
      <c r="AR148" s="141" t="s">
        <v>133</v>
      </c>
      <c r="AT148" s="141" t="s">
        <v>129</v>
      </c>
      <c r="AU148" s="141" t="s">
        <v>78</v>
      </c>
      <c r="AY148" s="13" t="s">
        <v>126</v>
      </c>
      <c r="BE148" s="142">
        <f t="shared" si="4"/>
        <v>0</v>
      </c>
      <c r="BF148" s="142">
        <f t="shared" si="5"/>
        <v>0</v>
      </c>
      <c r="BG148" s="142">
        <f t="shared" si="6"/>
        <v>0</v>
      </c>
      <c r="BH148" s="142">
        <f t="shared" si="7"/>
        <v>0</v>
      </c>
      <c r="BI148" s="142">
        <f t="shared" si="8"/>
        <v>0</v>
      </c>
      <c r="BJ148" s="13" t="s">
        <v>76</v>
      </c>
      <c r="BK148" s="142">
        <f t="shared" si="9"/>
        <v>0</v>
      </c>
      <c r="BL148" s="13" t="s">
        <v>133</v>
      </c>
      <c r="BM148" s="141" t="s">
        <v>192</v>
      </c>
    </row>
    <row r="149" spans="2:65" s="1" customFormat="1" ht="16.5" customHeight="1">
      <c r="B149" s="129"/>
      <c r="C149" s="130" t="s">
        <v>133</v>
      </c>
      <c r="D149" s="130" t="s">
        <v>129</v>
      </c>
      <c r="E149" s="131" t="s">
        <v>193</v>
      </c>
      <c r="F149" s="132" t="s">
        <v>194</v>
      </c>
      <c r="G149" s="133" t="s">
        <v>163</v>
      </c>
      <c r="H149" s="134">
        <v>2</v>
      </c>
      <c r="I149" s="135"/>
      <c r="J149" s="135">
        <f t="shared" si="0"/>
        <v>0</v>
      </c>
      <c r="K149" s="136"/>
      <c r="L149" s="25"/>
      <c r="M149" s="137" t="s">
        <v>1</v>
      </c>
      <c r="N149" s="138" t="s">
        <v>34</v>
      </c>
      <c r="O149" s="139">
        <v>2.36</v>
      </c>
      <c r="P149" s="139">
        <f t="shared" si="1"/>
        <v>4.72</v>
      </c>
      <c r="Q149" s="139">
        <v>0.00494</v>
      </c>
      <c r="R149" s="139">
        <f t="shared" si="2"/>
        <v>0.00988</v>
      </c>
      <c r="S149" s="139">
        <v>0</v>
      </c>
      <c r="T149" s="140">
        <f t="shared" si="3"/>
        <v>0</v>
      </c>
      <c r="AR149" s="141" t="s">
        <v>133</v>
      </c>
      <c r="AT149" s="141" t="s">
        <v>129</v>
      </c>
      <c r="AU149" s="141" t="s">
        <v>78</v>
      </c>
      <c r="AY149" s="13" t="s">
        <v>126</v>
      </c>
      <c r="BE149" s="142">
        <f t="shared" si="4"/>
        <v>0</v>
      </c>
      <c r="BF149" s="142">
        <f t="shared" si="5"/>
        <v>0</v>
      </c>
      <c r="BG149" s="142">
        <f t="shared" si="6"/>
        <v>0</v>
      </c>
      <c r="BH149" s="142">
        <f t="shared" si="7"/>
        <v>0</v>
      </c>
      <c r="BI149" s="142">
        <f t="shared" si="8"/>
        <v>0</v>
      </c>
      <c r="BJ149" s="13" t="s">
        <v>76</v>
      </c>
      <c r="BK149" s="142">
        <f t="shared" si="9"/>
        <v>0</v>
      </c>
      <c r="BL149" s="13" t="s">
        <v>133</v>
      </c>
      <c r="BM149" s="141" t="s">
        <v>195</v>
      </c>
    </row>
    <row r="150" spans="2:65" s="1" customFormat="1" ht="33" customHeight="1">
      <c r="B150" s="129"/>
      <c r="C150" s="130" t="s">
        <v>196</v>
      </c>
      <c r="D150" s="130" t="s">
        <v>129</v>
      </c>
      <c r="E150" s="131" t="s">
        <v>197</v>
      </c>
      <c r="F150" s="132" t="s">
        <v>198</v>
      </c>
      <c r="G150" s="133" t="s">
        <v>163</v>
      </c>
      <c r="H150" s="134">
        <v>2</v>
      </c>
      <c r="I150" s="135"/>
      <c r="J150" s="135">
        <f t="shared" si="0"/>
        <v>0</v>
      </c>
      <c r="K150" s="136"/>
      <c r="L150" s="25"/>
      <c r="M150" s="137" t="s">
        <v>1</v>
      </c>
      <c r="N150" s="138" t="s">
        <v>34</v>
      </c>
      <c r="O150" s="139">
        <v>6.091</v>
      </c>
      <c r="P150" s="139">
        <f t="shared" si="1"/>
        <v>12.182</v>
      </c>
      <c r="Q150" s="139">
        <v>0</v>
      </c>
      <c r="R150" s="139">
        <f t="shared" si="2"/>
        <v>0</v>
      </c>
      <c r="S150" s="139">
        <v>0.969</v>
      </c>
      <c r="T150" s="140">
        <f t="shared" si="3"/>
        <v>1.938</v>
      </c>
      <c r="AR150" s="141" t="s">
        <v>133</v>
      </c>
      <c r="AT150" s="141" t="s">
        <v>129</v>
      </c>
      <c r="AU150" s="141" t="s">
        <v>78</v>
      </c>
      <c r="AY150" s="13" t="s">
        <v>126</v>
      </c>
      <c r="BE150" s="142">
        <f t="shared" si="4"/>
        <v>0</v>
      </c>
      <c r="BF150" s="142">
        <f t="shared" si="5"/>
        <v>0</v>
      </c>
      <c r="BG150" s="142">
        <f t="shared" si="6"/>
        <v>0</v>
      </c>
      <c r="BH150" s="142">
        <f t="shared" si="7"/>
        <v>0</v>
      </c>
      <c r="BI150" s="142">
        <f t="shared" si="8"/>
        <v>0</v>
      </c>
      <c r="BJ150" s="13" t="s">
        <v>76</v>
      </c>
      <c r="BK150" s="142">
        <f t="shared" si="9"/>
        <v>0</v>
      </c>
      <c r="BL150" s="13" t="s">
        <v>133</v>
      </c>
      <c r="BM150" s="141" t="s">
        <v>199</v>
      </c>
    </row>
    <row r="151" spans="2:65" s="1" customFormat="1" ht="24.2" customHeight="1">
      <c r="B151" s="129"/>
      <c r="C151" s="130" t="s">
        <v>200</v>
      </c>
      <c r="D151" s="130" t="s">
        <v>129</v>
      </c>
      <c r="E151" s="131" t="s">
        <v>201</v>
      </c>
      <c r="F151" s="132" t="s">
        <v>202</v>
      </c>
      <c r="G151" s="133" t="s">
        <v>163</v>
      </c>
      <c r="H151" s="134">
        <v>2</v>
      </c>
      <c r="I151" s="135"/>
      <c r="J151" s="135">
        <f t="shared" si="0"/>
        <v>0</v>
      </c>
      <c r="K151" s="136"/>
      <c r="L151" s="25"/>
      <c r="M151" s="137" t="s">
        <v>1</v>
      </c>
      <c r="N151" s="138" t="s">
        <v>34</v>
      </c>
      <c r="O151" s="139">
        <v>6.18</v>
      </c>
      <c r="P151" s="139">
        <f t="shared" si="1"/>
        <v>12.36</v>
      </c>
      <c r="Q151" s="139">
        <v>0.00304</v>
      </c>
      <c r="R151" s="139">
        <f t="shared" si="2"/>
        <v>0.00608</v>
      </c>
      <c r="S151" s="139">
        <v>0</v>
      </c>
      <c r="T151" s="140">
        <f t="shared" si="3"/>
        <v>0</v>
      </c>
      <c r="AR151" s="141" t="s">
        <v>133</v>
      </c>
      <c r="AT151" s="141" t="s">
        <v>129</v>
      </c>
      <c r="AU151" s="141" t="s">
        <v>78</v>
      </c>
      <c r="AY151" s="13" t="s">
        <v>126</v>
      </c>
      <c r="BE151" s="142">
        <f t="shared" si="4"/>
        <v>0</v>
      </c>
      <c r="BF151" s="142">
        <f t="shared" si="5"/>
        <v>0</v>
      </c>
      <c r="BG151" s="142">
        <f t="shared" si="6"/>
        <v>0</v>
      </c>
      <c r="BH151" s="142">
        <f t="shared" si="7"/>
        <v>0</v>
      </c>
      <c r="BI151" s="142">
        <f t="shared" si="8"/>
        <v>0</v>
      </c>
      <c r="BJ151" s="13" t="s">
        <v>76</v>
      </c>
      <c r="BK151" s="142">
        <f t="shared" si="9"/>
        <v>0</v>
      </c>
      <c r="BL151" s="13" t="s">
        <v>133</v>
      </c>
      <c r="BM151" s="141" t="s">
        <v>203</v>
      </c>
    </row>
    <row r="152" spans="2:65" s="1" customFormat="1" ht="24.2" customHeight="1">
      <c r="B152" s="129"/>
      <c r="C152" s="130" t="s">
        <v>204</v>
      </c>
      <c r="D152" s="130" t="s">
        <v>129</v>
      </c>
      <c r="E152" s="131" t="s">
        <v>205</v>
      </c>
      <c r="F152" s="132" t="s">
        <v>206</v>
      </c>
      <c r="G152" s="133" t="s">
        <v>163</v>
      </c>
      <c r="H152" s="134">
        <v>2</v>
      </c>
      <c r="I152" s="135"/>
      <c r="J152" s="135">
        <f t="shared" si="0"/>
        <v>0</v>
      </c>
      <c r="K152" s="136"/>
      <c r="L152" s="25"/>
      <c r="M152" s="137" t="s">
        <v>1</v>
      </c>
      <c r="N152" s="138" t="s">
        <v>34</v>
      </c>
      <c r="O152" s="139">
        <v>2.14</v>
      </c>
      <c r="P152" s="139">
        <f t="shared" si="1"/>
        <v>4.28</v>
      </c>
      <c r="Q152" s="139">
        <v>0</v>
      </c>
      <c r="R152" s="139">
        <f t="shared" si="2"/>
        <v>0</v>
      </c>
      <c r="S152" s="139">
        <v>0</v>
      </c>
      <c r="T152" s="140">
        <f t="shared" si="3"/>
        <v>0</v>
      </c>
      <c r="AR152" s="141" t="s">
        <v>133</v>
      </c>
      <c r="AT152" s="141" t="s">
        <v>129</v>
      </c>
      <c r="AU152" s="141" t="s">
        <v>78</v>
      </c>
      <c r="AY152" s="13" t="s">
        <v>126</v>
      </c>
      <c r="BE152" s="142">
        <f t="shared" si="4"/>
        <v>0</v>
      </c>
      <c r="BF152" s="142">
        <f t="shared" si="5"/>
        <v>0</v>
      </c>
      <c r="BG152" s="142">
        <f t="shared" si="6"/>
        <v>0</v>
      </c>
      <c r="BH152" s="142">
        <f t="shared" si="7"/>
        <v>0</v>
      </c>
      <c r="BI152" s="142">
        <f t="shared" si="8"/>
        <v>0</v>
      </c>
      <c r="BJ152" s="13" t="s">
        <v>76</v>
      </c>
      <c r="BK152" s="142">
        <f t="shared" si="9"/>
        <v>0</v>
      </c>
      <c r="BL152" s="13" t="s">
        <v>133</v>
      </c>
      <c r="BM152" s="141" t="s">
        <v>207</v>
      </c>
    </row>
    <row r="153" spans="2:65" s="1" customFormat="1" ht="24.2" customHeight="1">
      <c r="B153" s="129"/>
      <c r="C153" s="346" t="s">
        <v>208</v>
      </c>
      <c r="D153" s="346" t="s">
        <v>129</v>
      </c>
      <c r="E153" s="347" t="s">
        <v>209</v>
      </c>
      <c r="F153" s="348" t="s">
        <v>210</v>
      </c>
      <c r="G153" s="349" t="s">
        <v>137</v>
      </c>
      <c r="H153" s="350">
        <v>35</v>
      </c>
      <c r="I153" s="351"/>
      <c r="J153" s="351">
        <f t="shared" si="0"/>
        <v>0</v>
      </c>
      <c r="K153" s="136"/>
      <c r="L153" s="25"/>
      <c r="M153" s="137" t="s">
        <v>1</v>
      </c>
      <c r="N153" s="138" t="s">
        <v>34</v>
      </c>
      <c r="O153" s="139">
        <v>0.053</v>
      </c>
      <c r="P153" s="139">
        <f t="shared" si="1"/>
        <v>1.855</v>
      </c>
      <c r="Q153" s="139">
        <v>2E-05</v>
      </c>
      <c r="R153" s="139">
        <f t="shared" si="2"/>
        <v>0.0007000000000000001</v>
      </c>
      <c r="S153" s="139">
        <v>0.0032</v>
      </c>
      <c r="T153" s="140">
        <f t="shared" si="3"/>
        <v>0.112</v>
      </c>
      <c r="AR153" s="141" t="s">
        <v>133</v>
      </c>
      <c r="AT153" s="141" t="s">
        <v>129</v>
      </c>
      <c r="AU153" s="141" t="s">
        <v>78</v>
      </c>
      <c r="AY153" s="13" t="s">
        <v>126</v>
      </c>
      <c r="BE153" s="142">
        <f t="shared" si="4"/>
        <v>0</v>
      </c>
      <c r="BF153" s="142">
        <f t="shared" si="5"/>
        <v>0</v>
      </c>
      <c r="BG153" s="142">
        <f t="shared" si="6"/>
        <v>0</v>
      </c>
      <c r="BH153" s="142">
        <f t="shared" si="7"/>
        <v>0</v>
      </c>
      <c r="BI153" s="142">
        <f t="shared" si="8"/>
        <v>0</v>
      </c>
      <c r="BJ153" s="13" t="s">
        <v>76</v>
      </c>
      <c r="BK153" s="142">
        <f t="shared" si="9"/>
        <v>0</v>
      </c>
      <c r="BL153" s="13" t="s">
        <v>133</v>
      </c>
      <c r="BM153" s="141" t="s">
        <v>211</v>
      </c>
    </row>
    <row r="154" spans="2:65" s="1" customFormat="1" ht="24.2" customHeight="1">
      <c r="B154" s="129"/>
      <c r="C154" s="346" t="s">
        <v>7</v>
      </c>
      <c r="D154" s="346" t="s">
        <v>129</v>
      </c>
      <c r="E154" s="347" t="s">
        <v>212</v>
      </c>
      <c r="F154" s="348" t="s">
        <v>213</v>
      </c>
      <c r="G154" s="349" t="s">
        <v>137</v>
      </c>
      <c r="H154" s="350">
        <v>65</v>
      </c>
      <c r="I154" s="351"/>
      <c r="J154" s="351">
        <f t="shared" si="0"/>
        <v>0</v>
      </c>
      <c r="K154" s="136"/>
      <c r="L154" s="25"/>
      <c r="M154" s="137" t="s">
        <v>1</v>
      </c>
      <c r="N154" s="138" t="s">
        <v>34</v>
      </c>
      <c r="O154" s="139">
        <v>0.103</v>
      </c>
      <c r="P154" s="139">
        <f t="shared" si="1"/>
        <v>6.694999999999999</v>
      </c>
      <c r="Q154" s="139">
        <v>5E-05</v>
      </c>
      <c r="R154" s="139">
        <f t="shared" si="2"/>
        <v>0.0032500000000000003</v>
      </c>
      <c r="S154" s="139">
        <v>0.00532</v>
      </c>
      <c r="T154" s="140">
        <f t="shared" si="3"/>
        <v>0.3458</v>
      </c>
      <c r="AR154" s="141" t="s">
        <v>133</v>
      </c>
      <c r="AT154" s="141" t="s">
        <v>129</v>
      </c>
      <c r="AU154" s="141" t="s">
        <v>78</v>
      </c>
      <c r="AY154" s="13" t="s">
        <v>126</v>
      </c>
      <c r="BE154" s="142">
        <f t="shared" si="4"/>
        <v>0</v>
      </c>
      <c r="BF154" s="142">
        <f t="shared" si="5"/>
        <v>0</v>
      </c>
      <c r="BG154" s="142">
        <f t="shared" si="6"/>
        <v>0</v>
      </c>
      <c r="BH154" s="142">
        <f t="shared" si="7"/>
        <v>0</v>
      </c>
      <c r="BI154" s="142">
        <f t="shared" si="8"/>
        <v>0</v>
      </c>
      <c r="BJ154" s="13" t="s">
        <v>76</v>
      </c>
      <c r="BK154" s="142">
        <f t="shared" si="9"/>
        <v>0</v>
      </c>
      <c r="BL154" s="13" t="s">
        <v>133</v>
      </c>
      <c r="BM154" s="141" t="s">
        <v>214</v>
      </c>
    </row>
    <row r="155" spans="2:65" s="1" customFormat="1" ht="24.2" customHeight="1">
      <c r="B155" s="129"/>
      <c r="C155" s="130" t="s">
        <v>215</v>
      </c>
      <c r="D155" s="130" t="s">
        <v>129</v>
      </c>
      <c r="E155" s="131" t="s">
        <v>216</v>
      </c>
      <c r="F155" s="132" t="s">
        <v>217</v>
      </c>
      <c r="G155" s="133" t="s">
        <v>137</v>
      </c>
      <c r="H155" s="134">
        <v>40</v>
      </c>
      <c r="I155" s="135"/>
      <c r="J155" s="135">
        <f t="shared" si="0"/>
        <v>0</v>
      </c>
      <c r="K155" s="136"/>
      <c r="L155" s="25"/>
      <c r="M155" s="137" t="s">
        <v>1</v>
      </c>
      <c r="N155" s="138" t="s">
        <v>34</v>
      </c>
      <c r="O155" s="139">
        <v>0.187</v>
      </c>
      <c r="P155" s="139">
        <f t="shared" si="1"/>
        <v>7.48</v>
      </c>
      <c r="Q155" s="139">
        <v>6E-05</v>
      </c>
      <c r="R155" s="139">
        <f t="shared" si="2"/>
        <v>0.0024000000000000002</v>
      </c>
      <c r="S155" s="139">
        <v>0.00841</v>
      </c>
      <c r="T155" s="140">
        <f t="shared" si="3"/>
        <v>0.33640000000000003</v>
      </c>
      <c r="AR155" s="141" t="s">
        <v>133</v>
      </c>
      <c r="AT155" s="141" t="s">
        <v>129</v>
      </c>
      <c r="AU155" s="141" t="s">
        <v>78</v>
      </c>
      <c r="AY155" s="13" t="s">
        <v>126</v>
      </c>
      <c r="BE155" s="142">
        <f t="shared" si="4"/>
        <v>0</v>
      </c>
      <c r="BF155" s="142">
        <f t="shared" si="5"/>
        <v>0</v>
      </c>
      <c r="BG155" s="142">
        <f t="shared" si="6"/>
        <v>0</v>
      </c>
      <c r="BH155" s="142">
        <f t="shared" si="7"/>
        <v>0</v>
      </c>
      <c r="BI155" s="142">
        <f t="shared" si="8"/>
        <v>0</v>
      </c>
      <c r="BJ155" s="13" t="s">
        <v>76</v>
      </c>
      <c r="BK155" s="142">
        <f t="shared" si="9"/>
        <v>0</v>
      </c>
      <c r="BL155" s="13" t="s">
        <v>133</v>
      </c>
      <c r="BM155" s="141" t="s">
        <v>218</v>
      </c>
    </row>
    <row r="156" spans="2:65" s="1" customFormat="1" ht="16.5" customHeight="1">
      <c r="B156" s="129"/>
      <c r="C156" s="130" t="s">
        <v>219</v>
      </c>
      <c r="D156" s="130" t="s">
        <v>129</v>
      </c>
      <c r="E156" s="131" t="s">
        <v>220</v>
      </c>
      <c r="F156" s="132" t="s">
        <v>221</v>
      </c>
      <c r="G156" s="133" t="s">
        <v>137</v>
      </c>
      <c r="H156" s="134">
        <v>10</v>
      </c>
      <c r="I156" s="135"/>
      <c r="J156" s="135">
        <f t="shared" si="0"/>
        <v>0</v>
      </c>
      <c r="K156" s="136"/>
      <c r="L156" s="25"/>
      <c r="M156" s="137" t="s">
        <v>1</v>
      </c>
      <c r="N156" s="138" t="s">
        <v>34</v>
      </c>
      <c r="O156" s="139">
        <v>0.413</v>
      </c>
      <c r="P156" s="139">
        <f t="shared" si="1"/>
        <v>4.13</v>
      </c>
      <c r="Q156" s="139">
        <v>0</v>
      </c>
      <c r="R156" s="139">
        <f t="shared" si="2"/>
        <v>0</v>
      </c>
      <c r="S156" s="139">
        <v>0.01492</v>
      </c>
      <c r="T156" s="140">
        <f t="shared" si="3"/>
        <v>0.1492</v>
      </c>
      <c r="AR156" s="141" t="s">
        <v>133</v>
      </c>
      <c r="AT156" s="141" t="s">
        <v>129</v>
      </c>
      <c r="AU156" s="141" t="s">
        <v>78</v>
      </c>
      <c r="AY156" s="13" t="s">
        <v>126</v>
      </c>
      <c r="BE156" s="142">
        <f t="shared" si="4"/>
        <v>0</v>
      </c>
      <c r="BF156" s="142">
        <f t="shared" si="5"/>
        <v>0</v>
      </c>
      <c r="BG156" s="142">
        <f t="shared" si="6"/>
        <v>0</v>
      </c>
      <c r="BH156" s="142">
        <f t="shared" si="7"/>
        <v>0</v>
      </c>
      <c r="BI156" s="142">
        <f t="shared" si="8"/>
        <v>0</v>
      </c>
      <c r="BJ156" s="13" t="s">
        <v>76</v>
      </c>
      <c r="BK156" s="142">
        <f t="shared" si="9"/>
        <v>0</v>
      </c>
      <c r="BL156" s="13" t="s">
        <v>133</v>
      </c>
      <c r="BM156" s="141" t="s">
        <v>222</v>
      </c>
    </row>
    <row r="157" spans="2:65" s="1" customFormat="1" ht="24.2" customHeight="1">
      <c r="B157" s="129"/>
      <c r="C157" s="130" t="s">
        <v>223</v>
      </c>
      <c r="D157" s="130" t="s">
        <v>129</v>
      </c>
      <c r="E157" s="131" t="s">
        <v>224</v>
      </c>
      <c r="F157" s="132" t="s">
        <v>225</v>
      </c>
      <c r="G157" s="133" t="s">
        <v>137</v>
      </c>
      <c r="H157" s="134">
        <v>30</v>
      </c>
      <c r="I157" s="135"/>
      <c r="J157" s="135">
        <f t="shared" si="0"/>
        <v>0</v>
      </c>
      <c r="K157" s="136"/>
      <c r="L157" s="25"/>
      <c r="M157" s="137" t="s">
        <v>1</v>
      </c>
      <c r="N157" s="138" t="s">
        <v>34</v>
      </c>
      <c r="O157" s="139">
        <v>0.204</v>
      </c>
      <c r="P157" s="139">
        <f t="shared" si="1"/>
        <v>6.119999999999999</v>
      </c>
      <c r="Q157" s="139">
        <v>0</v>
      </c>
      <c r="R157" s="139">
        <f t="shared" si="2"/>
        <v>0</v>
      </c>
      <c r="S157" s="139">
        <v>0.00497</v>
      </c>
      <c r="T157" s="140">
        <f t="shared" si="3"/>
        <v>0.14909999999999998</v>
      </c>
      <c r="AR157" s="141" t="s">
        <v>133</v>
      </c>
      <c r="AT157" s="141" t="s">
        <v>129</v>
      </c>
      <c r="AU157" s="141" t="s">
        <v>78</v>
      </c>
      <c r="AY157" s="13" t="s">
        <v>126</v>
      </c>
      <c r="BE157" s="142">
        <f t="shared" si="4"/>
        <v>0</v>
      </c>
      <c r="BF157" s="142">
        <f t="shared" si="5"/>
        <v>0</v>
      </c>
      <c r="BG157" s="142">
        <f t="shared" si="6"/>
        <v>0</v>
      </c>
      <c r="BH157" s="142">
        <f t="shared" si="7"/>
        <v>0</v>
      </c>
      <c r="BI157" s="142">
        <f t="shared" si="8"/>
        <v>0</v>
      </c>
      <c r="BJ157" s="13" t="s">
        <v>76</v>
      </c>
      <c r="BK157" s="142">
        <f t="shared" si="9"/>
        <v>0</v>
      </c>
      <c r="BL157" s="13" t="s">
        <v>133</v>
      </c>
      <c r="BM157" s="141" t="s">
        <v>226</v>
      </c>
    </row>
    <row r="158" spans="2:65" s="1" customFormat="1" ht="24.2" customHeight="1">
      <c r="B158" s="129"/>
      <c r="C158" s="130" t="s">
        <v>227</v>
      </c>
      <c r="D158" s="130" t="s">
        <v>129</v>
      </c>
      <c r="E158" s="131" t="s">
        <v>228</v>
      </c>
      <c r="F158" s="132" t="s">
        <v>229</v>
      </c>
      <c r="G158" s="133" t="s">
        <v>137</v>
      </c>
      <c r="H158" s="134">
        <v>55</v>
      </c>
      <c r="I158" s="135"/>
      <c r="J158" s="135">
        <f t="shared" si="0"/>
        <v>0</v>
      </c>
      <c r="K158" s="136"/>
      <c r="L158" s="25"/>
      <c r="M158" s="137" t="s">
        <v>1</v>
      </c>
      <c r="N158" s="138" t="s">
        <v>34</v>
      </c>
      <c r="O158" s="139">
        <v>0.239</v>
      </c>
      <c r="P158" s="139">
        <f t="shared" si="1"/>
        <v>13.145</v>
      </c>
      <c r="Q158" s="139">
        <v>0</v>
      </c>
      <c r="R158" s="139">
        <f t="shared" si="2"/>
        <v>0</v>
      </c>
      <c r="S158" s="139">
        <v>0.0067</v>
      </c>
      <c r="T158" s="140">
        <f t="shared" si="3"/>
        <v>0.3685</v>
      </c>
      <c r="AR158" s="141" t="s">
        <v>133</v>
      </c>
      <c r="AT158" s="141" t="s">
        <v>129</v>
      </c>
      <c r="AU158" s="141" t="s">
        <v>78</v>
      </c>
      <c r="AY158" s="13" t="s">
        <v>126</v>
      </c>
      <c r="BE158" s="142">
        <f t="shared" si="4"/>
        <v>0</v>
      </c>
      <c r="BF158" s="142">
        <f t="shared" si="5"/>
        <v>0</v>
      </c>
      <c r="BG158" s="142">
        <f t="shared" si="6"/>
        <v>0</v>
      </c>
      <c r="BH158" s="142">
        <f t="shared" si="7"/>
        <v>0</v>
      </c>
      <c r="BI158" s="142">
        <f t="shared" si="8"/>
        <v>0</v>
      </c>
      <c r="BJ158" s="13" t="s">
        <v>76</v>
      </c>
      <c r="BK158" s="142">
        <f t="shared" si="9"/>
        <v>0</v>
      </c>
      <c r="BL158" s="13" t="s">
        <v>133</v>
      </c>
      <c r="BM158" s="141" t="s">
        <v>230</v>
      </c>
    </row>
    <row r="159" spans="2:65" s="1" customFormat="1" ht="16.5" customHeight="1">
      <c r="B159" s="129"/>
      <c r="C159" s="130" t="s">
        <v>231</v>
      </c>
      <c r="D159" s="130" t="s">
        <v>129</v>
      </c>
      <c r="E159" s="131" t="s">
        <v>232</v>
      </c>
      <c r="F159" s="132" t="s">
        <v>1708</v>
      </c>
      <c r="G159" s="133" t="s">
        <v>146</v>
      </c>
      <c r="H159" s="134">
        <v>1</v>
      </c>
      <c r="I159" s="135"/>
      <c r="J159" s="135">
        <f t="shared" si="0"/>
        <v>0</v>
      </c>
      <c r="K159" s="136"/>
      <c r="L159" s="25"/>
      <c r="M159" s="137" t="s">
        <v>1</v>
      </c>
      <c r="N159" s="138" t="s">
        <v>34</v>
      </c>
      <c r="O159" s="139">
        <v>0</v>
      </c>
      <c r="P159" s="139">
        <f t="shared" si="1"/>
        <v>0</v>
      </c>
      <c r="Q159" s="139">
        <v>0</v>
      </c>
      <c r="R159" s="139">
        <f t="shared" si="2"/>
        <v>0</v>
      </c>
      <c r="S159" s="139">
        <v>0</v>
      </c>
      <c r="T159" s="140">
        <f t="shared" si="3"/>
        <v>0</v>
      </c>
      <c r="AR159" s="141" t="s">
        <v>133</v>
      </c>
      <c r="AT159" s="141" t="s">
        <v>129</v>
      </c>
      <c r="AU159" s="141" t="s">
        <v>78</v>
      </c>
      <c r="AY159" s="13" t="s">
        <v>126</v>
      </c>
      <c r="BE159" s="142">
        <f t="shared" si="4"/>
        <v>0</v>
      </c>
      <c r="BF159" s="142">
        <f t="shared" si="5"/>
        <v>0</v>
      </c>
      <c r="BG159" s="142">
        <f t="shared" si="6"/>
        <v>0</v>
      </c>
      <c r="BH159" s="142">
        <f t="shared" si="7"/>
        <v>0</v>
      </c>
      <c r="BI159" s="142">
        <f t="shared" si="8"/>
        <v>0</v>
      </c>
      <c r="BJ159" s="13" t="s">
        <v>76</v>
      </c>
      <c r="BK159" s="142">
        <f t="shared" si="9"/>
        <v>0</v>
      </c>
      <c r="BL159" s="13" t="s">
        <v>133</v>
      </c>
      <c r="BM159" s="141" t="s">
        <v>233</v>
      </c>
    </row>
    <row r="160" spans="2:65" s="1" customFormat="1" ht="24.2" customHeight="1">
      <c r="B160" s="129"/>
      <c r="C160" s="130" t="s">
        <v>234</v>
      </c>
      <c r="D160" s="130" t="s">
        <v>129</v>
      </c>
      <c r="E160" s="131" t="s">
        <v>235</v>
      </c>
      <c r="F160" s="132" t="s">
        <v>236</v>
      </c>
      <c r="G160" s="133" t="s">
        <v>237</v>
      </c>
      <c r="H160" s="134">
        <v>1343.26</v>
      </c>
      <c r="I160" s="135"/>
      <c r="J160" s="135">
        <f t="shared" si="0"/>
        <v>0</v>
      </c>
      <c r="K160" s="136"/>
      <c r="L160" s="25"/>
      <c r="M160" s="137" t="s">
        <v>1</v>
      </c>
      <c r="N160" s="138" t="s">
        <v>34</v>
      </c>
      <c r="O160" s="139">
        <v>0</v>
      </c>
      <c r="P160" s="139">
        <f t="shared" si="1"/>
        <v>0</v>
      </c>
      <c r="Q160" s="139">
        <v>0</v>
      </c>
      <c r="R160" s="139">
        <f t="shared" si="2"/>
        <v>0</v>
      </c>
      <c r="S160" s="139">
        <v>0</v>
      </c>
      <c r="T160" s="140">
        <f t="shared" si="3"/>
        <v>0</v>
      </c>
      <c r="AR160" s="141" t="s">
        <v>133</v>
      </c>
      <c r="AT160" s="141" t="s">
        <v>129</v>
      </c>
      <c r="AU160" s="141" t="s">
        <v>78</v>
      </c>
      <c r="AY160" s="13" t="s">
        <v>126</v>
      </c>
      <c r="BE160" s="142">
        <f t="shared" si="4"/>
        <v>0</v>
      </c>
      <c r="BF160" s="142">
        <f t="shared" si="5"/>
        <v>0</v>
      </c>
      <c r="BG160" s="142">
        <f t="shared" si="6"/>
        <v>0</v>
      </c>
      <c r="BH160" s="142">
        <f t="shared" si="7"/>
        <v>0</v>
      </c>
      <c r="BI160" s="142">
        <f t="shared" si="8"/>
        <v>0</v>
      </c>
      <c r="BJ160" s="13" t="s">
        <v>76</v>
      </c>
      <c r="BK160" s="142">
        <f t="shared" si="9"/>
        <v>0</v>
      </c>
      <c r="BL160" s="13" t="s">
        <v>133</v>
      </c>
      <c r="BM160" s="141" t="s">
        <v>238</v>
      </c>
    </row>
    <row r="161" spans="2:65" s="1" customFormat="1" ht="24.2" customHeight="1">
      <c r="B161" s="129"/>
      <c r="C161" s="130" t="s">
        <v>239</v>
      </c>
      <c r="D161" s="130" t="s">
        <v>129</v>
      </c>
      <c r="E161" s="131" t="s">
        <v>240</v>
      </c>
      <c r="F161" s="132" t="s">
        <v>241</v>
      </c>
      <c r="G161" s="133" t="s">
        <v>237</v>
      </c>
      <c r="H161" s="134">
        <v>3430.26</v>
      </c>
      <c r="I161" s="135"/>
      <c r="J161" s="135">
        <f t="shared" si="0"/>
        <v>0</v>
      </c>
      <c r="K161" s="136"/>
      <c r="L161" s="25"/>
      <c r="M161" s="137" t="s">
        <v>1</v>
      </c>
      <c r="N161" s="138" t="s">
        <v>34</v>
      </c>
      <c r="O161" s="139">
        <v>0</v>
      </c>
      <c r="P161" s="139">
        <f t="shared" si="1"/>
        <v>0</v>
      </c>
      <c r="Q161" s="139">
        <v>0</v>
      </c>
      <c r="R161" s="139">
        <f t="shared" si="2"/>
        <v>0</v>
      </c>
      <c r="S161" s="139">
        <v>0</v>
      </c>
      <c r="T161" s="140">
        <f t="shared" si="3"/>
        <v>0</v>
      </c>
      <c r="AR161" s="141" t="s">
        <v>133</v>
      </c>
      <c r="AT161" s="141" t="s">
        <v>129</v>
      </c>
      <c r="AU161" s="141" t="s">
        <v>78</v>
      </c>
      <c r="AY161" s="13" t="s">
        <v>126</v>
      </c>
      <c r="BE161" s="142">
        <f t="shared" si="4"/>
        <v>0</v>
      </c>
      <c r="BF161" s="142">
        <f t="shared" si="5"/>
        <v>0</v>
      </c>
      <c r="BG161" s="142">
        <f t="shared" si="6"/>
        <v>0</v>
      </c>
      <c r="BH161" s="142">
        <f t="shared" si="7"/>
        <v>0</v>
      </c>
      <c r="BI161" s="142">
        <f t="shared" si="8"/>
        <v>0</v>
      </c>
      <c r="BJ161" s="13" t="s">
        <v>76</v>
      </c>
      <c r="BK161" s="142">
        <f t="shared" si="9"/>
        <v>0</v>
      </c>
      <c r="BL161" s="13" t="s">
        <v>133</v>
      </c>
      <c r="BM161" s="141" t="s">
        <v>242</v>
      </c>
    </row>
    <row r="162" spans="2:65" s="1" customFormat="1" ht="16.5" customHeight="1">
      <c r="B162" s="129"/>
      <c r="C162" s="130" t="s">
        <v>243</v>
      </c>
      <c r="D162" s="130" t="s">
        <v>129</v>
      </c>
      <c r="E162" s="131" t="s">
        <v>244</v>
      </c>
      <c r="F162" s="132" t="s">
        <v>245</v>
      </c>
      <c r="G162" s="133" t="s">
        <v>146</v>
      </c>
      <c r="H162" s="134">
        <v>1</v>
      </c>
      <c r="I162" s="135"/>
      <c r="J162" s="135">
        <f t="shared" si="0"/>
        <v>0</v>
      </c>
      <c r="K162" s="136"/>
      <c r="L162" s="25"/>
      <c r="M162" s="137" t="s">
        <v>1</v>
      </c>
      <c r="N162" s="138" t="s">
        <v>34</v>
      </c>
      <c r="O162" s="139">
        <v>0</v>
      </c>
      <c r="P162" s="139">
        <f t="shared" si="1"/>
        <v>0</v>
      </c>
      <c r="Q162" s="139">
        <v>0</v>
      </c>
      <c r="R162" s="139">
        <f t="shared" si="2"/>
        <v>0</v>
      </c>
      <c r="S162" s="139">
        <v>0</v>
      </c>
      <c r="T162" s="140">
        <f t="shared" si="3"/>
        <v>0</v>
      </c>
      <c r="AR162" s="141" t="s">
        <v>133</v>
      </c>
      <c r="AT162" s="141" t="s">
        <v>129</v>
      </c>
      <c r="AU162" s="141" t="s">
        <v>78</v>
      </c>
      <c r="AY162" s="13" t="s">
        <v>126</v>
      </c>
      <c r="BE162" s="142">
        <f t="shared" si="4"/>
        <v>0</v>
      </c>
      <c r="BF162" s="142">
        <f t="shared" si="5"/>
        <v>0</v>
      </c>
      <c r="BG162" s="142">
        <f t="shared" si="6"/>
        <v>0</v>
      </c>
      <c r="BH162" s="142">
        <f t="shared" si="7"/>
        <v>0</v>
      </c>
      <c r="BI162" s="142">
        <f t="shared" si="8"/>
        <v>0</v>
      </c>
      <c r="BJ162" s="13" t="s">
        <v>76</v>
      </c>
      <c r="BK162" s="142">
        <f t="shared" si="9"/>
        <v>0</v>
      </c>
      <c r="BL162" s="13" t="s">
        <v>133</v>
      </c>
      <c r="BM162" s="141" t="s">
        <v>246</v>
      </c>
    </row>
    <row r="163" spans="2:63" s="11" customFormat="1" ht="22.9" customHeight="1">
      <c r="B163" s="118"/>
      <c r="D163" s="119" t="s">
        <v>68</v>
      </c>
      <c r="E163" s="127" t="s">
        <v>247</v>
      </c>
      <c r="F163" s="127" t="s">
        <v>248</v>
      </c>
      <c r="J163" s="128">
        <f>BK163</f>
        <v>0</v>
      </c>
      <c r="L163" s="118"/>
      <c r="M163" s="122"/>
      <c r="P163" s="123">
        <f>SUM(P164:P177)</f>
        <v>0</v>
      </c>
      <c r="R163" s="123">
        <f>SUM(R164:R177)</f>
        <v>0</v>
      </c>
      <c r="T163" s="124">
        <f>SUM(T164:T177)</f>
        <v>0</v>
      </c>
      <c r="AR163" s="119" t="s">
        <v>78</v>
      </c>
      <c r="AT163" s="125" t="s">
        <v>68</v>
      </c>
      <c r="AU163" s="125" t="s">
        <v>76</v>
      </c>
      <c r="AY163" s="119" t="s">
        <v>126</v>
      </c>
      <c r="BK163" s="126">
        <f>SUM(BK164:BK177)</f>
        <v>0</v>
      </c>
    </row>
    <row r="164" spans="2:65" s="1" customFormat="1" ht="21.75" customHeight="1">
      <c r="B164" s="129"/>
      <c r="C164" s="130" t="s">
        <v>249</v>
      </c>
      <c r="D164" s="130" t="s">
        <v>129</v>
      </c>
      <c r="E164" s="131" t="s">
        <v>250</v>
      </c>
      <c r="F164" s="132" t="s">
        <v>251</v>
      </c>
      <c r="G164" s="133" t="s">
        <v>137</v>
      </c>
      <c r="H164" s="134">
        <v>20</v>
      </c>
      <c r="I164" s="135"/>
      <c r="J164" s="135">
        <f aca="true" t="shared" si="10" ref="J164:J177">ROUND(I164*H164,2)</f>
        <v>0</v>
      </c>
      <c r="K164" s="136"/>
      <c r="L164" s="25"/>
      <c r="M164" s="137" t="s">
        <v>1</v>
      </c>
      <c r="N164" s="138" t="s">
        <v>34</v>
      </c>
      <c r="O164" s="139">
        <v>0</v>
      </c>
      <c r="P164" s="139">
        <f aca="true" t="shared" si="11" ref="P164:P177">O164*H164</f>
        <v>0</v>
      </c>
      <c r="Q164" s="139">
        <v>0</v>
      </c>
      <c r="R164" s="139">
        <f aca="true" t="shared" si="12" ref="R164:R177">Q164*H164</f>
        <v>0</v>
      </c>
      <c r="S164" s="139">
        <v>0</v>
      </c>
      <c r="T164" s="140">
        <f aca="true" t="shared" si="13" ref="T164:T177">S164*H164</f>
        <v>0</v>
      </c>
      <c r="AR164" s="141" t="s">
        <v>133</v>
      </c>
      <c r="AT164" s="141" t="s">
        <v>129</v>
      </c>
      <c r="AU164" s="141" t="s">
        <v>78</v>
      </c>
      <c r="AY164" s="13" t="s">
        <v>126</v>
      </c>
      <c r="BE164" s="142">
        <f aca="true" t="shared" si="14" ref="BE164:BE177">IF(N164="základní",J164,0)</f>
        <v>0</v>
      </c>
      <c r="BF164" s="142">
        <f aca="true" t="shared" si="15" ref="BF164:BF177">IF(N164="snížená",J164,0)</f>
        <v>0</v>
      </c>
      <c r="BG164" s="142">
        <f aca="true" t="shared" si="16" ref="BG164:BG177">IF(N164="zákl. přenesená",J164,0)</f>
        <v>0</v>
      </c>
      <c r="BH164" s="142">
        <f aca="true" t="shared" si="17" ref="BH164:BH177">IF(N164="sníž. přenesená",J164,0)</f>
        <v>0</v>
      </c>
      <c r="BI164" s="142">
        <f aca="true" t="shared" si="18" ref="BI164:BI177">IF(N164="nulová",J164,0)</f>
        <v>0</v>
      </c>
      <c r="BJ164" s="13" t="s">
        <v>76</v>
      </c>
      <c r="BK164" s="142">
        <f aca="true" t="shared" si="19" ref="BK164:BK177">ROUND(I164*H164,2)</f>
        <v>0</v>
      </c>
      <c r="BL164" s="13" t="s">
        <v>133</v>
      </c>
      <c r="BM164" s="141" t="s">
        <v>252</v>
      </c>
    </row>
    <row r="165" spans="2:65" s="1" customFormat="1" ht="24.2" customHeight="1">
      <c r="B165" s="129"/>
      <c r="C165" s="130" t="s">
        <v>253</v>
      </c>
      <c r="D165" s="130" t="s">
        <v>129</v>
      </c>
      <c r="E165" s="131" t="s">
        <v>254</v>
      </c>
      <c r="F165" s="132" t="s">
        <v>255</v>
      </c>
      <c r="G165" s="133" t="s">
        <v>137</v>
      </c>
      <c r="H165" s="134">
        <v>20</v>
      </c>
      <c r="I165" s="135"/>
      <c r="J165" s="135">
        <f t="shared" si="10"/>
        <v>0</v>
      </c>
      <c r="K165" s="136"/>
      <c r="L165" s="25"/>
      <c r="M165" s="137" t="s">
        <v>1</v>
      </c>
      <c r="N165" s="138" t="s">
        <v>34</v>
      </c>
      <c r="O165" s="139">
        <v>0</v>
      </c>
      <c r="P165" s="139">
        <f t="shared" si="11"/>
        <v>0</v>
      </c>
      <c r="Q165" s="139">
        <v>0</v>
      </c>
      <c r="R165" s="139">
        <f t="shared" si="12"/>
        <v>0</v>
      </c>
      <c r="S165" s="139">
        <v>0</v>
      </c>
      <c r="T165" s="140">
        <f t="shared" si="13"/>
        <v>0</v>
      </c>
      <c r="AR165" s="141" t="s">
        <v>133</v>
      </c>
      <c r="AT165" s="141" t="s">
        <v>129</v>
      </c>
      <c r="AU165" s="141" t="s">
        <v>78</v>
      </c>
      <c r="AY165" s="13" t="s">
        <v>126</v>
      </c>
      <c r="BE165" s="142">
        <f t="shared" si="14"/>
        <v>0</v>
      </c>
      <c r="BF165" s="142">
        <f t="shared" si="15"/>
        <v>0</v>
      </c>
      <c r="BG165" s="142">
        <f t="shared" si="16"/>
        <v>0</v>
      </c>
      <c r="BH165" s="142">
        <f t="shared" si="17"/>
        <v>0</v>
      </c>
      <c r="BI165" s="142">
        <f t="shared" si="18"/>
        <v>0</v>
      </c>
      <c r="BJ165" s="13" t="s">
        <v>76</v>
      </c>
      <c r="BK165" s="142">
        <f t="shared" si="19"/>
        <v>0</v>
      </c>
      <c r="BL165" s="13" t="s">
        <v>133</v>
      </c>
      <c r="BM165" s="141" t="s">
        <v>256</v>
      </c>
    </row>
    <row r="166" spans="2:65" s="1" customFormat="1" ht="21.75" customHeight="1">
      <c r="B166" s="129"/>
      <c r="C166" s="130" t="s">
        <v>257</v>
      </c>
      <c r="D166" s="130" t="s">
        <v>129</v>
      </c>
      <c r="E166" s="131" t="s">
        <v>258</v>
      </c>
      <c r="F166" s="132" t="s">
        <v>259</v>
      </c>
      <c r="G166" s="133" t="s">
        <v>137</v>
      </c>
      <c r="H166" s="134">
        <v>10</v>
      </c>
      <c r="I166" s="135"/>
      <c r="J166" s="135">
        <f t="shared" si="10"/>
        <v>0</v>
      </c>
      <c r="K166" s="136"/>
      <c r="L166" s="25"/>
      <c r="M166" s="137" t="s">
        <v>1</v>
      </c>
      <c r="N166" s="138" t="s">
        <v>34</v>
      </c>
      <c r="O166" s="139">
        <v>0</v>
      </c>
      <c r="P166" s="139">
        <f t="shared" si="11"/>
        <v>0</v>
      </c>
      <c r="Q166" s="139">
        <v>0</v>
      </c>
      <c r="R166" s="139">
        <f t="shared" si="12"/>
        <v>0</v>
      </c>
      <c r="S166" s="139">
        <v>0</v>
      </c>
      <c r="T166" s="140">
        <f t="shared" si="13"/>
        <v>0</v>
      </c>
      <c r="AR166" s="141" t="s">
        <v>133</v>
      </c>
      <c r="AT166" s="141" t="s">
        <v>129</v>
      </c>
      <c r="AU166" s="141" t="s">
        <v>78</v>
      </c>
      <c r="AY166" s="13" t="s">
        <v>126</v>
      </c>
      <c r="BE166" s="142">
        <f t="shared" si="14"/>
        <v>0</v>
      </c>
      <c r="BF166" s="142">
        <f t="shared" si="15"/>
        <v>0</v>
      </c>
      <c r="BG166" s="142">
        <f t="shared" si="16"/>
        <v>0</v>
      </c>
      <c r="BH166" s="142">
        <f t="shared" si="17"/>
        <v>0</v>
      </c>
      <c r="BI166" s="142">
        <f t="shared" si="18"/>
        <v>0</v>
      </c>
      <c r="BJ166" s="13" t="s">
        <v>76</v>
      </c>
      <c r="BK166" s="142">
        <f t="shared" si="19"/>
        <v>0</v>
      </c>
      <c r="BL166" s="13" t="s">
        <v>133</v>
      </c>
      <c r="BM166" s="141" t="s">
        <v>260</v>
      </c>
    </row>
    <row r="167" spans="2:65" s="1" customFormat="1" ht="21.75" customHeight="1">
      <c r="B167" s="129"/>
      <c r="C167" s="130" t="s">
        <v>261</v>
      </c>
      <c r="D167" s="130" t="s">
        <v>129</v>
      </c>
      <c r="E167" s="131" t="s">
        <v>262</v>
      </c>
      <c r="F167" s="132" t="s">
        <v>263</v>
      </c>
      <c r="G167" s="133" t="s">
        <v>137</v>
      </c>
      <c r="H167" s="134">
        <v>20</v>
      </c>
      <c r="I167" s="135"/>
      <c r="J167" s="135">
        <f t="shared" si="10"/>
        <v>0</v>
      </c>
      <c r="K167" s="136"/>
      <c r="L167" s="25"/>
      <c r="M167" s="137" t="s">
        <v>1</v>
      </c>
      <c r="N167" s="138" t="s">
        <v>34</v>
      </c>
      <c r="O167" s="139">
        <v>0</v>
      </c>
      <c r="P167" s="139">
        <f t="shared" si="11"/>
        <v>0</v>
      </c>
      <c r="Q167" s="139">
        <v>0</v>
      </c>
      <c r="R167" s="139">
        <f t="shared" si="12"/>
        <v>0</v>
      </c>
      <c r="S167" s="139">
        <v>0</v>
      </c>
      <c r="T167" s="140">
        <f t="shared" si="13"/>
        <v>0</v>
      </c>
      <c r="AR167" s="141" t="s">
        <v>133</v>
      </c>
      <c r="AT167" s="141" t="s">
        <v>129</v>
      </c>
      <c r="AU167" s="141" t="s">
        <v>78</v>
      </c>
      <c r="AY167" s="13" t="s">
        <v>126</v>
      </c>
      <c r="BE167" s="142">
        <f t="shared" si="14"/>
        <v>0</v>
      </c>
      <c r="BF167" s="142">
        <f t="shared" si="15"/>
        <v>0</v>
      </c>
      <c r="BG167" s="142">
        <f t="shared" si="16"/>
        <v>0</v>
      </c>
      <c r="BH167" s="142">
        <f t="shared" si="17"/>
        <v>0</v>
      </c>
      <c r="BI167" s="142">
        <f t="shared" si="18"/>
        <v>0</v>
      </c>
      <c r="BJ167" s="13" t="s">
        <v>76</v>
      </c>
      <c r="BK167" s="142">
        <f t="shared" si="19"/>
        <v>0</v>
      </c>
      <c r="BL167" s="13" t="s">
        <v>133</v>
      </c>
      <c r="BM167" s="141" t="s">
        <v>264</v>
      </c>
    </row>
    <row r="168" spans="2:65" s="1" customFormat="1" ht="24.2" customHeight="1">
      <c r="B168" s="129"/>
      <c r="C168" s="130" t="s">
        <v>265</v>
      </c>
      <c r="D168" s="130" t="s">
        <v>129</v>
      </c>
      <c r="E168" s="131" t="s">
        <v>266</v>
      </c>
      <c r="F168" s="132" t="s">
        <v>267</v>
      </c>
      <c r="G168" s="133" t="s">
        <v>137</v>
      </c>
      <c r="H168" s="134">
        <v>12</v>
      </c>
      <c r="I168" s="135"/>
      <c r="J168" s="135">
        <f t="shared" si="10"/>
        <v>0</v>
      </c>
      <c r="K168" s="136"/>
      <c r="L168" s="25"/>
      <c r="M168" s="137" t="s">
        <v>1</v>
      </c>
      <c r="N168" s="138" t="s">
        <v>34</v>
      </c>
      <c r="O168" s="139">
        <v>0</v>
      </c>
      <c r="P168" s="139">
        <f t="shared" si="11"/>
        <v>0</v>
      </c>
      <c r="Q168" s="139">
        <v>0</v>
      </c>
      <c r="R168" s="139">
        <f t="shared" si="12"/>
        <v>0</v>
      </c>
      <c r="S168" s="139">
        <v>0</v>
      </c>
      <c r="T168" s="140">
        <f t="shared" si="13"/>
        <v>0</v>
      </c>
      <c r="AR168" s="141" t="s">
        <v>133</v>
      </c>
      <c r="AT168" s="141" t="s">
        <v>129</v>
      </c>
      <c r="AU168" s="141" t="s">
        <v>78</v>
      </c>
      <c r="AY168" s="13" t="s">
        <v>126</v>
      </c>
      <c r="BE168" s="142">
        <f t="shared" si="14"/>
        <v>0</v>
      </c>
      <c r="BF168" s="142">
        <f t="shared" si="15"/>
        <v>0</v>
      </c>
      <c r="BG168" s="142">
        <f t="shared" si="16"/>
        <v>0</v>
      </c>
      <c r="BH168" s="142">
        <f t="shared" si="17"/>
        <v>0</v>
      </c>
      <c r="BI168" s="142">
        <f t="shared" si="18"/>
        <v>0</v>
      </c>
      <c r="BJ168" s="13" t="s">
        <v>76</v>
      </c>
      <c r="BK168" s="142">
        <f t="shared" si="19"/>
        <v>0</v>
      </c>
      <c r="BL168" s="13" t="s">
        <v>133</v>
      </c>
      <c r="BM168" s="141" t="s">
        <v>268</v>
      </c>
    </row>
    <row r="169" spans="2:65" s="1" customFormat="1" ht="21.75" customHeight="1">
      <c r="B169" s="129"/>
      <c r="C169" s="130" t="s">
        <v>269</v>
      </c>
      <c r="D169" s="130" t="s">
        <v>129</v>
      </c>
      <c r="E169" s="131" t="s">
        <v>270</v>
      </c>
      <c r="F169" s="132" t="s">
        <v>271</v>
      </c>
      <c r="G169" s="133" t="s">
        <v>137</v>
      </c>
      <c r="H169" s="134">
        <v>20</v>
      </c>
      <c r="I169" s="135"/>
      <c r="J169" s="135">
        <f t="shared" si="10"/>
        <v>0</v>
      </c>
      <c r="K169" s="136"/>
      <c r="L169" s="25"/>
      <c r="M169" s="137" t="s">
        <v>1</v>
      </c>
      <c r="N169" s="138" t="s">
        <v>34</v>
      </c>
      <c r="O169" s="139">
        <v>0</v>
      </c>
      <c r="P169" s="139">
        <f t="shared" si="11"/>
        <v>0</v>
      </c>
      <c r="Q169" s="139">
        <v>0</v>
      </c>
      <c r="R169" s="139">
        <f t="shared" si="12"/>
        <v>0</v>
      </c>
      <c r="S169" s="139">
        <v>0</v>
      </c>
      <c r="T169" s="140">
        <f t="shared" si="13"/>
        <v>0</v>
      </c>
      <c r="AR169" s="141" t="s">
        <v>133</v>
      </c>
      <c r="AT169" s="141" t="s">
        <v>129</v>
      </c>
      <c r="AU169" s="141" t="s">
        <v>78</v>
      </c>
      <c r="AY169" s="13" t="s">
        <v>126</v>
      </c>
      <c r="BE169" s="142">
        <f t="shared" si="14"/>
        <v>0</v>
      </c>
      <c r="BF169" s="142">
        <f t="shared" si="15"/>
        <v>0</v>
      </c>
      <c r="BG169" s="142">
        <f t="shared" si="16"/>
        <v>0</v>
      </c>
      <c r="BH169" s="142">
        <f t="shared" si="17"/>
        <v>0</v>
      </c>
      <c r="BI169" s="142">
        <f t="shared" si="18"/>
        <v>0</v>
      </c>
      <c r="BJ169" s="13" t="s">
        <v>76</v>
      </c>
      <c r="BK169" s="142">
        <f t="shared" si="19"/>
        <v>0</v>
      </c>
      <c r="BL169" s="13" t="s">
        <v>133</v>
      </c>
      <c r="BM169" s="141" t="s">
        <v>272</v>
      </c>
    </row>
    <row r="170" spans="2:65" s="1" customFormat="1" ht="24.2" customHeight="1">
      <c r="B170" s="129"/>
      <c r="C170" s="130" t="s">
        <v>273</v>
      </c>
      <c r="D170" s="130" t="s">
        <v>129</v>
      </c>
      <c r="E170" s="131" t="s">
        <v>274</v>
      </c>
      <c r="F170" s="132" t="s">
        <v>275</v>
      </c>
      <c r="G170" s="133" t="s">
        <v>137</v>
      </c>
      <c r="H170" s="134">
        <v>16</v>
      </c>
      <c r="I170" s="135"/>
      <c r="J170" s="135">
        <f t="shared" si="10"/>
        <v>0</v>
      </c>
      <c r="K170" s="136"/>
      <c r="L170" s="25"/>
      <c r="M170" s="137" t="s">
        <v>1</v>
      </c>
      <c r="N170" s="138" t="s">
        <v>34</v>
      </c>
      <c r="O170" s="139">
        <v>0</v>
      </c>
      <c r="P170" s="139">
        <f t="shared" si="11"/>
        <v>0</v>
      </c>
      <c r="Q170" s="139">
        <v>0</v>
      </c>
      <c r="R170" s="139">
        <f t="shared" si="12"/>
        <v>0</v>
      </c>
      <c r="S170" s="139">
        <v>0</v>
      </c>
      <c r="T170" s="140">
        <f t="shared" si="13"/>
        <v>0</v>
      </c>
      <c r="AR170" s="141" t="s">
        <v>133</v>
      </c>
      <c r="AT170" s="141" t="s">
        <v>129</v>
      </c>
      <c r="AU170" s="141" t="s">
        <v>78</v>
      </c>
      <c r="AY170" s="13" t="s">
        <v>126</v>
      </c>
      <c r="BE170" s="142">
        <f t="shared" si="14"/>
        <v>0</v>
      </c>
      <c r="BF170" s="142">
        <f t="shared" si="15"/>
        <v>0</v>
      </c>
      <c r="BG170" s="142">
        <f t="shared" si="16"/>
        <v>0</v>
      </c>
      <c r="BH170" s="142">
        <f t="shared" si="17"/>
        <v>0</v>
      </c>
      <c r="BI170" s="142">
        <f t="shared" si="18"/>
        <v>0</v>
      </c>
      <c r="BJ170" s="13" t="s">
        <v>76</v>
      </c>
      <c r="BK170" s="142">
        <f t="shared" si="19"/>
        <v>0</v>
      </c>
      <c r="BL170" s="13" t="s">
        <v>133</v>
      </c>
      <c r="BM170" s="141" t="s">
        <v>276</v>
      </c>
    </row>
    <row r="171" spans="2:65" s="1" customFormat="1" ht="21.75" customHeight="1">
      <c r="B171" s="129"/>
      <c r="C171" s="130" t="s">
        <v>277</v>
      </c>
      <c r="D171" s="130" t="s">
        <v>129</v>
      </c>
      <c r="E171" s="131" t="s">
        <v>278</v>
      </c>
      <c r="F171" s="132" t="s">
        <v>279</v>
      </c>
      <c r="G171" s="133" t="s">
        <v>137</v>
      </c>
      <c r="H171" s="134">
        <v>8</v>
      </c>
      <c r="I171" s="135"/>
      <c r="J171" s="135">
        <f t="shared" si="10"/>
        <v>0</v>
      </c>
      <c r="K171" s="136"/>
      <c r="L171" s="25"/>
      <c r="M171" s="137" t="s">
        <v>1</v>
      </c>
      <c r="N171" s="138" t="s">
        <v>34</v>
      </c>
      <c r="O171" s="139">
        <v>0</v>
      </c>
      <c r="P171" s="139">
        <f t="shared" si="11"/>
        <v>0</v>
      </c>
      <c r="Q171" s="139">
        <v>0</v>
      </c>
      <c r="R171" s="139">
        <f t="shared" si="12"/>
        <v>0</v>
      </c>
      <c r="S171" s="139">
        <v>0</v>
      </c>
      <c r="T171" s="140">
        <f t="shared" si="13"/>
        <v>0</v>
      </c>
      <c r="AR171" s="141" t="s">
        <v>133</v>
      </c>
      <c r="AT171" s="141" t="s">
        <v>129</v>
      </c>
      <c r="AU171" s="141" t="s">
        <v>78</v>
      </c>
      <c r="AY171" s="13" t="s">
        <v>126</v>
      </c>
      <c r="BE171" s="142">
        <f t="shared" si="14"/>
        <v>0</v>
      </c>
      <c r="BF171" s="142">
        <f t="shared" si="15"/>
        <v>0</v>
      </c>
      <c r="BG171" s="142">
        <f t="shared" si="16"/>
        <v>0</v>
      </c>
      <c r="BH171" s="142">
        <f t="shared" si="17"/>
        <v>0</v>
      </c>
      <c r="BI171" s="142">
        <f t="shared" si="18"/>
        <v>0</v>
      </c>
      <c r="BJ171" s="13" t="s">
        <v>76</v>
      </c>
      <c r="BK171" s="142">
        <f t="shared" si="19"/>
        <v>0</v>
      </c>
      <c r="BL171" s="13" t="s">
        <v>133</v>
      </c>
      <c r="BM171" s="141" t="s">
        <v>280</v>
      </c>
    </row>
    <row r="172" spans="2:65" s="1" customFormat="1" ht="21.75" customHeight="1">
      <c r="B172" s="129"/>
      <c r="C172" s="130" t="s">
        <v>281</v>
      </c>
      <c r="D172" s="130" t="s">
        <v>129</v>
      </c>
      <c r="E172" s="131" t="s">
        <v>282</v>
      </c>
      <c r="F172" s="132" t="s">
        <v>283</v>
      </c>
      <c r="G172" s="133" t="s">
        <v>137</v>
      </c>
      <c r="H172" s="134">
        <v>45</v>
      </c>
      <c r="I172" s="135"/>
      <c r="J172" s="135">
        <f t="shared" si="10"/>
        <v>0</v>
      </c>
      <c r="K172" s="136"/>
      <c r="L172" s="25"/>
      <c r="M172" s="137" t="s">
        <v>1</v>
      </c>
      <c r="N172" s="138" t="s">
        <v>34</v>
      </c>
      <c r="O172" s="139">
        <v>0</v>
      </c>
      <c r="P172" s="139">
        <f t="shared" si="11"/>
        <v>0</v>
      </c>
      <c r="Q172" s="139">
        <v>0</v>
      </c>
      <c r="R172" s="139">
        <f t="shared" si="12"/>
        <v>0</v>
      </c>
      <c r="S172" s="139">
        <v>0</v>
      </c>
      <c r="T172" s="140">
        <f t="shared" si="13"/>
        <v>0</v>
      </c>
      <c r="AR172" s="141" t="s">
        <v>133</v>
      </c>
      <c r="AT172" s="141" t="s">
        <v>129</v>
      </c>
      <c r="AU172" s="141" t="s">
        <v>78</v>
      </c>
      <c r="AY172" s="13" t="s">
        <v>126</v>
      </c>
      <c r="BE172" s="142">
        <f t="shared" si="14"/>
        <v>0</v>
      </c>
      <c r="BF172" s="142">
        <f t="shared" si="15"/>
        <v>0</v>
      </c>
      <c r="BG172" s="142">
        <f t="shared" si="16"/>
        <v>0</v>
      </c>
      <c r="BH172" s="142">
        <f t="shared" si="17"/>
        <v>0</v>
      </c>
      <c r="BI172" s="142">
        <f t="shared" si="18"/>
        <v>0</v>
      </c>
      <c r="BJ172" s="13" t="s">
        <v>76</v>
      </c>
      <c r="BK172" s="142">
        <f t="shared" si="19"/>
        <v>0</v>
      </c>
      <c r="BL172" s="13" t="s">
        <v>133</v>
      </c>
      <c r="BM172" s="141" t="s">
        <v>284</v>
      </c>
    </row>
    <row r="173" spans="2:65" s="1" customFormat="1" ht="24.2" customHeight="1">
      <c r="B173" s="129"/>
      <c r="C173" s="130" t="s">
        <v>285</v>
      </c>
      <c r="D173" s="130" t="s">
        <v>129</v>
      </c>
      <c r="E173" s="131" t="s">
        <v>286</v>
      </c>
      <c r="F173" s="132" t="s">
        <v>287</v>
      </c>
      <c r="G173" s="133" t="s">
        <v>137</v>
      </c>
      <c r="H173" s="134">
        <v>3</v>
      </c>
      <c r="I173" s="135"/>
      <c r="J173" s="135">
        <f t="shared" si="10"/>
        <v>0</v>
      </c>
      <c r="K173" s="136"/>
      <c r="L173" s="25"/>
      <c r="M173" s="137" t="s">
        <v>1</v>
      </c>
      <c r="N173" s="138" t="s">
        <v>34</v>
      </c>
      <c r="O173" s="139">
        <v>0</v>
      </c>
      <c r="P173" s="139">
        <f t="shared" si="11"/>
        <v>0</v>
      </c>
      <c r="Q173" s="139">
        <v>0</v>
      </c>
      <c r="R173" s="139">
        <f t="shared" si="12"/>
        <v>0</v>
      </c>
      <c r="S173" s="139">
        <v>0</v>
      </c>
      <c r="T173" s="140">
        <f t="shared" si="13"/>
        <v>0</v>
      </c>
      <c r="AR173" s="141" t="s">
        <v>133</v>
      </c>
      <c r="AT173" s="141" t="s">
        <v>129</v>
      </c>
      <c r="AU173" s="141" t="s">
        <v>78</v>
      </c>
      <c r="AY173" s="13" t="s">
        <v>126</v>
      </c>
      <c r="BE173" s="142">
        <f t="shared" si="14"/>
        <v>0</v>
      </c>
      <c r="BF173" s="142">
        <f t="shared" si="15"/>
        <v>0</v>
      </c>
      <c r="BG173" s="142">
        <f t="shared" si="16"/>
        <v>0</v>
      </c>
      <c r="BH173" s="142">
        <f t="shared" si="17"/>
        <v>0</v>
      </c>
      <c r="BI173" s="142">
        <f t="shared" si="18"/>
        <v>0</v>
      </c>
      <c r="BJ173" s="13" t="s">
        <v>76</v>
      </c>
      <c r="BK173" s="142">
        <f t="shared" si="19"/>
        <v>0</v>
      </c>
      <c r="BL173" s="13" t="s">
        <v>133</v>
      </c>
      <c r="BM173" s="141" t="s">
        <v>288</v>
      </c>
    </row>
    <row r="174" spans="2:65" s="1" customFormat="1" ht="21.75" customHeight="1">
      <c r="B174" s="129"/>
      <c r="C174" s="130" t="s">
        <v>289</v>
      </c>
      <c r="D174" s="130" t="s">
        <v>129</v>
      </c>
      <c r="E174" s="131" t="s">
        <v>290</v>
      </c>
      <c r="F174" s="132" t="s">
        <v>291</v>
      </c>
      <c r="G174" s="133" t="s">
        <v>137</v>
      </c>
      <c r="H174" s="134">
        <v>24</v>
      </c>
      <c r="I174" s="135"/>
      <c r="J174" s="135">
        <f t="shared" si="10"/>
        <v>0</v>
      </c>
      <c r="K174" s="136"/>
      <c r="L174" s="25"/>
      <c r="M174" s="137" t="s">
        <v>1</v>
      </c>
      <c r="N174" s="138" t="s">
        <v>34</v>
      </c>
      <c r="O174" s="139">
        <v>0</v>
      </c>
      <c r="P174" s="139">
        <f t="shared" si="11"/>
        <v>0</v>
      </c>
      <c r="Q174" s="139">
        <v>0</v>
      </c>
      <c r="R174" s="139">
        <f t="shared" si="12"/>
        <v>0</v>
      </c>
      <c r="S174" s="139">
        <v>0</v>
      </c>
      <c r="T174" s="140">
        <f t="shared" si="13"/>
        <v>0</v>
      </c>
      <c r="AR174" s="141" t="s">
        <v>133</v>
      </c>
      <c r="AT174" s="141" t="s">
        <v>129</v>
      </c>
      <c r="AU174" s="141" t="s">
        <v>78</v>
      </c>
      <c r="AY174" s="13" t="s">
        <v>126</v>
      </c>
      <c r="BE174" s="142">
        <f t="shared" si="14"/>
        <v>0</v>
      </c>
      <c r="BF174" s="142">
        <f t="shared" si="15"/>
        <v>0</v>
      </c>
      <c r="BG174" s="142">
        <f t="shared" si="16"/>
        <v>0</v>
      </c>
      <c r="BH174" s="142">
        <f t="shared" si="17"/>
        <v>0</v>
      </c>
      <c r="BI174" s="142">
        <f t="shared" si="18"/>
        <v>0</v>
      </c>
      <c r="BJ174" s="13" t="s">
        <v>76</v>
      </c>
      <c r="BK174" s="142">
        <f t="shared" si="19"/>
        <v>0</v>
      </c>
      <c r="BL174" s="13" t="s">
        <v>133</v>
      </c>
      <c r="BM174" s="141" t="s">
        <v>292</v>
      </c>
    </row>
    <row r="175" spans="2:65" s="1" customFormat="1" ht="24.2" customHeight="1">
      <c r="B175" s="129"/>
      <c r="C175" s="130" t="s">
        <v>293</v>
      </c>
      <c r="D175" s="130" t="s">
        <v>129</v>
      </c>
      <c r="E175" s="131" t="s">
        <v>294</v>
      </c>
      <c r="F175" s="132" t="s">
        <v>295</v>
      </c>
      <c r="G175" s="133" t="s">
        <v>146</v>
      </c>
      <c r="H175" s="134">
        <v>1</v>
      </c>
      <c r="I175" s="135"/>
      <c r="J175" s="135">
        <f t="shared" si="10"/>
        <v>0</v>
      </c>
      <c r="K175" s="136"/>
      <c r="L175" s="25"/>
      <c r="M175" s="137" t="s">
        <v>1</v>
      </c>
      <c r="N175" s="138" t="s">
        <v>34</v>
      </c>
      <c r="O175" s="139">
        <v>0</v>
      </c>
      <c r="P175" s="139">
        <f t="shared" si="11"/>
        <v>0</v>
      </c>
      <c r="Q175" s="139">
        <v>0</v>
      </c>
      <c r="R175" s="139">
        <f t="shared" si="12"/>
        <v>0</v>
      </c>
      <c r="S175" s="139">
        <v>0</v>
      </c>
      <c r="T175" s="140">
        <f t="shared" si="13"/>
        <v>0</v>
      </c>
      <c r="AR175" s="141" t="s">
        <v>133</v>
      </c>
      <c r="AT175" s="141" t="s">
        <v>129</v>
      </c>
      <c r="AU175" s="141" t="s">
        <v>78</v>
      </c>
      <c r="AY175" s="13" t="s">
        <v>126</v>
      </c>
      <c r="BE175" s="142">
        <f t="shared" si="14"/>
        <v>0</v>
      </c>
      <c r="BF175" s="142">
        <f t="shared" si="15"/>
        <v>0</v>
      </c>
      <c r="BG175" s="142">
        <f t="shared" si="16"/>
        <v>0</v>
      </c>
      <c r="BH175" s="142">
        <f t="shared" si="17"/>
        <v>0</v>
      </c>
      <c r="BI175" s="142">
        <f t="shared" si="18"/>
        <v>0</v>
      </c>
      <c r="BJ175" s="13" t="s">
        <v>76</v>
      </c>
      <c r="BK175" s="142">
        <f t="shared" si="19"/>
        <v>0</v>
      </c>
      <c r="BL175" s="13" t="s">
        <v>133</v>
      </c>
      <c r="BM175" s="141" t="s">
        <v>296</v>
      </c>
    </row>
    <row r="176" spans="2:65" s="1" customFormat="1" ht="24.2" customHeight="1">
      <c r="B176" s="129"/>
      <c r="C176" s="130" t="s">
        <v>297</v>
      </c>
      <c r="D176" s="130" t="s">
        <v>129</v>
      </c>
      <c r="E176" s="131" t="s">
        <v>298</v>
      </c>
      <c r="F176" s="132" t="s">
        <v>299</v>
      </c>
      <c r="G176" s="133" t="s">
        <v>237</v>
      </c>
      <c r="H176" s="134">
        <v>746.94</v>
      </c>
      <c r="I176" s="135"/>
      <c r="J176" s="135">
        <f t="shared" si="10"/>
        <v>0</v>
      </c>
      <c r="K176" s="136"/>
      <c r="L176" s="25"/>
      <c r="M176" s="137" t="s">
        <v>1</v>
      </c>
      <c r="N176" s="138" t="s">
        <v>34</v>
      </c>
      <c r="O176" s="139">
        <v>0</v>
      </c>
      <c r="P176" s="139">
        <f t="shared" si="11"/>
        <v>0</v>
      </c>
      <c r="Q176" s="139">
        <v>0</v>
      </c>
      <c r="R176" s="139">
        <f t="shared" si="12"/>
        <v>0</v>
      </c>
      <c r="S176" s="139">
        <v>0</v>
      </c>
      <c r="T176" s="140">
        <f t="shared" si="13"/>
        <v>0</v>
      </c>
      <c r="AR176" s="141" t="s">
        <v>133</v>
      </c>
      <c r="AT176" s="141" t="s">
        <v>129</v>
      </c>
      <c r="AU176" s="141" t="s">
        <v>78</v>
      </c>
      <c r="AY176" s="13" t="s">
        <v>126</v>
      </c>
      <c r="BE176" s="142">
        <f t="shared" si="14"/>
        <v>0</v>
      </c>
      <c r="BF176" s="142">
        <f t="shared" si="15"/>
        <v>0</v>
      </c>
      <c r="BG176" s="142">
        <f t="shared" si="16"/>
        <v>0</v>
      </c>
      <c r="BH176" s="142">
        <f t="shared" si="17"/>
        <v>0</v>
      </c>
      <c r="BI176" s="142">
        <f t="shared" si="18"/>
        <v>0</v>
      </c>
      <c r="BJ176" s="13" t="s">
        <v>76</v>
      </c>
      <c r="BK176" s="142">
        <f t="shared" si="19"/>
        <v>0</v>
      </c>
      <c r="BL176" s="13" t="s">
        <v>133</v>
      </c>
      <c r="BM176" s="141" t="s">
        <v>300</v>
      </c>
    </row>
    <row r="177" spans="2:65" s="1" customFormat="1" ht="24.2" customHeight="1">
      <c r="B177" s="129"/>
      <c r="C177" s="130" t="s">
        <v>301</v>
      </c>
      <c r="D177" s="130" t="s">
        <v>129</v>
      </c>
      <c r="E177" s="131" t="s">
        <v>302</v>
      </c>
      <c r="F177" s="132" t="s">
        <v>303</v>
      </c>
      <c r="G177" s="133" t="s">
        <v>237</v>
      </c>
      <c r="H177" s="134">
        <v>746.94</v>
      </c>
      <c r="I177" s="135"/>
      <c r="J177" s="135">
        <f t="shared" si="10"/>
        <v>0</v>
      </c>
      <c r="K177" s="136"/>
      <c r="L177" s="25"/>
      <c r="M177" s="137" t="s">
        <v>1</v>
      </c>
      <c r="N177" s="138" t="s">
        <v>34</v>
      </c>
      <c r="O177" s="139">
        <v>0</v>
      </c>
      <c r="P177" s="139">
        <f t="shared" si="11"/>
        <v>0</v>
      </c>
      <c r="Q177" s="139">
        <v>0</v>
      </c>
      <c r="R177" s="139">
        <f t="shared" si="12"/>
        <v>0</v>
      </c>
      <c r="S177" s="139">
        <v>0</v>
      </c>
      <c r="T177" s="140">
        <f t="shared" si="13"/>
        <v>0</v>
      </c>
      <c r="AR177" s="141" t="s">
        <v>133</v>
      </c>
      <c r="AT177" s="141" t="s">
        <v>129</v>
      </c>
      <c r="AU177" s="141" t="s">
        <v>78</v>
      </c>
      <c r="AY177" s="13" t="s">
        <v>126</v>
      </c>
      <c r="BE177" s="142">
        <f t="shared" si="14"/>
        <v>0</v>
      </c>
      <c r="BF177" s="142">
        <f t="shared" si="15"/>
        <v>0</v>
      </c>
      <c r="BG177" s="142">
        <f t="shared" si="16"/>
        <v>0</v>
      </c>
      <c r="BH177" s="142">
        <f t="shared" si="17"/>
        <v>0</v>
      </c>
      <c r="BI177" s="142">
        <f t="shared" si="18"/>
        <v>0</v>
      </c>
      <c r="BJ177" s="13" t="s">
        <v>76</v>
      </c>
      <c r="BK177" s="142">
        <f t="shared" si="19"/>
        <v>0</v>
      </c>
      <c r="BL177" s="13" t="s">
        <v>133</v>
      </c>
      <c r="BM177" s="141" t="s">
        <v>304</v>
      </c>
    </row>
    <row r="178" spans="2:63" s="11" customFormat="1" ht="22.9" customHeight="1">
      <c r="B178" s="118"/>
      <c r="D178" s="119" t="s">
        <v>68</v>
      </c>
      <c r="E178" s="127" t="s">
        <v>305</v>
      </c>
      <c r="F178" s="127" t="s">
        <v>306</v>
      </c>
      <c r="J178" s="128">
        <f>BK178</f>
        <v>0</v>
      </c>
      <c r="L178" s="118"/>
      <c r="M178" s="122"/>
      <c r="P178" s="123">
        <f>SUM(P179:P187)</f>
        <v>20.413000000000004</v>
      </c>
      <c r="R178" s="123">
        <f>SUM(R179:R187)</f>
        <v>0.03681</v>
      </c>
      <c r="T178" s="124">
        <f>SUM(T179:T187)</f>
        <v>0</v>
      </c>
      <c r="AR178" s="119" t="s">
        <v>78</v>
      </c>
      <c r="AT178" s="125" t="s">
        <v>68</v>
      </c>
      <c r="AU178" s="125" t="s">
        <v>76</v>
      </c>
      <c r="AY178" s="119" t="s">
        <v>126</v>
      </c>
      <c r="BK178" s="126">
        <f>SUM(BK179:BK187)</f>
        <v>0</v>
      </c>
    </row>
    <row r="179" spans="2:65" s="1" customFormat="1" ht="16.5" customHeight="1">
      <c r="B179" s="129"/>
      <c r="C179" s="130" t="s">
        <v>307</v>
      </c>
      <c r="D179" s="130" t="s">
        <v>129</v>
      </c>
      <c r="E179" s="131" t="s">
        <v>308</v>
      </c>
      <c r="F179" s="132" t="s">
        <v>309</v>
      </c>
      <c r="G179" s="133" t="s">
        <v>163</v>
      </c>
      <c r="H179" s="134">
        <v>5</v>
      </c>
      <c r="I179" s="135"/>
      <c r="J179" s="135">
        <f aca="true" t="shared" si="20" ref="J179:J187">ROUND(I179*H179,2)</f>
        <v>0</v>
      </c>
      <c r="K179" s="136"/>
      <c r="L179" s="25"/>
      <c r="M179" s="137" t="s">
        <v>1</v>
      </c>
      <c r="N179" s="138" t="s">
        <v>34</v>
      </c>
      <c r="O179" s="139">
        <v>0.992</v>
      </c>
      <c r="P179" s="139">
        <f aca="true" t="shared" si="21" ref="P179:P187">O179*H179</f>
        <v>4.96</v>
      </c>
      <c r="Q179" s="139">
        <v>0.00202</v>
      </c>
      <c r="R179" s="139">
        <f aca="true" t="shared" si="22" ref="R179:R187">Q179*H179</f>
        <v>0.010100000000000001</v>
      </c>
      <c r="S179" s="139">
        <v>0</v>
      </c>
      <c r="T179" s="140">
        <f aca="true" t="shared" si="23" ref="T179:T187">S179*H179</f>
        <v>0</v>
      </c>
      <c r="AR179" s="141" t="s">
        <v>133</v>
      </c>
      <c r="AT179" s="141" t="s">
        <v>129</v>
      </c>
      <c r="AU179" s="141" t="s">
        <v>78</v>
      </c>
      <c r="AY179" s="13" t="s">
        <v>126</v>
      </c>
      <c r="BE179" s="142">
        <f aca="true" t="shared" si="24" ref="BE179:BE187">IF(N179="základní",J179,0)</f>
        <v>0</v>
      </c>
      <c r="BF179" s="142">
        <f aca="true" t="shared" si="25" ref="BF179:BF187">IF(N179="snížená",J179,0)</f>
        <v>0</v>
      </c>
      <c r="BG179" s="142">
        <f aca="true" t="shared" si="26" ref="BG179:BG187">IF(N179="zákl. přenesená",J179,0)</f>
        <v>0</v>
      </c>
      <c r="BH179" s="142">
        <f aca="true" t="shared" si="27" ref="BH179:BH187">IF(N179="sníž. přenesená",J179,0)</f>
        <v>0</v>
      </c>
      <c r="BI179" s="142">
        <f aca="true" t="shared" si="28" ref="BI179:BI187">IF(N179="nulová",J179,0)</f>
        <v>0</v>
      </c>
      <c r="BJ179" s="13" t="s">
        <v>76</v>
      </c>
      <c r="BK179" s="142">
        <f aca="true" t="shared" si="29" ref="BK179:BK187">ROUND(I179*H179,2)</f>
        <v>0</v>
      </c>
      <c r="BL179" s="13" t="s">
        <v>133</v>
      </c>
      <c r="BM179" s="141" t="s">
        <v>310</v>
      </c>
    </row>
    <row r="180" spans="2:65" s="1" customFormat="1" ht="21.75" customHeight="1">
      <c r="B180" s="129"/>
      <c r="C180" s="130" t="s">
        <v>311</v>
      </c>
      <c r="D180" s="130" t="s">
        <v>129</v>
      </c>
      <c r="E180" s="131" t="s">
        <v>312</v>
      </c>
      <c r="F180" s="132" t="s">
        <v>313</v>
      </c>
      <c r="G180" s="133" t="s">
        <v>137</v>
      </c>
      <c r="H180" s="134">
        <v>2</v>
      </c>
      <c r="I180" s="135"/>
      <c r="J180" s="135">
        <f t="shared" si="20"/>
        <v>0</v>
      </c>
      <c r="K180" s="136"/>
      <c r="L180" s="25"/>
      <c r="M180" s="137" t="s">
        <v>1</v>
      </c>
      <c r="N180" s="138" t="s">
        <v>34</v>
      </c>
      <c r="O180" s="139">
        <v>0.363</v>
      </c>
      <c r="P180" s="139">
        <f t="shared" si="21"/>
        <v>0.726</v>
      </c>
      <c r="Q180" s="139">
        <v>0.00142</v>
      </c>
      <c r="R180" s="139">
        <f t="shared" si="22"/>
        <v>0.00284</v>
      </c>
      <c r="S180" s="139">
        <v>0</v>
      </c>
      <c r="T180" s="140">
        <f t="shared" si="23"/>
        <v>0</v>
      </c>
      <c r="AR180" s="141" t="s">
        <v>133</v>
      </c>
      <c r="AT180" s="141" t="s">
        <v>129</v>
      </c>
      <c r="AU180" s="141" t="s">
        <v>78</v>
      </c>
      <c r="AY180" s="13" t="s">
        <v>126</v>
      </c>
      <c r="BE180" s="142">
        <f t="shared" si="24"/>
        <v>0</v>
      </c>
      <c r="BF180" s="142">
        <f t="shared" si="25"/>
        <v>0</v>
      </c>
      <c r="BG180" s="142">
        <f t="shared" si="26"/>
        <v>0</v>
      </c>
      <c r="BH180" s="142">
        <f t="shared" si="27"/>
        <v>0</v>
      </c>
      <c r="BI180" s="142">
        <f t="shared" si="28"/>
        <v>0</v>
      </c>
      <c r="BJ180" s="13" t="s">
        <v>76</v>
      </c>
      <c r="BK180" s="142">
        <f t="shared" si="29"/>
        <v>0</v>
      </c>
      <c r="BL180" s="13" t="s">
        <v>133</v>
      </c>
      <c r="BM180" s="141" t="s">
        <v>314</v>
      </c>
    </row>
    <row r="181" spans="2:65" s="1" customFormat="1" ht="16.5" customHeight="1">
      <c r="B181" s="129"/>
      <c r="C181" s="130" t="s">
        <v>315</v>
      </c>
      <c r="D181" s="130" t="s">
        <v>129</v>
      </c>
      <c r="E181" s="131" t="s">
        <v>316</v>
      </c>
      <c r="F181" s="132" t="s">
        <v>317</v>
      </c>
      <c r="G181" s="133" t="s">
        <v>137</v>
      </c>
      <c r="H181" s="134">
        <v>10</v>
      </c>
      <c r="I181" s="135"/>
      <c r="J181" s="135">
        <f t="shared" si="20"/>
        <v>0</v>
      </c>
      <c r="K181" s="136"/>
      <c r="L181" s="25"/>
      <c r="M181" s="137" t="s">
        <v>1</v>
      </c>
      <c r="N181" s="138" t="s">
        <v>34</v>
      </c>
      <c r="O181" s="139">
        <v>0.827</v>
      </c>
      <c r="P181" s="139">
        <f t="shared" si="21"/>
        <v>8.27</v>
      </c>
      <c r="Q181" s="139">
        <v>0.00201</v>
      </c>
      <c r="R181" s="139">
        <f t="shared" si="22"/>
        <v>0.0201</v>
      </c>
      <c r="S181" s="139">
        <v>0</v>
      </c>
      <c r="T181" s="140">
        <f t="shared" si="23"/>
        <v>0</v>
      </c>
      <c r="AR181" s="141" t="s">
        <v>133</v>
      </c>
      <c r="AT181" s="141" t="s">
        <v>129</v>
      </c>
      <c r="AU181" s="141" t="s">
        <v>78</v>
      </c>
      <c r="AY181" s="13" t="s">
        <v>126</v>
      </c>
      <c r="BE181" s="142">
        <f t="shared" si="24"/>
        <v>0</v>
      </c>
      <c r="BF181" s="142">
        <f t="shared" si="25"/>
        <v>0</v>
      </c>
      <c r="BG181" s="142">
        <f t="shared" si="26"/>
        <v>0</v>
      </c>
      <c r="BH181" s="142">
        <f t="shared" si="27"/>
        <v>0</v>
      </c>
      <c r="BI181" s="142">
        <f t="shared" si="28"/>
        <v>0</v>
      </c>
      <c r="BJ181" s="13" t="s">
        <v>76</v>
      </c>
      <c r="BK181" s="142">
        <f t="shared" si="29"/>
        <v>0</v>
      </c>
      <c r="BL181" s="13" t="s">
        <v>133</v>
      </c>
      <c r="BM181" s="141" t="s">
        <v>318</v>
      </c>
    </row>
    <row r="182" spans="2:65" s="1" customFormat="1" ht="16.5" customHeight="1">
      <c r="B182" s="129"/>
      <c r="C182" s="130" t="s">
        <v>319</v>
      </c>
      <c r="D182" s="130" t="s">
        <v>129</v>
      </c>
      <c r="E182" s="131" t="s">
        <v>320</v>
      </c>
      <c r="F182" s="132" t="s">
        <v>321</v>
      </c>
      <c r="G182" s="133" t="s">
        <v>137</v>
      </c>
      <c r="H182" s="134">
        <v>8</v>
      </c>
      <c r="I182" s="135"/>
      <c r="J182" s="135">
        <f t="shared" si="20"/>
        <v>0</v>
      </c>
      <c r="K182" s="136"/>
      <c r="L182" s="25"/>
      <c r="M182" s="137" t="s">
        <v>1</v>
      </c>
      <c r="N182" s="138" t="s">
        <v>34</v>
      </c>
      <c r="O182" s="139">
        <v>0.659</v>
      </c>
      <c r="P182" s="139">
        <f t="shared" si="21"/>
        <v>5.272</v>
      </c>
      <c r="Q182" s="139">
        <v>0.0004</v>
      </c>
      <c r="R182" s="139">
        <f t="shared" si="22"/>
        <v>0.0032</v>
      </c>
      <c r="S182" s="139">
        <v>0</v>
      </c>
      <c r="T182" s="140">
        <f t="shared" si="23"/>
        <v>0</v>
      </c>
      <c r="AR182" s="141" t="s">
        <v>133</v>
      </c>
      <c r="AT182" s="141" t="s">
        <v>129</v>
      </c>
      <c r="AU182" s="141" t="s">
        <v>78</v>
      </c>
      <c r="AY182" s="13" t="s">
        <v>126</v>
      </c>
      <c r="BE182" s="142">
        <f t="shared" si="24"/>
        <v>0</v>
      </c>
      <c r="BF182" s="142">
        <f t="shared" si="25"/>
        <v>0</v>
      </c>
      <c r="BG182" s="142">
        <f t="shared" si="26"/>
        <v>0</v>
      </c>
      <c r="BH182" s="142">
        <f t="shared" si="27"/>
        <v>0</v>
      </c>
      <c r="BI182" s="142">
        <f t="shared" si="28"/>
        <v>0</v>
      </c>
      <c r="BJ182" s="13" t="s">
        <v>76</v>
      </c>
      <c r="BK182" s="142">
        <f t="shared" si="29"/>
        <v>0</v>
      </c>
      <c r="BL182" s="13" t="s">
        <v>133</v>
      </c>
      <c r="BM182" s="141" t="s">
        <v>322</v>
      </c>
    </row>
    <row r="183" spans="2:65" s="1" customFormat="1" ht="16.5" customHeight="1">
      <c r="B183" s="129"/>
      <c r="C183" s="130" t="s">
        <v>323</v>
      </c>
      <c r="D183" s="130" t="s">
        <v>129</v>
      </c>
      <c r="E183" s="131" t="s">
        <v>324</v>
      </c>
      <c r="F183" s="132" t="s">
        <v>325</v>
      </c>
      <c r="G183" s="133" t="s">
        <v>163</v>
      </c>
      <c r="H183" s="134">
        <v>1</v>
      </c>
      <c r="I183" s="135"/>
      <c r="J183" s="135">
        <f t="shared" si="20"/>
        <v>0</v>
      </c>
      <c r="K183" s="136"/>
      <c r="L183" s="25"/>
      <c r="M183" s="137" t="s">
        <v>1</v>
      </c>
      <c r="N183" s="138" t="s">
        <v>34</v>
      </c>
      <c r="O183" s="139">
        <v>0.225</v>
      </c>
      <c r="P183" s="139">
        <f t="shared" si="21"/>
        <v>0.225</v>
      </c>
      <c r="Q183" s="139">
        <v>0.00057</v>
      </c>
      <c r="R183" s="139">
        <f t="shared" si="22"/>
        <v>0.00057</v>
      </c>
      <c r="S183" s="139">
        <v>0</v>
      </c>
      <c r="T183" s="140">
        <f t="shared" si="23"/>
        <v>0</v>
      </c>
      <c r="AR183" s="141" t="s">
        <v>133</v>
      </c>
      <c r="AT183" s="141" t="s">
        <v>129</v>
      </c>
      <c r="AU183" s="141" t="s">
        <v>78</v>
      </c>
      <c r="AY183" s="13" t="s">
        <v>126</v>
      </c>
      <c r="BE183" s="142">
        <f t="shared" si="24"/>
        <v>0</v>
      </c>
      <c r="BF183" s="142">
        <f t="shared" si="25"/>
        <v>0</v>
      </c>
      <c r="BG183" s="142">
        <f t="shared" si="26"/>
        <v>0</v>
      </c>
      <c r="BH183" s="142">
        <f t="shared" si="27"/>
        <v>0</v>
      </c>
      <c r="BI183" s="142">
        <f t="shared" si="28"/>
        <v>0</v>
      </c>
      <c r="BJ183" s="13" t="s">
        <v>76</v>
      </c>
      <c r="BK183" s="142">
        <f t="shared" si="29"/>
        <v>0</v>
      </c>
      <c r="BL183" s="13" t="s">
        <v>133</v>
      </c>
      <c r="BM183" s="141" t="s">
        <v>326</v>
      </c>
    </row>
    <row r="184" spans="2:65" s="1" customFormat="1" ht="24.2" customHeight="1">
      <c r="B184" s="129"/>
      <c r="C184" s="143" t="s">
        <v>327</v>
      </c>
      <c r="D184" s="143" t="s">
        <v>328</v>
      </c>
      <c r="E184" s="144" t="s">
        <v>329</v>
      </c>
      <c r="F184" s="145" t="s">
        <v>330</v>
      </c>
      <c r="G184" s="146" t="s">
        <v>331</v>
      </c>
      <c r="H184" s="147">
        <v>2</v>
      </c>
      <c r="I184" s="148"/>
      <c r="J184" s="148">
        <f t="shared" si="20"/>
        <v>0</v>
      </c>
      <c r="K184" s="149"/>
      <c r="L184" s="150"/>
      <c r="M184" s="151" t="s">
        <v>1</v>
      </c>
      <c r="N184" s="152" t="s">
        <v>34</v>
      </c>
      <c r="O184" s="139">
        <v>0</v>
      </c>
      <c r="P184" s="139">
        <f t="shared" si="21"/>
        <v>0</v>
      </c>
      <c r="Q184" s="139">
        <v>0</v>
      </c>
      <c r="R184" s="139">
        <f t="shared" si="22"/>
        <v>0</v>
      </c>
      <c r="S184" s="139">
        <v>0</v>
      </c>
      <c r="T184" s="140">
        <f t="shared" si="23"/>
        <v>0</v>
      </c>
      <c r="AR184" s="141" t="s">
        <v>257</v>
      </c>
      <c r="AT184" s="141" t="s">
        <v>328</v>
      </c>
      <c r="AU184" s="141" t="s">
        <v>78</v>
      </c>
      <c r="AY184" s="13" t="s">
        <v>126</v>
      </c>
      <c r="BE184" s="142">
        <f t="shared" si="24"/>
        <v>0</v>
      </c>
      <c r="BF184" s="142">
        <f t="shared" si="25"/>
        <v>0</v>
      </c>
      <c r="BG184" s="142">
        <f t="shared" si="26"/>
        <v>0</v>
      </c>
      <c r="BH184" s="142">
        <f t="shared" si="27"/>
        <v>0</v>
      </c>
      <c r="BI184" s="142">
        <f t="shared" si="28"/>
        <v>0</v>
      </c>
      <c r="BJ184" s="13" t="s">
        <v>76</v>
      </c>
      <c r="BK184" s="142">
        <f t="shared" si="29"/>
        <v>0</v>
      </c>
      <c r="BL184" s="13" t="s">
        <v>133</v>
      </c>
      <c r="BM184" s="141" t="s">
        <v>332</v>
      </c>
    </row>
    <row r="185" spans="2:65" s="1" customFormat="1" ht="21.75" customHeight="1">
      <c r="B185" s="129"/>
      <c r="C185" s="130" t="s">
        <v>333</v>
      </c>
      <c r="D185" s="130" t="s">
        <v>129</v>
      </c>
      <c r="E185" s="131" t="s">
        <v>334</v>
      </c>
      <c r="F185" s="132" t="s">
        <v>335</v>
      </c>
      <c r="G185" s="133" t="s">
        <v>137</v>
      </c>
      <c r="H185" s="134">
        <v>20</v>
      </c>
      <c r="I185" s="135"/>
      <c r="J185" s="135">
        <f t="shared" si="20"/>
        <v>0</v>
      </c>
      <c r="K185" s="136"/>
      <c r="L185" s="25"/>
      <c r="M185" s="137" t="s">
        <v>1</v>
      </c>
      <c r="N185" s="138" t="s">
        <v>34</v>
      </c>
      <c r="O185" s="139">
        <v>0.048</v>
      </c>
      <c r="P185" s="139">
        <f t="shared" si="21"/>
        <v>0.96</v>
      </c>
      <c r="Q185" s="139">
        <v>0</v>
      </c>
      <c r="R185" s="139">
        <f t="shared" si="22"/>
        <v>0</v>
      </c>
      <c r="S185" s="139">
        <v>0</v>
      </c>
      <c r="T185" s="140">
        <f t="shared" si="23"/>
        <v>0</v>
      </c>
      <c r="AR185" s="141" t="s">
        <v>133</v>
      </c>
      <c r="AT185" s="141" t="s">
        <v>129</v>
      </c>
      <c r="AU185" s="141" t="s">
        <v>78</v>
      </c>
      <c r="AY185" s="13" t="s">
        <v>126</v>
      </c>
      <c r="BE185" s="142">
        <f t="shared" si="24"/>
        <v>0</v>
      </c>
      <c r="BF185" s="142">
        <f t="shared" si="25"/>
        <v>0</v>
      </c>
      <c r="BG185" s="142">
        <f t="shared" si="26"/>
        <v>0</v>
      </c>
      <c r="BH185" s="142">
        <f t="shared" si="27"/>
        <v>0</v>
      </c>
      <c r="BI185" s="142">
        <f t="shared" si="28"/>
        <v>0</v>
      </c>
      <c r="BJ185" s="13" t="s">
        <v>76</v>
      </c>
      <c r="BK185" s="142">
        <f t="shared" si="29"/>
        <v>0</v>
      </c>
      <c r="BL185" s="13" t="s">
        <v>133</v>
      </c>
      <c r="BM185" s="141" t="s">
        <v>336</v>
      </c>
    </row>
    <row r="186" spans="2:65" s="1" customFormat="1" ht="24.2" customHeight="1">
      <c r="B186" s="129"/>
      <c r="C186" s="130" t="s">
        <v>337</v>
      </c>
      <c r="D186" s="130" t="s">
        <v>129</v>
      </c>
      <c r="E186" s="131" t="s">
        <v>338</v>
      </c>
      <c r="F186" s="132" t="s">
        <v>339</v>
      </c>
      <c r="G186" s="133" t="s">
        <v>237</v>
      </c>
      <c r="H186" s="134">
        <v>190</v>
      </c>
      <c r="I186" s="135"/>
      <c r="J186" s="135">
        <f t="shared" si="20"/>
        <v>0</v>
      </c>
      <c r="K186" s="136"/>
      <c r="L186" s="25"/>
      <c r="M186" s="137" t="s">
        <v>1</v>
      </c>
      <c r="N186" s="138" t="s">
        <v>34</v>
      </c>
      <c r="O186" s="139">
        <v>0</v>
      </c>
      <c r="P186" s="139">
        <f t="shared" si="21"/>
        <v>0</v>
      </c>
      <c r="Q186" s="139">
        <v>0</v>
      </c>
      <c r="R186" s="139">
        <f t="shared" si="22"/>
        <v>0</v>
      </c>
      <c r="S186" s="139">
        <v>0</v>
      </c>
      <c r="T186" s="140">
        <f t="shared" si="23"/>
        <v>0</v>
      </c>
      <c r="AR186" s="141" t="s">
        <v>133</v>
      </c>
      <c r="AT186" s="141" t="s">
        <v>129</v>
      </c>
      <c r="AU186" s="141" t="s">
        <v>78</v>
      </c>
      <c r="AY186" s="13" t="s">
        <v>126</v>
      </c>
      <c r="BE186" s="142">
        <f t="shared" si="24"/>
        <v>0</v>
      </c>
      <c r="BF186" s="142">
        <f t="shared" si="25"/>
        <v>0</v>
      </c>
      <c r="BG186" s="142">
        <f t="shared" si="26"/>
        <v>0</v>
      </c>
      <c r="BH186" s="142">
        <f t="shared" si="27"/>
        <v>0</v>
      </c>
      <c r="BI186" s="142">
        <f t="shared" si="28"/>
        <v>0</v>
      </c>
      <c r="BJ186" s="13" t="s">
        <v>76</v>
      </c>
      <c r="BK186" s="142">
        <f t="shared" si="29"/>
        <v>0</v>
      </c>
      <c r="BL186" s="13" t="s">
        <v>133</v>
      </c>
      <c r="BM186" s="141" t="s">
        <v>340</v>
      </c>
    </row>
    <row r="187" spans="2:65" s="1" customFormat="1" ht="24.2" customHeight="1">
      <c r="B187" s="129"/>
      <c r="C187" s="130" t="s">
        <v>341</v>
      </c>
      <c r="D187" s="130" t="s">
        <v>129</v>
      </c>
      <c r="E187" s="131" t="s">
        <v>342</v>
      </c>
      <c r="F187" s="132" t="s">
        <v>343</v>
      </c>
      <c r="G187" s="133" t="s">
        <v>237</v>
      </c>
      <c r="H187" s="134">
        <v>190</v>
      </c>
      <c r="I187" s="135"/>
      <c r="J187" s="135">
        <f t="shared" si="20"/>
        <v>0</v>
      </c>
      <c r="K187" s="136"/>
      <c r="L187" s="25"/>
      <c r="M187" s="137" t="s">
        <v>1</v>
      </c>
      <c r="N187" s="138" t="s">
        <v>34</v>
      </c>
      <c r="O187" s="139">
        <v>0</v>
      </c>
      <c r="P187" s="139">
        <f t="shared" si="21"/>
        <v>0</v>
      </c>
      <c r="Q187" s="139">
        <v>0</v>
      </c>
      <c r="R187" s="139">
        <f t="shared" si="22"/>
        <v>0</v>
      </c>
      <c r="S187" s="139">
        <v>0</v>
      </c>
      <c r="T187" s="140">
        <f t="shared" si="23"/>
        <v>0</v>
      </c>
      <c r="AR187" s="141" t="s">
        <v>133</v>
      </c>
      <c r="AT187" s="141" t="s">
        <v>129</v>
      </c>
      <c r="AU187" s="141" t="s">
        <v>78</v>
      </c>
      <c r="AY187" s="13" t="s">
        <v>126</v>
      </c>
      <c r="BE187" s="142">
        <f t="shared" si="24"/>
        <v>0</v>
      </c>
      <c r="BF187" s="142">
        <f t="shared" si="25"/>
        <v>0</v>
      </c>
      <c r="BG187" s="142">
        <f t="shared" si="26"/>
        <v>0</v>
      </c>
      <c r="BH187" s="142">
        <f t="shared" si="27"/>
        <v>0</v>
      </c>
      <c r="BI187" s="142">
        <f t="shared" si="28"/>
        <v>0</v>
      </c>
      <c r="BJ187" s="13" t="s">
        <v>76</v>
      </c>
      <c r="BK187" s="142">
        <f t="shared" si="29"/>
        <v>0</v>
      </c>
      <c r="BL187" s="13" t="s">
        <v>133</v>
      </c>
      <c r="BM187" s="141" t="s">
        <v>344</v>
      </c>
    </row>
    <row r="188" spans="2:63" s="11" customFormat="1" ht="22.9" customHeight="1">
      <c r="B188" s="118"/>
      <c r="D188" s="119" t="s">
        <v>68</v>
      </c>
      <c r="E188" s="127" t="s">
        <v>345</v>
      </c>
      <c r="F188" s="127" t="s">
        <v>346</v>
      </c>
      <c r="J188" s="128">
        <f>BK188</f>
        <v>0</v>
      </c>
      <c r="L188" s="118"/>
      <c r="M188" s="122"/>
      <c r="P188" s="123">
        <f>SUM(P189:P251)</f>
        <v>135.205</v>
      </c>
      <c r="R188" s="123">
        <f>SUM(R189:R251)</f>
        <v>0.6085199999999997</v>
      </c>
      <c r="T188" s="124">
        <f>SUM(T189:T251)</f>
        <v>0</v>
      </c>
      <c r="AR188" s="119" t="s">
        <v>78</v>
      </c>
      <c r="AT188" s="125" t="s">
        <v>68</v>
      </c>
      <c r="AU188" s="125" t="s">
        <v>76</v>
      </c>
      <c r="AY188" s="119" t="s">
        <v>126</v>
      </c>
      <c r="BK188" s="126">
        <f>SUM(BK189:BK251)</f>
        <v>0</v>
      </c>
    </row>
    <row r="189" spans="2:65" s="1" customFormat="1" ht="21.75" customHeight="1">
      <c r="B189" s="129"/>
      <c r="C189" s="130" t="s">
        <v>347</v>
      </c>
      <c r="D189" s="130" t="s">
        <v>129</v>
      </c>
      <c r="E189" s="131" t="s">
        <v>348</v>
      </c>
      <c r="F189" s="132" t="s">
        <v>349</v>
      </c>
      <c r="G189" s="133" t="s">
        <v>137</v>
      </c>
      <c r="H189" s="134">
        <v>10</v>
      </c>
      <c r="I189" s="135"/>
      <c r="J189" s="135">
        <f aca="true" t="shared" si="30" ref="J189:J220">ROUND(I189*H189,2)</f>
        <v>0</v>
      </c>
      <c r="K189" s="136"/>
      <c r="L189" s="25"/>
      <c r="M189" s="137" t="s">
        <v>1</v>
      </c>
      <c r="N189" s="138" t="s">
        <v>34</v>
      </c>
      <c r="O189" s="139">
        <v>0</v>
      </c>
      <c r="P189" s="139">
        <f aca="true" t="shared" si="31" ref="P189:P220">O189*H189</f>
        <v>0</v>
      </c>
      <c r="Q189" s="139">
        <v>0</v>
      </c>
      <c r="R189" s="139">
        <f aca="true" t="shared" si="32" ref="R189:R220">Q189*H189</f>
        <v>0</v>
      </c>
      <c r="S189" s="139">
        <v>0</v>
      </c>
      <c r="T189" s="140">
        <f aca="true" t="shared" si="33" ref="T189:T220">S189*H189</f>
        <v>0</v>
      </c>
      <c r="AR189" s="141" t="s">
        <v>133</v>
      </c>
      <c r="AT189" s="141" t="s">
        <v>129</v>
      </c>
      <c r="AU189" s="141" t="s">
        <v>78</v>
      </c>
      <c r="AY189" s="13" t="s">
        <v>126</v>
      </c>
      <c r="BE189" s="142">
        <f aca="true" t="shared" si="34" ref="BE189:BE220">IF(N189="základní",J189,0)</f>
        <v>0</v>
      </c>
      <c r="BF189" s="142">
        <f aca="true" t="shared" si="35" ref="BF189:BF220">IF(N189="snížená",J189,0)</f>
        <v>0</v>
      </c>
      <c r="BG189" s="142">
        <f aca="true" t="shared" si="36" ref="BG189:BG220">IF(N189="zákl. přenesená",J189,0)</f>
        <v>0</v>
      </c>
      <c r="BH189" s="142">
        <f aca="true" t="shared" si="37" ref="BH189:BH220">IF(N189="sníž. přenesená",J189,0)</f>
        <v>0</v>
      </c>
      <c r="BI189" s="142">
        <f aca="true" t="shared" si="38" ref="BI189:BI220">IF(N189="nulová",J189,0)</f>
        <v>0</v>
      </c>
      <c r="BJ189" s="13" t="s">
        <v>76</v>
      </c>
      <c r="BK189" s="142">
        <f aca="true" t="shared" si="39" ref="BK189:BK220">ROUND(I189*H189,2)</f>
        <v>0</v>
      </c>
      <c r="BL189" s="13" t="s">
        <v>133</v>
      </c>
      <c r="BM189" s="141" t="s">
        <v>350</v>
      </c>
    </row>
    <row r="190" spans="2:65" s="1" customFormat="1" ht="21.75" customHeight="1">
      <c r="B190" s="129"/>
      <c r="C190" s="130" t="s">
        <v>351</v>
      </c>
      <c r="D190" s="130" t="s">
        <v>129</v>
      </c>
      <c r="E190" s="131" t="s">
        <v>352</v>
      </c>
      <c r="F190" s="132" t="s">
        <v>353</v>
      </c>
      <c r="G190" s="133" t="s">
        <v>137</v>
      </c>
      <c r="H190" s="134">
        <v>2</v>
      </c>
      <c r="I190" s="135"/>
      <c r="J190" s="135">
        <f t="shared" si="30"/>
        <v>0</v>
      </c>
      <c r="K190" s="136"/>
      <c r="L190" s="25"/>
      <c r="M190" s="137" t="s">
        <v>1</v>
      </c>
      <c r="N190" s="138" t="s">
        <v>34</v>
      </c>
      <c r="O190" s="139">
        <v>0</v>
      </c>
      <c r="P190" s="139">
        <f t="shared" si="31"/>
        <v>0</v>
      </c>
      <c r="Q190" s="139">
        <v>0</v>
      </c>
      <c r="R190" s="139">
        <f t="shared" si="32"/>
        <v>0</v>
      </c>
      <c r="S190" s="139">
        <v>0</v>
      </c>
      <c r="T190" s="140">
        <f t="shared" si="33"/>
        <v>0</v>
      </c>
      <c r="AR190" s="141" t="s">
        <v>133</v>
      </c>
      <c r="AT190" s="141" t="s">
        <v>129</v>
      </c>
      <c r="AU190" s="141" t="s">
        <v>78</v>
      </c>
      <c r="AY190" s="13" t="s">
        <v>126</v>
      </c>
      <c r="BE190" s="142">
        <f t="shared" si="34"/>
        <v>0</v>
      </c>
      <c r="BF190" s="142">
        <f t="shared" si="35"/>
        <v>0</v>
      </c>
      <c r="BG190" s="142">
        <f t="shared" si="36"/>
        <v>0</v>
      </c>
      <c r="BH190" s="142">
        <f t="shared" si="37"/>
        <v>0</v>
      </c>
      <c r="BI190" s="142">
        <f t="shared" si="38"/>
        <v>0</v>
      </c>
      <c r="BJ190" s="13" t="s">
        <v>76</v>
      </c>
      <c r="BK190" s="142">
        <f t="shared" si="39"/>
        <v>0</v>
      </c>
      <c r="BL190" s="13" t="s">
        <v>133</v>
      </c>
      <c r="BM190" s="141" t="s">
        <v>354</v>
      </c>
    </row>
    <row r="191" spans="2:65" s="1" customFormat="1" ht="21.75" customHeight="1">
      <c r="B191" s="129"/>
      <c r="C191" s="130" t="s">
        <v>355</v>
      </c>
      <c r="D191" s="130" t="s">
        <v>129</v>
      </c>
      <c r="E191" s="131" t="s">
        <v>356</v>
      </c>
      <c r="F191" s="132" t="s">
        <v>357</v>
      </c>
      <c r="G191" s="133" t="s">
        <v>137</v>
      </c>
      <c r="H191" s="134">
        <v>2</v>
      </c>
      <c r="I191" s="135"/>
      <c r="J191" s="135">
        <f t="shared" si="30"/>
        <v>0</v>
      </c>
      <c r="K191" s="136"/>
      <c r="L191" s="25"/>
      <c r="M191" s="137" t="s">
        <v>1</v>
      </c>
      <c r="N191" s="138" t="s">
        <v>34</v>
      </c>
      <c r="O191" s="139">
        <v>0</v>
      </c>
      <c r="P191" s="139">
        <f t="shared" si="31"/>
        <v>0</v>
      </c>
      <c r="Q191" s="139">
        <v>0</v>
      </c>
      <c r="R191" s="139">
        <f t="shared" si="32"/>
        <v>0</v>
      </c>
      <c r="S191" s="139">
        <v>0</v>
      </c>
      <c r="T191" s="140">
        <f t="shared" si="33"/>
        <v>0</v>
      </c>
      <c r="AR191" s="141" t="s">
        <v>133</v>
      </c>
      <c r="AT191" s="141" t="s">
        <v>129</v>
      </c>
      <c r="AU191" s="141" t="s">
        <v>78</v>
      </c>
      <c r="AY191" s="13" t="s">
        <v>126</v>
      </c>
      <c r="BE191" s="142">
        <f t="shared" si="34"/>
        <v>0</v>
      </c>
      <c r="BF191" s="142">
        <f t="shared" si="35"/>
        <v>0</v>
      </c>
      <c r="BG191" s="142">
        <f t="shared" si="36"/>
        <v>0</v>
      </c>
      <c r="BH191" s="142">
        <f t="shared" si="37"/>
        <v>0</v>
      </c>
      <c r="BI191" s="142">
        <f t="shared" si="38"/>
        <v>0</v>
      </c>
      <c r="BJ191" s="13" t="s">
        <v>76</v>
      </c>
      <c r="BK191" s="142">
        <f t="shared" si="39"/>
        <v>0</v>
      </c>
      <c r="BL191" s="13" t="s">
        <v>133</v>
      </c>
      <c r="BM191" s="141" t="s">
        <v>358</v>
      </c>
    </row>
    <row r="192" spans="2:65" s="1" customFormat="1" ht="21.75" customHeight="1">
      <c r="B192" s="129"/>
      <c r="C192" s="130" t="s">
        <v>359</v>
      </c>
      <c r="D192" s="130" t="s">
        <v>129</v>
      </c>
      <c r="E192" s="131" t="s">
        <v>360</v>
      </c>
      <c r="F192" s="132" t="s">
        <v>361</v>
      </c>
      <c r="G192" s="133" t="s">
        <v>137</v>
      </c>
      <c r="H192" s="134">
        <v>5</v>
      </c>
      <c r="I192" s="135"/>
      <c r="J192" s="135">
        <f t="shared" si="30"/>
        <v>0</v>
      </c>
      <c r="K192" s="136"/>
      <c r="L192" s="25"/>
      <c r="M192" s="137" t="s">
        <v>1</v>
      </c>
      <c r="N192" s="138" t="s">
        <v>34</v>
      </c>
      <c r="O192" s="139">
        <v>0</v>
      </c>
      <c r="P192" s="139">
        <f t="shared" si="31"/>
        <v>0</v>
      </c>
      <c r="Q192" s="139">
        <v>0</v>
      </c>
      <c r="R192" s="139">
        <f t="shared" si="32"/>
        <v>0</v>
      </c>
      <c r="S192" s="139">
        <v>0</v>
      </c>
      <c r="T192" s="140">
        <f t="shared" si="33"/>
        <v>0</v>
      </c>
      <c r="AR192" s="141" t="s">
        <v>133</v>
      </c>
      <c r="AT192" s="141" t="s">
        <v>129</v>
      </c>
      <c r="AU192" s="141" t="s">
        <v>78</v>
      </c>
      <c r="AY192" s="13" t="s">
        <v>126</v>
      </c>
      <c r="BE192" s="142">
        <f t="shared" si="34"/>
        <v>0</v>
      </c>
      <c r="BF192" s="142">
        <f t="shared" si="35"/>
        <v>0</v>
      </c>
      <c r="BG192" s="142">
        <f t="shared" si="36"/>
        <v>0</v>
      </c>
      <c r="BH192" s="142">
        <f t="shared" si="37"/>
        <v>0</v>
      </c>
      <c r="BI192" s="142">
        <f t="shared" si="38"/>
        <v>0</v>
      </c>
      <c r="BJ192" s="13" t="s">
        <v>76</v>
      </c>
      <c r="BK192" s="142">
        <f t="shared" si="39"/>
        <v>0</v>
      </c>
      <c r="BL192" s="13" t="s">
        <v>133</v>
      </c>
      <c r="BM192" s="141" t="s">
        <v>362</v>
      </c>
    </row>
    <row r="193" spans="2:65" s="1" customFormat="1" ht="21.75" customHeight="1">
      <c r="B193" s="129"/>
      <c r="C193" s="130" t="s">
        <v>363</v>
      </c>
      <c r="D193" s="130" t="s">
        <v>129</v>
      </c>
      <c r="E193" s="131" t="s">
        <v>364</v>
      </c>
      <c r="F193" s="132" t="s">
        <v>365</v>
      </c>
      <c r="G193" s="133" t="s">
        <v>137</v>
      </c>
      <c r="H193" s="134">
        <v>3</v>
      </c>
      <c r="I193" s="135"/>
      <c r="J193" s="135">
        <f t="shared" si="30"/>
        <v>0</v>
      </c>
      <c r="K193" s="136"/>
      <c r="L193" s="25"/>
      <c r="M193" s="137" t="s">
        <v>1</v>
      </c>
      <c r="N193" s="138" t="s">
        <v>34</v>
      </c>
      <c r="O193" s="139">
        <v>0</v>
      </c>
      <c r="P193" s="139">
        <f t="shared" si="31"/>
        <v>0</v>
      </c>
      <c r="Q193" s="139">
        <v>0</v>
      </c>
      <c r="R193" s="139">
        <f t="shared" si="32"/>
        <v>0</v>
      </c>
      <c r="S193" s="139">
        <v>0</v>
      </c>
      <c r="T193" s="140">
        <f t="shared" si="33"/>
        <v>0</v>
      </c>
      <c r="AR193" s="141" t="s">
        <v>133</v>
      </c>
      <c r="AT193" s="141" t="s">
        <v>129</v>
      </c>
      <c r="AU193" s="141" t="s">
        <v>78</v>
      </c>
      <c r="AY193" s="13" t="s">
        <v>126</v>
      </c>
      <c r="BE193" s="142">
        <f t="shared" si="34"/>
        <v>0</v>
      </c>
      <c r="BF193" s="142">
        <f t="shared" si="35"/>
        <v>0</v>
      </c>
      <c r="BG193" s="142">
        <f t="shared" si="36"/>
        <v>0</v>
      </c>
      <c r="BH193" s="142">
        <f t="shared" si="37"/>
        <v>0</v>
      </c>
      <c r="BI193" s="142">
        <f t="shared" si="38"/>
        <v>0</v>
      </c>
      <c r="BJ193" s="13" t="s">
        <v>76</v>
      </c>
      <c r="BK193" s="142">
        <f t="shared" si="39"/>
        <v>0</v>
      </c>
      <c r="BL193" s="13" t="s">
        <v>133</v>
      </c>
      <c r="BM193" s="141" t="s">
        <v>366</v>
      </c>
    </row>
    <row r="194" spans="2:65" s="1" customFormat="1" ht="21.75" customHeight="1">
      <c r="B194" s="129"/>
      <c r="C194" s="130" t="s">
        <v>367</v>
      </c>
      <c r="D194" s="130" t="s">
        <v>129</v>
      </c>
      <c r="E194" s="131" t="s">
        <v>368</v>
      </c>
      <c r="F194" s="132" t="s">
        <v>369</v>
      </c>
      <c r="G194" s="133" t="s">
        <v>137</v>
      </c>
      <c r="H194" s="134">
        <v>28</v>
      </c>
      <c r="I194" s="135"/>
      <c r="J194" s="135">
        <f t="shared" si="30"/>
        <v>0</v>
      </c>
      <c r="K194" s="136"/>
      <c r="L194" s="25"/>
      <c r="M194" s="137" t="s">
        <v>1</v>
      </c>
      <c r="N194" s="138" t="s">
        <v>34</v>
      </c>
      <c r="O194" s="139">
        <v>0</v>
      </c>
      <c r="P194" s="139">
        <f t="shared" si="31"/>
        <v>0</v>
      </c>
      <c r="Q194" s="139">
        <v>0</v>
      </c>
      <c r="R194" s="139">
        <f t="shared" si="32"/>
        <v>0</v>
      </c>
      <c r="S194" s="139">
        <v>0</v>
      </c>
      <c r="T194" s="140">
        <f t="shared" si="33"/>
        <v>0</v>
      </c>
      <c r="AR194" s="141" t="s">
        <v>133</v>
      </c>
      <c r="AT194" s="141" t="s">
        <v>129</v>
      </c>
      <c r="AU194" s="141" t="s">
        <v>78</v>
      </c>
      <c r="AY194" s="13" t="s">
        <v>126</v>
      </c>
      <c r="BE194" s="142">
        <f t="shared" si="34"/>
        <v>0</v>
      </c>
      <c r="BF194" s="142">
        <f t="shared" si="35"/>
        <v>0</v>
      </c>
      <c r="BG194" s="142">
        <f t="shared" si="36"/>
        <v>0</v>
      </c>
      <c r="BH194" s="142">
        <f t="shared" si="37"/>
        <v>0</v>
      </c>
      <c r="BI194" s="142">
        <f t="shared" si="38"/>
        <v>0</v>
      </c>
      <c r="BJ194" s="13" t="s">
        <v>76</v>
      </c>
      <c r="BK194" s="142">
        <f t="shared" si="39"/>
        <v>0</v>
      </c>
      <c r="BL194" s="13" t="s">
        <v>133</v>
      </c>
      <c r="BM194" s="141" t="s">
        <v>370</v>
      </c>
    </row>
    <row r="195" spans="2:65" s="1" customFormat="1" ht="21.75" customHeight="1">
      <c r="B195" s="129"/>
      <c r="C195" s="130" t="s">
        <v>371</v>
      </c>
      <c r="D195" s="130" t="s">
        <v>129</v>
      </c>
      <c r="E195" s="131" t="s">
        <v>372</v>
      </c>
      <c r="F195" s="132" t="s">
        <v>373</v>
      </c>
      <c r="G195" s="133" t="s">
        <v>137</v>
      </c>
      <c r="H195" s="134">
        <v>12</v>
      </c>
      <c r="I195" s="135"/>
      <c r="J195" s="135">
        <f t="shared" si="30"/>
        <v>0</v>
      </c>
      <c r="K195" s="136"/>
      <c r="L195" s="25"/>
      <c r="M195" s="137" t="s">
        <v>1</v>
      </c>
      <c r="N195" s="138" t="s">
        <v>34</v>
      </c>
      <c r="O195" s="139">
        <v>0</v>
      </c>
      <c r="P195" s="139">
        <f t="shared" si="31"/>
        <v>0</v>
      </c>
      <c r="Q195" s="139">
        <v>0</v>
      </c>
      <c r="R195" s="139">
        <f t="shared" si="32"/>
        <v>0</v>
      </c>
      <c r="S195" s="139">
        <v>0</v>
      </c>
      <c r="T195" s="140">
        <f t="shared" si="33"/>
        <v>0</v>
      </c>
      <c r="AR195" s="141" t="s">
        <v>133</v>
      </c>
      <c r="AT195" s="141" t="s">
        <v>129</v>
      </c>
      <c r="AU195" s="141" t="s">
        <v>78</v>
      </c>
      <c r="AY195" s="13" t="s">
        <v>126</v>
      </c>
      <c r="BE195" s="142">
        <f t="shared" si="34"/>
        <v>0</v>
      </c>
      <c r="BF195" s="142">
        <f t="shared" si="35"/>
        <v>0</v>
      </c>
      <c r="BG195" s="142">
        <f t="shared" si="36"/>
        <v>0</v>
      </c>
      <c r="BH195" s="142">
        <f t="shared" si="37"/>
        <v>0</v>
      </c>
      <c r="BI195" s="142">
        <f t="shared" si="38"/>
        <v>0</v>
      </c>
      <c r="BJ195" s="13" t="s">
        <v>76</v>
      </c>
      <c r="BK195" s="142">
        <f t="shared" si="39"/>
        <v>0</v>
      </c>
      <c r="BL195" s="13" t="s">
        <v>133</v>
      </c>
      <c r="BM195" s="141" t="s">
        <v>374</v>
      </c>
    </row>
    <row r="196" spans="2:65" s="1" customFormat="1" ht="21.75" customHeight="1">
      <c r="B196" s="129"/>
      <c r="C196" s="130" t="s">
        <v>375</v>
      </c>
      <c r="D196" s="130" t="s">
        <v>129</v>
      </c>
      <c r="E196" s="131" t="s">
        <v>376</v>
      </c>
      <c r="F196" s="132" t="s">
        <v>377</v>
      </c>
      <c r="G196" s="133" t="s">
        <v>137</v>
      </c>
      <c r="H196" s="134">
        <v>18</v>
      </c>
      <c r="I196" s="135"/>
      <c r="J196" s="135">
        <f t="shared" si="30"/>
        <v>0</v>
      </c>
      <c r="K196" s="136"/>
      <c r="L196" s="25"/>
      <c r="M196" s="137" t="s">
        <v>1</v>
      </c>
      <c r="N196" s="138" t="s">
        <v>34</v>
      </c>
      <c r="O196" s="139">
        <v>0</v>
      </c>
      <c r="P196" s="139">
        <f t="shared" si="31"/>
        <v>0</v>
      </c>
      <c r="Q196" s="139">
        <v>0</v>
      </c>
      <c r="R196" s="139">
        <f t="shared" si="32"/>
        <v>0</v>
      </c>
      <c r="S196" s="139">
        <v>0</v>
      </c>
      <c r="T196" s="140">
        <f t="shared" si="33"/>
        <v>0</v>
      </c>
      <c r="AR196" s="141" t="s">
        <v>133</v>
      </c>
      <c r="AT196" s="141" t="s">
        <v>129</v>
      </c>
      <c r="AU196" s="141" t="s">
        <v>78</v>
      </c>
      <c r="AY196" s="13" t="s">
        <v>126</v>
      </c>
      <c r="BE196" s="142">
        <f t="shared" si="34"/>
        <v>0</v>
      </c>
      <c r="BF196" s="142">
        <f t="shared" si="35"/>
        <v>0</v>
      </c>
      <c r="BG196" s="142">
        <f t="shared" si="36"/>
        <v>0</v>
      </c>
      <c r="BH196" s="142">
        <f t="shared" si="37"/>
        <v>0</v>
      </c>
      <c r="BI196" s="142">
        <f t="shared" si="38"/>
        <v>0</v>
      </c>
      <c r="BJ196" s="13" t="s">
        <v>76</v>
      </c>
      <c r="BK196" s="142">
        <f t="shared" si="39"/>
        <v>0</v>
      </c>
      <c r="BL196" s="13" t="s">
        <v>133</v>
      </c>
      <c r="BM196" s="141" t="s">
        <v>378</v>
      </c>
    </row>
    <row r="197" spans="2:65" s="1" customFormat="1" ht="21.75" customHeight="1">
      <c r="B197" s="129"/>
      <c r="C197" s="130" t="s">
        <v>379</v>
      </c>
      <c r="D197" s="130" t="s">
        <v>129</v>
      </c>
      <c r="E197" s="131" t="s">
        <v>380</v>
      </c>
      <c r="F197" s="132" t="s">
        <v>381</v>
      </c>
      <c r="G197" s="133" t="s">
        <v>137</v>
      </c>
      <c r="H197" s="134">
        <v>8</v>
      </c>
      <c r="I197" s="135"/>
      <c r="J197" s="135">
        <f t="shared" si="30"/>
        <v>0</v>
      </c>
      <c r="K197" s="136"/>
      <c r="L197" s="25"/>
      <c r="M197" s="137" t="s">
        <v>1</v>
      </c>
      <c r="N197" s="138" t="s">
        <v>34</v>
      </c>
      <c r="O197" s="139">
        <v>0</v>
      </c>
      <c r="P197" s="139">
        <f t="shared" si="31"/>
        <v>0</v>
      </c>
      <c r="Q197" s="139">
        <v>0</v>
      </c>
      <c r="R197" s="139">
        <f t="shared" si="32"/>
        <v>0</v>
      </c>
      <c r="S197" s="139">
        <v>0</v>
      </c>
      <c r="T197" s="140">
        <f t="shared" si="33"/>
        <v>0</v>
      </c>
      <c r="AR197" s="141" t="s">
        <v>133</v>
      </c>
      <c r="AT197" s="141" t="s">
        <v>129</v>
      </c>
      <c r="AU197" s="141" t="s">
        <v>78</v>
      </c>
      <c r="AY197" s="13" t="s">
        <v>126</v>
      </c>
      <c r="BE197" s="142">
        <f t="shared" si="34"/>
        <v>0</v>
      </c>
      <c r="BF197" s="142">
        <f t="shared" si="35"/>
        <v>0</v>
      </c>
      <c r="BG197" s="142">
        <f t="shared" si="36"/>
        <v>0</v>
      </c>
      <c r="BH197" s="142">
        <f t="shared" si="37"/>
        <v>0</v>
      </c>
      <c r="BI197" s="142">
        <f t="shared" si="38"/>
        <v>0</v>
      </c>
      <c r="BJ197" s="13" t="s">
        <v>76</v>
      </c>
      <c r="BK197" s="142">
        <f t="shared" si="39"/>
        <v>0</v>
      </c>
      <c r="BL197" s="13" t="s">
        <v>133</v>
      </c>
      <c r="BM197" s="141" t="s">
        <v>382</v>
      </c>
    </row>
    <row r="198" spans="2:65" s="1" customFormat="1" ht="21.75" customHeight="1">
      <c r="B198" s="129"/>
      <c r="C198" s="130" t="s">
        <v>383</v>
      </c>
      <c r="D198" s="130" t="s">
        <v>129</v>
      </c>
      <c r="E198" s="131" t="s">
        <v>384</v>
      </c>
      <c r="F198" s="132" t="s">
        <v>385</v>
      </c>
      <c r="G198" s="133" t="s">
        <v>137</v>
      </c>
      <c r="H198" s="134">
        <v>6</v>
      </c>
      <c r="I198" s="135"/>
      <c r="J198" s="135">
        <f t="shared" si="30"/>
        <v>0</v>
      </c>
      <c r="K198" s="136"/>
      <c r="L198" s="25"/>
      <c r="M198" s="137" t="s">
        <v>1</v>
      </c>
      <c r="N198" s="138" t="s">
        <v>34</v>
      </c>
      <c r="O198" s="139">
        <v>0</v>
      </c>
      <c r="P198" s="139">
        <f t="shared" si="31"/>
        <v>0</v>
      </c>
      <c r="Q198" s="139">
        <v>0</v>
      </c>
      <c r="R198" s="139">
        <f t="shared" si="32"/>
        <v>0</v>
      </c>
      <c r="S198" s="139">
        <v>0</v>
      </c>
      <c r="T198" s="140">
        <f t="shared" si="33"/>
        <v>0</v>
      </c>
      <c r="AR198" s="141" t="s">
        <v>133</v>
      </c>
      <c r="AT198" s="141" t="s">
        <v>129</v>
      </c>
      <c r="AU198" s="141" t="s">
        <v>78</v>
      </c>
      <c r="AY198" s="13" t="s">
        <v>126</v>
      </c>
      <c r="BE198" s="142">
        <f t="shared" si="34"/>
        <v>0</v>
      </c>
      <c r="BF198" s="142">
        <f t="shared" si="35"/>
        <v>0</v>
      </c>
      <c r="BG198" s="142">
        <f t="shared" si="36"/>
        <v>0</v>
      </c>
      <c r="BH198" s="142">
        <f t="shared" si="37"/>
        <v>0</v>
      </c>
      <c r="BI198" s="142">
        <f t="shared" si="38"/>
        <v>0</v>
      </c>
      <c r="BJ198" s="13" t="s">
        <v>76</v>
      </c>
      <c r="BK198" s="142">
        <f t="shared" si="39"/>
        <v>0</v>
      </c>
      <c r="BL198" s="13" t="s">
        <v>133</v>
      </c>
      <c r="BM198" s="141" t="s">
        <v>386</v>
      </c>
    </row>
    <row r="199" spans="2:65" s="1" customFormat="1" ht="21.75" customHeight="1">
      <c r="B199" s="129"/>
      <c r="C199" s="130" t="s">
        <v>387</v>
      </c>
      <c r="D199" s="130" t="s">
        <v>129</v>
      </c>
      <c r="E199" s="131" t="s">
        <v>388</v>
      </c>
      <c r="F199" s="132" t="s">
        <v>389</v>
      </c>
      <c r="G199" s="133" t="s">
        <v>137</v>
      </c>
      <c r="H199" s="134">
        <v>23</v>
      </c>
      <c r="I199" s="135"/>
      <c r="J199" s="135">
        <f t="shared" si="30"/>
        <v>0</v>
      </c>
      <c r="K199" s="136"/>
      <c r="L199" s="25"/>
      <c r="M199" s="137" t="s">
        <v>1</v>
      </c>
      <c r="N199" s="138" t="s">
        <v>34</v>
      </c>
      <c r="O199" s="139">
        <v>0</v>
      </c>
      <c r="P199" s="139">
        <f t="shared" si="31"/>
        <v>0</v>
      </c>
      <c r="Q199" s="139">
        <v>0</v>
      </c>
      <c r="R199" s="139">
        <f t="shared" si="32"/>
        <v>0</v>
      </c>
      <c r="S199" s="139">
        <v>0</v>
      </c>
      <c r="T199" s="140">
        <f t="shared" si="33"/>
        <v>0</v>
      </c>
      <c r="AR199" s="141" t="s">
        <v>133</v>
      </c>
      <c r="AT199" s="141" t="s">
        <v>129</v>
      </c>
      <c r="AU199" s="141" t="s">
        <v>78</v>
      </c>
      <c r="AY199" s="13" t="s">
        <v>126</v>
      </c>
      <c r="BE199" s="142">
        <f t="shared" si="34"/>
        <v>0</v>
      </c>
      <c r="BF199" s="142">
        <f t="shared" si="35"/>
        <v>0</v>
      </c>
      <c r="BG199" s="142">
        <f t="shared" si="36"/>
        <v>0</v>
      </c>
      <c r="BH199" s="142">
        <f t="shared" si="37"/>
        <v>0</v>
      </c>
      <c r="BI199" s="142">
        <f t="shared" si="38"/>
        <v>0</v>
      </c>
      <c r="BJ199" s="13" t="s">
        <v>76</v>
      </c>
      <c r="BK199" s="142">
        <f t="shared" si="39"/>
        <v>0</v>
      </c>
      <c r="BL199" s="13" t="s">
        <v>133</v>
      </c>
      <c r="BM199" s="141" t="s">
        <v>390</v>
      </c>
    </row>
    <row r="200" spans="2:65" s="1" customFormat="1" ht="24.2" customHeight="1">
      <c r="B200" s="129"/>
      <c r="C200" s="130" t="s">
        <v>391</v>
      </c>
      <c r="D200" s="130" t="s">
        <v>129</v>
      </c>
      <c r="E200" s="131" t="s">
        <v>392</v>
      </c>
      <c r="F200" s="132" t="s">
        <v>393</v>
      </c>
      <c r="G200" s="133" t="s">
        <v>137</v>
      </c>
      <c r="H200" s="134">
        <v>2</v>
      </c>
      <c r="I200" s="135"/>
      <c r="J200" s="135">
        <f t="shared" si="30"/>
        <v>0</v>
      </c>
      <c r="K200" s="136"/>
      <c r="L200" s="25"/>
      <c r="M200" s="137" t="s">
        <v>1</v>
      </c>
      <c r="N200" s="138" t="s">
        <v>34</v>
      </c>
      <c r="O200" s="139">
        <v>0.572</v>
      </c>
      <c r="P200" s="139">
        <f t="shared" si="31"/>
        <v>1.144</v>
      </c>
      <c r="Q200" s="139">
        <v>0.00451</v>
      </c>
      <c r="R200" s="139">
        <f t="shared" si="32"/>
        <v>0.00902</v>
      </c>
      <c r="S200" s="139">
        <v>0</v>
      </c>
      <c r="T200" s="140">
        <f t="shared" si="33"/>
        <v>0</v>
      </c>
      <c r="AR200" s="141" t="s">
        <v>133</v>
      </c>
      <c r="AT200" s="141" t="s">
        <v>129</v>
      </c>
      <c r="AU200" s="141" t="s">
        <v>78</v>
      </c>
      <c r="AY200" s="13" t="s">
        <v>126</v>
      </c>
      <c r="BE200" s="142">
        <f t="shared" si="34"/>
        <v>0</v>
      </c>
      <c r="BF200" s="142">
        <f t="shared" si="35"/>
        <v>0</v>
      </c>
      <c r="BG200" s="142">
        <f t="shared" si="36"/>
        <v>0</v>
      </c>
      <c r="BH200" s="142">
        <f t="shared" si="37"/>
        <v>0</v>
      </c>
      <c r="BI200" s="142">
        <f t="shared" si="38"/>
        <v>0</v>
      </c>
      <c r="BJ200" s="13" t="s">
        <v>76</v>
      </c>
      <c r="BK200" s="142">
        <f t="shared" si="39"/>
        <v>0</v>
      </c>
      <c r="BL200" s="13" t="s">
        <v>133</v>
      </c>
      <c r="BM200" s="141" t="s">
        <v>394</v>
      </c>
    </row>
    <row r="201" spans="2:65" s="1" customFormat="1" ht="24.2" customHeight="1">
      <c r="B201" s="129"/>
      <c r="C201" s="130" t="s">
        <v>395</v>
      </c>
      <c r="D201" s="130" t="s">
        <v>129</v>
      </c>
      <c r="E201" s="131" t="s">
        <v>396</v>
      </c>
      <c r="F201" s="132" t="s">
        <v>397</v>
      </c>
      <c r="G201" s="133" t="s">
        <v>137</v>
      </c>
      <c r="H201" s="134">
        <v>5</v>
      </c>
      <c r="I201" s="135"/>
      <c r="J201" s="135">
        <f t="shared" si="30"/>
        <v>0</v>
      </c>
      <c r="K201" s="136"/>
      <c r="L201" s="25"/>
      <c r="M201" s="137" t="s">
        <v>1</v>
      </c>
      <c r="N201" s="138" t="s">
        <v>34</v>
      </c>
      <c r="O201" s="139">
        <v>0.642</v>
      </c>
      <c r="P201" s="139">
        <f t="shared" si="31"/>
        <v>3.21</v>
      </c>
      <c r="Q201" s="139">
        <v>0.00518</v>
      </c>
      <c r="R201" s="139">
        <f t="shared" si="32"/>
        <v>0.0259</v>
      </c>
      <c r="S201" s="139">
        <v>0</v>
      </c>
      <c r="T201" s="140">
        <f t="shared" si="33"/>
        <v>0</v>
      </c>
      <c r="AR201" s="141" t="s">
        <v>133</v>
      </c>
      <c r="AT201" s="141" t="s">
        <v>129</v>
      </c>
      <c r="AU201" s="141" t="s">
        <v>78</v>
      </c>
      <c r="AY201" s="13" t="s">
        <v>126</v>
      </c>
      <c r="BE201" s="142">
        <f t="shared" si="34"/>
        <v>0</v>
      </c>
      <c r="BF201" s="142">
        <f t="shared" si="35"/>
        <v>0</v>
      </c>
      <c r="BG201" s="142">
        <f t="shared" si="36"/>
        <v>0</v>
      </c>
      <c r="BH201" s="142">
        <f t="shared" si="37"/>
        <v>0</v>
      </c>
      <c r="BI201" s="142">
        <f t="shared" si="38"/>
        <v>0</v>
      </c>
      <c r="BJ201" s="13" t="s">
        <v>76</v>
      </c>
      <c r="BK201" s="142">
        <f t="shared" si="39"/>
        <v>0</v>
      </c>
      <c r="BL201" s="13" t="s">
        <v>133</v>
      </c>
      <c r="BM201" s="141" t="s">
        <v>398</v>
      </c>
    </row>
    <row r="202" spans="2:65" s="1" customFormat="1" ht="24.2" customHeight="1">
      <c r="B202" s="129"/>
      <c r="C202" s="130" t="s">
        <v>399</v>
      </c>
      <c r="D202" s="130" t="s">
        <v>129</v>
      </c>
      <c r="E202" s="131" t="s">
        <v>400</v>
      </c>
      <c r="F202" s="132" t="s">
        <v>401</v>
      </c>
      <c r="G202" s="133" t="s">
        <v>137</v>
      </c>
      <c r="H202" s="134">
        <v>28</v>
      </c>
      <c r="I202" s="135"/>
      <c r="J202" s="135">
        <f t="shared" si="30"/>
        <v>0</v>
      </c>
      <c r="K202" s="136"/>
      <c r="L202" s="25"/>
      <c r="M202" s="137" t="s">
        <v>1</v>
      </c>
      <c r="N202" s="138" t="s">
        <v>34</v>
      </c>
      <c r="O202" s="139">
        <v>0.739</v>
      </c>
      <c r="P202" s="139">
        <f t="shared" si="31"/>
        <v>20.692</v>
      </c>
      <c r="Q202" s="139">
        <v>0.0064</v>
      </c>
      <c r="R202" s="139">
        <f t="shared" si="32"/>
        <v>0.1792</v>
      </c>
      <c r="S202" s="139">
        <v>0</v>
      </c>
      <c r="T202" s="140">
        <f t="shared" si="33"/>
        <v>0</v>
      </c>
      <c r="AR202" s="141" t="s">
        <v>133</v>
      </c>
      <c r="AT202" s="141" t="s">
        <v>129</v>
      </c>
      <c r="AU202" s="141" t="s">
        <v>78</v>
      </c>
      <c r="AY202" s="13" t="s">
        <v>126</v>
      </c>
      <c r="BE202" s="142">
        <f t="shared" si="34"/>
        <v>0</v>
      </c>
      <c r="BF202" s="142">
        <f t="shared" si="35"/>
        <v>0</v>
      </c>
      <c r="BG202" s="142">
        <f t="shared" si="36"/>
        <v>0</v>
      </c>
      <c r="BH202" s="142">
        <f t="shared" si="37"/>
        <v>0</v>
      </c>
      <c r="BI202" s="142">
        <f t="shared" si="38"/>
        <v>0</v>
      </c>
      <c r="BJ202" s="13" t="s">
        <v>76</v>
      </c>
      <c r="BK202" s="142">
        <f t="shared" si="39"/>
        <v>0</v>
      </c>
      <c r="BL202" s="13" t="s">
        <v>133</v>
      </c>
      <c r="BM202" s="141" t="s">
        <v>402</v>
      </c>
    </row>
    <row r="203" spans="2:65" s="1" customFormat="1" ht="24.2" customHeight="1">
      <c r="B203" s="129"/>
      <c r="C203" s="130" t="s">
        <v>403</v>
      </c>
      <c r="D203" s="130" t="s">
        <v>129</v>
      </c>
      <c r="E203" s="131" t="s">
        <v>404</v>
      </c>
      <c r="F203" s="132" t="s">
        <v>405</v>
      </c>
      <c r="G203" s="133" t="s">
        <v>180</v>
      </c>
      <c r="H203" s="134">
        <v>5</v>
      </c>
      <c r="I203" s="135"/>
      <c r="J203" s="135">
        <f t="shared" si="30"/>
        <v>0</v>
      </c>
      <c r="K203" s="136"/>
      <c r="L203" s="25"/>
      <c r="M203" s="137" t="s">
        <v>1</v>
      </c>
      <c r="N203" s="138" t="s">
        <v>34</v>
      </c>
      <c r="O203" s="139">
        <v>1.101</v>
      </c>
      <c r="P203" s="139">
        <f t="shared" si="31"/>
        <v>5.505</v>
      </c>
      <c r="Q203" s="139">
        <v>0.00648</v>
      </c>
      <c r="R203" s="139">
        <f t="shared" si="32"/>
        <v>0.0324</v>
      </c>
      <c r="S203" s="139">
        <v>0</v>
      </c>
      <c r="T203" s="140">
        <f t="shared" si="33"/>
        <v>0</v>
      </c>
      <c r="AR203" s="141" t="s">
        <v>133</v>
      </c>
      <c r="AT203" s="141" t="s">
        <v>129</v>
      </c>
      <c r="AU203" s="141" t="s">
        <v>78</v>
      </c>
      <c r="AY203" s="13" t="s">
        <v>126</v>
      </c>
      <c r="BE203" s="142">
        <f t="shared" si="34"/>
        <v>0</v>
      </c>
      <c r="BF203" s="142">
        <f t="shared" si="35"/>
        <v>0</v>
      </c>
      <c r="BG203" s="142">
        <f t="shared" si="36"/>
        <v>0</v>
      </c>
      <c r="BH203" s="142">
        <f t="shared" si="37"/>
        <v>0</v>
      </c>
      <c r="BI203" s="142">
        <f t="shared" si="38"/>
        <v>0</v>
      </c>
      <c r="BJ203" s="13" t="s">
        <v>76</v>
      </c>
      <c r="BK203" s="142">
        <f t="shared" si="39"/>
        <v>0</v>
      </c>
      <c r="BL203" s="13" t="s">
        <v>133</v>
      </c>
      <c r="BM203" s="141" t="s">
        <v>406</v>
      </c>
    </row>
    <row r="204" spans="2:65" s="1" customFormat="1" ht="24.2" customHeight="1">
      <c r="B204" s="129"/>
      <c r="C204" s="130" t="s">
        <v>407</v>
      </c>
      <c r="D204" s="130" t="s">
        <v>129</v>
      </c>
      <c r="E204" s="131" t="s">
        <v>408</v>
      </c>
      <c r="F204" s="132" t="s">
        <v>409</v>
      </c>
      <c r="G204" s="133" t="s">
        <v>180</v>
      </c>
      <c r="H204" s="134">
        <v>9</v>
      </c>
      <c r="I204" s="135"/>
      <c r="J204" s="135">
        <f t="shared" si="30"/>
        <v>0</v>
      </c>
      <c r="K204" s="136"/>
      <c r="L204" s="25"/>
      <c r="M204" s="137" t="s">
        <v>1</v>
      </c>
      <c r="N204" s="138" t="s">
        <v>34</v>
      </c>
      <c r="O204" s="139">
        <v>1.912</v>
      </c>
      <c r="P204" s="139">
        <f t="shared" si="31"/>
        <v>17.208</v>
      </c>
      <c r="Q204" s="139">
        <v>0.00854</v>
      </c>
      <c r="R204" s="139">
        <f t="shared" si="32"/>
        <v>0.07686000000000001</v>
      </c>
      <c r="S204" s="139">
        <v>0</v>
      </c>
      <c r="T204" s="140">
        <f t="shared" si="33"/>
        <v>0</v>
      </c>
      <c r="AR204" s="141" t="s">
        <v>133</v>
      </c>
      <c r="AT204" s="141" t="s">
        <v>129</v>
      </c>
      <c r="AU204" s="141" t="s">
        <v>78</v>
      </c>
      <c r="AY204" s="13" t="s">
        <v>126</v>
      </c>
      <c r="BE204" s="142">
        <f t="shared" si="34"/>
        <v>0</v>
      </c>
      <c r="BF204" s="142">
        <f t="shared" si="35"/>
        <v>0</v>
      </c>
      <c r="BG204" s="142">
        <f t="shared" si="36"/>
        <v>0</v>
      </c>
      <c r="BH204" s="142">
        <f t="shared" si="37"/>
        <v>0</v>
      </c>
      <c r="BI204" s="142">
        <f t="shared" si="38"/>
        <v>0</v>
      </c>
      <c r="BJ204" s="13" t="s">
        <v>76</v>
      </c>
      <c r="BK204" s="142">
        <f t="shared" si="39"/>
        <v>0</v>
      </c>
      <c r="BL204" s="13" t="s">
        <v>133</v>
      </c>
      <c r="BM204" s="141" t="s">
        <v>410</v>
      </c>
    </row>
    <row r="205" spans="2:65" s="1" customFormat="1" ht="24.2" customHeight="1">
      <c r="B205" s="129"/>
      <c r="C205" s="130" t="s">
        <v>411</v>
      </c>
      <c r="D205" s="130" t="s">
        <v>129</v>
      </c>
      <c r="E205" s="131" t="s">
        <v>412</v>
      </c>
      <c r="F205" s="132" t="s">
        <v>1126</v>
      </c>
      <c r="G205" s="133" t="s">
        <v>137</v>
      </c>
      <c r="H205" s="134">
        <v>10</v>
      </c>
      <c r="I205" s="135"/>
      <c r="J205" s="135">
        <f t="shared" si="30"/>
        <v>0</v>
      </c>
      <c r="K205" s="136"/>
      <c r="L205" s="25"/>
      <c r="M205" s="137" t="s">
        <v>1</v>
      </c>
      <c r="N205" s="138" t="s">
        <v>34</v>
      </c>
      <c r="O205" s="139">
        <v>0.616</v>
      </c>
      <c r="P205" s="139">
        <f t="shared" si="31"/>
        <v>6.16</v>
      </c>
      <c r="Q205" s="139">
        <v>0.00098</v>
      </c>
      <c r="R205" s="139">
        <f t="shared" si="32"/>
        <v>0.0098</v>
      </c>
      <c r="S205" s="139">
        <v>0</v>
      </c>
      <c r="T205" s="140">
        <f t="shared" si="33"/>
        <v>0</v>
      </c>
      <c r="AR205" s="141" t="s">
        <v>133</v>
      </c>
      <c r="AT205" s="141" t="s">
        <v>129</v>
      </c>
      <c r="AU205" s="141" t="s">
        <v>78</v>
      </c>
      <c r="AY205" s="13" t="s">
        <v>126</v>
      </c>
      <c r="BE205" s="142">
        <f t="shared" si="34"/>
        <v>0</v>
      </c>
      <c r="BF205" s="142">
        <f t="shared" si="35"/>
        <v>0</v>
      </c>
      <c r="BG205" s="142">
        <f t="shared" si="36"/>
        <v>0</v>
      </c>
      <c r="BH205" s="142">
        <f t="shared" si="37"/>
        <v>0</v>
      </c>
      <c r="BI205" s="142">
        <f t="shared" si="38"/>
        <v>0</v>
      </c>
      <c r="BJ205" s="13" t="s">
        <v>76</v>
      </c>
      <c r="BK205" s="142">
        <f t="shared" si="39"/>
        <v>0</v>
      </c>
      <c r="BL205" s="13" t="s">
        <v>133</v>
      </c>
      <c r="BM205" s="141" t="s">
        <v>413</v>
      </c>
    </row>
    <row r="206" spans="2:65" s="1" customFormat="1" ht="24.2" customHeight="1">
      <c r="B206" s="129"/>
      <c r="C206" s="130" t="s">
        <v>414</v>
      </c>
      <c r="D206" s="130" t="s">
        <v>129</v>
      </c>
      <c r="E206" s="131" t="s">
        <v>415</v>
      </c>
      <c r="F206" s="132" t="s">
        <v>1127</v>
      </c>
      <c r="G206" s="133" t="s">
        <v>137</v>
      </c>
      <c r="H206" s="134">
        <v>10</v>
      </c>
      <c r="I206" s="135"/>
      <c r="J206" s="135">
        <f t="shared" si="30"/>
        <v>0</v>
      </c>
      <c r="K206" s="136"/>
      <c r="L206" s="25"/>
      <c r="M206" s="137" t="s">
        <v>1</v>
      </c>
      <c r="N206" s="138" t="s">
        <v>34</v>
      </c>
      <c r="O206" s="139">
        <v>0.696</v>
      </c>
      <c r="P206" s="139">
        <f t="shared" si="31"/>
        <v>6.959999999999999</v>
      </c>
      <c r="Q206" s="139">
        <v>0.0013</v>
      </c>
      <c r="R206" s="139">
        <f t="shared" si="32"/>
        <v>0.013</v>
      </c>
      <c r="S206" s="139">
        <v>0</v>
      </c>
      <c r="T206" s="140">
        <f t="shared" si="33"/>
        <v>0</v>
      </c>
      <c r="AR206" s="141" t="s">
        <v>133</v>
      </c>
      <c r="AT206" s="141" t="s">
        <v>129</v>
      </c>
      <c r="AU206" s="141" t="s">
        <v>78</v>
      </c>
      <c r="AY206" s="13" t="s">
        <v>126</v>
      </c>
      <c r="BE206" s="142">
        <f t="shared" si="34"/>
        <v>0</v>
      </c>
      <c r="BF206" s="142">
        <f t="shared" si="35"/>
        <v>0</v>
      </c>
      <c r="BG206" s="142">
        <f t="shared" si="36"/>
        <v>0</v>
      </c>
      <c r="BH206" s="142">
        <f t="shared" si="37"/>
        <v>0</v>
      </c>
      <c r="BI206" s="142">
        <f t="shared" si="38"/>
        <v>0</v>
      </c>
      <c r="BJ206" s="13" t="s">
        <v>76</v>
      </c>
      <c r="BK206" s="142">
        <f t="shared" si="39"/>
        <v>0</v>
      </c>
      <c r="BL206" s="13" t="s">
        <v>133</v>
      </c>
      <c r="BM206" s="141" t="s">
        <v>416</v>
      </c>
    </row>
    <row r="207" spans="2:65" s="1" customFormat="1" ht="24.2" customHeight="1">
      <c r="B207" s="129"/>
      <c r="C207" s="130" t="s">
        <v>417</v>
      </c>
      <c r="D207" s="130" t="s">
        <v>129</v>
      </c>
      <c r="E207" s="131" t="s">
        <v>418</v>
      </c>
      <c r="F207" s="132" t="s">
        <v>1128</v>
      </c>
      <c r="G207" s="133" t="s">
        <v>137</v>
      </c>
      <c r="H207" s="134">
        <v>20</v>
      </c>
      <c r="I207" s="135"/>
      <c r="J207" s="135">
        <f t="shared" si="30"/>
        <v>0</v>
      </c>
      <c r="K207" s="136"/>
      <c r="L207" s="25"/>
      <c r="M207" s="137" t="s">
        <v>1</v>
      </c>
      <c r="N207" s="138" t="s">
        <v>34</v>
      </c>
      <c r="O207" s="139">
        <v>0.743</v>
      </c>
      <c r="P207" s="139">
        <f t="shared" si="31"/>
        <v>14.86</v>
      </c>
      <c r="Q207" s="139">
        <v>0.00263</v>
      </c>
      <c r="R207" s="139">
        <f t="shared" si="32"/>
        <v>0.0526</v>
      </c>
      <c r="S207" s="139">
        <v>0</v>
      </c>
      <c r="T207" s="140">
        <f t="shared" si="33"/>
        <v>0</v>
      </c>
      <c r="AR207" s="141" t="s">
        <v>133</v>
      </c>
      <c r="AT207" s="141" t="s">
        <v>129</v>
      </c>
      <c r="AU207" s="141" t="s">
        <v>78</v>
      </c>
      <c r="AY207" s="13" t="s">
        <v>126</v>
      </c>
      <c r="BE207" s="142">
        <f t="shared" si="34"/>
        <v>0</v>
      </c>
      <c r="BF207" s="142">
        <f t="shared" si="35"/>
        <v>0</v>
      </c>
      <c r="BG207" s="142">
        <f t="shared" si="36"/>
        <v>0</v>
      </c>
      <c r="BH207" s="142">
        <f t="shared" si="37"/>
        <v>0</v>
      </c>
      <c r="BI207" s="142">
        <f t="shared" si="38"/>
        <v>0</v>
      </c>
      <c r="BJ207" s="13" t="s">
        <v>76</v>
      </c>
      <c r="BK207" s="142">
        <f t="shared" si="39"/>
        <v>0</v>
      </c>
      <c r="BL207" s="13" t="s">
        <v>133</v>
      </c>
      <c r="BM207" s="141" t="s">
        <v>419</v>
      </c>
    </row>
    <row r="208" spans="2:65" s="1" customFormat="1" ht="24.2" customHeight="1">
      <c r="B208" s="129"/>
      <c r="C208" s="130" t="s">
        <v>420</v>
      </c>
      <c r="D208" s="130" t="s">
        <v>129</v>
      </c>
      <c r="E208" s="131" t="s">
        <v>421</v>
      </c>
      <c r="F208" s="132" t="s">
        <v>1129</v>
      </c>
      <c r="G208" s="133" t="s">
        <v>137</v>
      </c>
      <c r="H208" s="134">
        <v>10</v>
      </c>
      <c r="I208" s="135"/>
      <c r="J208" s="135">
        <f t="shared" si="30"/>
        <v>0</v>
      </c>
      <c r="K208" s="136"/>
      <c r="L208" s="25"/>
      <c r="M208" s="137" t="s">
        <v>1</v>
      </c>
      <c r="N208" s="138" t="s">
        <v>34</v>
      </c>
      <c r="O208" s="139">
        <v>0.789</v>
      </c>
      <c r="P208" s="139">
        <f t="shared" si="31"/>
        <v>7.890000000000001</v>
      </c>
      <c r="Q208" s="139">
        <v>0.00364</v>
      </c>
      <c r="R208" s="139">
        <f t="shared" si="32"/>
        <v>0.0364</v>
      </c>
      <c r="S208" s="139">
        <v>0</v>
      </c>
      <c r="T208" s="140">
        <f t="shared" si="33"/>
        <v>0</v>
      </c>
      <c r="AR208" s="141" t="s">
        <v>133</v>
      </c>
      <c r="AT208" s="141" t="s">
        <v>129</v>
      </c>
      <c r="AU208" s="141" t="s">
        <v>78</v>
      </c>
      <c r="AY208" s="13" t="s">
        <v>126</v>
      </c>
      <c r="BE208" s="142">
        <f t="shared" si="34"/>
        <v>0</v>
      </c>
      <c r="BF208" s="142">
        <f t="shared" si="35"/>
        <v>0</v>
      </c>
      <c r="BG208" s="142">
        <f t="shared" si="36"/>
        <v>0</v>
      </c>
      <c r="BH208" s="142">
        <f t="shared" si="37"/>
        <v>0</v>
      </c>
      <c r="BI208" s="142">
        <f t="shared" si="38"/>
        <v>0</v>
      </c>
      <c r="BJ208" s="13" t="s">
        <v>76</v>
      </c>
      <c r="BK208" s="142">
        <f t="shared" si="39"/>
        <v>0</v>
      </c>
      <c r="BL208" s="13" t="s">
        <v>133</v>
      </c>
      <c r="BM208" s="141" t="s">
        <v>422</v>
      </c>
    </row>
    <row r="209" spans="2:65" s="1" customFormat="1" ht="24.2" customHeight="1">
      <c r="B209" s="129"/>
      <c r="C209" s="130" t="s">
        <v>423</v>
      </c>
      <c r="D209" s="130" t="s">
        <v>129</v>
      </c>
      <c r="E209" s="131" t="s">
        <v>424</v>
      </c>
      <c r="F209" s="132" t="s">
        <v>1130</v>
      </c>
      <c r="G209" s="133" t="s">
        <v>137</v>
      </c>
      <c r="H209" s="134">
        <v>23</v>
      </c>
      <c r="I209" s="135"/>
      <c r="J209" s="135">
        <f t="shared" si="30"/>
        <v>0</v>
      </c>
      <c r="K209" s="136"/>
      <c r="L209" s="25"/>
      <c r="M209" s="137" t="s">
        <v>1</v>
      </c>
      <c r="N209" s="138" t="s">
        <v>34</v>
      </c>
      <c r="O209" s="139">
        <v>0.814</v>
      </c>
      <c r="P209" s="139">
        <f t="shared" si="31"/>
        <v>18.721999999999998</v>
      </c>
      <c r="Q209" s="139">
        <v>0.00601</v>
      </c>
      <c r="R209" s="139">
        <f t="shared" si="32"/>
        <v>0.13823</v>
      </c>
      <c r="S209" s="139">
        <v>0</v>
      </c>
      <c r="T209" s="140">
        <f t="shared" si="33"/>
        <v>0</v>
      </c>
      <c r="AR209" s="141" t="s">
        <v>133</v>
      </c>
      <c r="AT209" s="141" t="s">
        <v>129</v>
      </c>
      <c r="AU209" s="141" t="s">
        <v>78</v>
      </c>
      <c r="AY209" s="13" t="s">
        <v>126</v>
      </c>
      <c r="BE209" s="142">
        <f t="shared" si="34"/>
        <v>0</v>
      </c>
      <c r="BF209" s="142">
        <f t="shared" si="35"/>
        <v>0</v>
      </c>
      <c r="BG209" s="142">
        <f t="shared" si="36"/>
        <v>0</v>
      </c>
      <c r="BH209" s="142">
        <f t="shared" si="37"/>
        <v>0</v>
      </c>
      <c r="BI209" s="142">
        <f t="shared" si="38"/>
        <v>0</v>
      </c>
      <c r="BJ209" s="13" t="s">
        <v>76</v>
      </c>
      <c r="BK209" s="142">
        <f t="shared" si="39"/>
        <v>0</v>
      </c>
      <c r="BL209" s="13" t="s">
        <v>133</v>
      </c>
      <c r="BM209" s="141" t="s">
        <v>425</v>
      </c>
    </row>
    <row r="210" spans="2:65" s="1" customFormat="1" ht="16.5" customHeight="1">
      <c r="B210" s="129"/>
      <c r="C210" s="130" t="s">
        <v>426</v>
      </c>
      <c r="D210" s="130" t="s">
        <v>129</v>
      </c>
      <c r="E210" s="131" t="s">
        <v>427</v>
      </c>
      <c r="F210" s="132" t="s">
        <v>428</v>
      </c>
      <c r="G210" s="133" t="s">
        <v>137</v>
      </c>
      <c r="H210" s="134">
        <v>10</v>
      </c>
      <c r="I210" s="135"/>
      <c r="J210" s="135">
        <f t="shared" si="30"/>
        <v>0</v>
      </c>
      <c r="K210" s="136"/>
      <c r="L210" s="25"/>
      <c r="M210" s="137" t="s">
        <v>1</v>
      </c>
      <c r="N210" s="138" t="s">
        <v>34</v>
      </c>
      <c r="O210" s="139">
        <v>0.017</v>
      </c>
      <c r="P210" s="139">
        <f t="shared" si="31"/>
        <v>0.17</v>
      </c>
      <c r="Q210" s="139">
        <v>0.00025</v>
      </c>
      <c r="R210" s="139">
        <f t="shared" si="32"/>
        <v>0.0025</v>
      </c>
      <c r="S210" s="139">
        <v>0</v>
      </c>
      <c r="T210" s="140">
        <f t="shared" si="33"/>
        <v>0</v>
      </c>
      <c r="AR210" s="141" t="s">
        <v>133</v>
      </c>
      <c r="AT210" s="141" t="s">
        <v>129</v>
      </c>
      <c r="AU210" s="141" t="s">
        <v>78</v>
      </c>
      <c r="AY210" s="13" t="s">
        <v>126</v>
      </c>
      <c r="BE210" s="142">
        <f t="shared" si="34"/>
        <v>0</v>
      </c>
      <c r="BF210" s="142">
        <f t="shared" si="35"/>
        <v>0</v>
      </c>
      <c r="BG210" s="142">
        <f t="shared" si="36"/>
        <v>0</v>
      </c>
      <c r="BH210" s="142">
        <f t="shared" si="37"/>
        <v>0</v>
      </c>
      <c r="BI210" s="142">
        <f t="shared" si="38"/>
        <v>0</v>
      </c>
      <c r="BJ210" s="13" t="s">
        <v>76</v>
      </c>
      <c r="BK210" s="142">
        <f t="shared" si="39"/>
        <v>0</v>
      </c>
      <c r="BL210" s="13" t="s">
        <v>133</v>
      </c>
      <c r="BM210" s="141" t="s">
        <v>429</v>
      </c>
    </row>
    <row r="211" spans="2:65" s="1" customFormat="1" ht="16.5" customHeight="1">
      <c r="B211" s="129"/>
      <c r="C211" s="130" t="s">
        <v>430</v>
      </c>
      <c r="D211" s="130" t="s">
        <v>129</v>
      </c>
      <c r="E211" s="131" t="s">
        <v>431</v>
      </c>
      <c r="F211" s="132" t="s">
        <v>432</v>
      </c>
      <c r="G211" s="133" t="s">
        <v>137</v>
      </c>
      <c r="H211" s="134">
        <v>10</v>
      </c>
      <c r="I211" s="135"/>
      <c r="J211" s="135">
        <f t="shared" si="30"/>
        <v>0</v>
      </c>
      <c r="K211" s="136"/>
      <c r="L211" s="25"/>
      <c r="M211" s="137" t="s">
        <v>1</v>
      </c>
      <c r="N211" s="138" t="s">
        <v>34</v>
      </c>
      <c r="O211" s="139">
        <v>0.017</v>
      </c>
      <c r="P211" s="139">
        <f t="shared" si="31"/>
        <v>0.17</v>
      </c>
      <c r="Q211" s="139">
        <v>0.00026</v>
      </c>
      <c r="R211" s="139">
        <f t="shared" si="32"/>
        <v>0.0026</v>
      </c>
      <c r="S211" s="139">
        <v>0</v>
      </c>
      <c r="T211" s="140">
        <f t="shared" si="33"/>
        <v>0</v>
      </c>
      <c r="AR211" s="141" t="s">
        <v>133</v>
      </c>
      <c r="AT211" s="141" t="s">
        <v>129</v>
      </c>
      <c r="AU211" s="141" t="s">
        <v>78</v>
      </c>
      <c r="AY211" s="13" t="s">
        <v>126</v>
      </c>
      <c r="BE211" s="142">
        <f t="shared" si="34"/>
        <v>0</v>
      </c>
      <c r="BF211" s="142">
        <f t="shared" si="35"/>
        <v>0</v>
      </c>
      <c r="BG211" s="142">
        <f t="shared" si="36"/>
        <v>0</v>
      </c>
      <c r="BH211" s="142">
        <f t="shared" si="37"/>
        <v>0</v>
      </c>
      <c r="BI211" s="142">
        <f t="shared" si="38"/>
        <v>0</v>
      </c>
      <c r="BJ211" s="13" t="s">
        <v>76</v>
      </c>
      <c r="BK211" s="142">
        <f t="shared" si="39"/>
        <v>0</v>
      </c>
      <c r="BL211" s="13" t="s">
        <v>133</v>
      </c>
      <c r="BM211" s="141" t="s">
        <v>433</v>
      </c>
    </row>
    <row r="212" spans="2:65" s="1" customFormat="1" ht="16.5" customHeight="1">
      <c r="B212" s="129"/>
      <c r="C212" s="130" t="s">
        <v>434</v>
      </c>
      <c r="D212" s="130" t="s">
        <v>129</v>
      </c>
      <c r="E212" s="131" t="s">
        <v>435</v>
      </c>
      <c r="F212" s="132" t="s">
        <v>436</v>
      </c>
      <c r="G212" s="133" t="s">
        <v>137</v>
      </c>
      <c r="H212" s="134">
        <v>20</v>
      </c>
      <c r="I212" s="135"/>
      <c r="J212" s="135">
        <f t="shared" si="30"/>
        <v>0</v>
      </c>
      <c r="K212" s="136"/>
      <c r="L212" s="25"/>
      <c r="M212" s="137" t="s">
        <v>1</v>
      </c>
      <c r="N212" s="138" t="s">
        <v>34</v>
      </c>
      <c r="O212" s="139">
        <v>0.017</v>
      </c>
      <c r="P212" s="139">
        <f t="shared" si="31"/>
        <v>0.34</v>
      </c>
      <c r="Q212" s="139">
        <v>0.00027</v>
      </c>
      <c r="R212" s="139">
        <f t="shared" si="32"/>
        <v>0.0054</v>
      </c>
      <c r="S212" s="139">
        <v>0</v>
      </c>
      <c r="T212" s="140">
        <f t="shared" si="33"/>
        <v>0</v>
      </c>
      <c r="AR212" s="141" t="s">
        <v>133</v>
      </c>
      <c r="AT212" s="141" t="s">
        <v>129</v>
      </c>
      <c r="AU212" s="141" t="s">
        <v>78</v>
      </c>
      <c r="AY212" s="13" t="s">
        <v>126</v>
      </c>
      <c r="BE212" s="142">
        <f t="shared" si="34"/>
        <v>0</v>
      </c>
      <c r="BF212" s="142">
        <f t="shared" si="35"/>
        <v>0</v>
      </c>
      <c r="BG212" s="142">
        <f t="shared" si="36"/>
        <v>0</v>
      </c>
      <c r="BH212" s="142">
        <f t="shared" si="37"/>
        <v>0</v>
      </c>
      <c r="BI212" s="142">
        <f t="shared" si="38"/>
        <v>0</v>
      </c>
      <c r="BJ212" s="13" t="s">
        <v>76</v>
      </c>
      <c r="BK212" s="142">
        <f t="shared" si="39"/>
        <v>0</v>
      </c>
      <c r="BL212" s="13" t="s">
        <v>133</v>
      </c>
      <c r="BM212" s="141" t="s">
        <v>437</v>
      </c>
    </row>
    <row r="213" spans="2:65" s="1" customFormat="1" ht="16.5" customHeight="1">
      <c r="B213" s="129"/>
      <c r="C213" s="130" t="s">
        <v>438</v>
      </c>
      <c r="D213" s="130" t="s">
        <v>129</v>
      </c>
      <c r="E213" s="131" t="s">
        <v>439</v>
      </c>
      <c r="F213" s="132" t="s">
        <v>440</v>
      </c>
      <c r="G213" s="133" t="s">
        <v>137</v>
      </c>
      <c r="H213" s="134">
        <v>10</v>
      </c>
      <c r="I213" s="135"/>
      <c r="J213" s="135">
        <f t="shared" si="30"/>
        <v>0</v>
      </c>
      <c r="K213" s="136"/>
      <c r="L213" s="25"/>
      <c r="M213" s="137" t="s">
        <v>1</v>
      </c>
      <c r="N213" s="138" t="s">
        <v>34</v>
      </c>
      <c r="O213" s="139">
        <v>0.017</v>
      </c>
      <c r="P213" s="139">
        <f t="shared" si="31"/>
        <v>0.17</v>
      </c>
      <c r="Q213" s="139">
        <v>0.0003</v>
      </c>
      <c r="R213" s="139">
        <f t="shared" si="32"/>
        <v>0.0029999999999999996</v>
      </c>
      <c r="S213" s="139">
        <v>0</v>
      </c>
      <c r="T213" s="140">
        <f t="shared" si="33"/>
        <v>0</v>
      </c>
      <c r="AR213" s="141" t="s">
        <v>133</v>
      </c>
      <c r="AT213" s="141" t="s">
        <v>129</v>
      </c>
      <c r="AU213" s="141" t="s">
        <v>78</v>
      </c>
      <c r="AY213" s="13" t="s">
        <v>126</v>
      </c>
      <c r="BE213" s="142">
        <f t="shared" si="34"/>
        <v>0</v>
      </c>
      <c r="BF213" s="142">
        <f t="shared" si="35"/>
        <v>0</v>
      </c>
      <c r="BG213" s="142">
        <f t="shared" si="36"/>
        <v>0</v>
      </c>
      <c r="BH213" s="142">
        <f t="shared" si="37"/>
        <v>0</v>
      </c>
      <c r="BI213" s="142">
        <f t="shared" si="38"/>
        <v>0</v>
      </c>
      <c r="BJ213" s="13" t="s">
        <v>76</v>
      </c>
      <c r="BK213" s="142">
        <f t="shared" si="39"/>
        <v>0</v>
      </c>
      <c r="BL213" s="13" t="s">
        <v>133</v>
      </c>
      <c r="BM213" s="141" t="s">
        <v>441</v>
      </c>
    </row>
    <row r="214" spans="2:65" s="1" customFormat="1" ht="16.5" customHeight="1">
      <c r="B214" s="129"/>
      <c r="C214" s="130" t="s">
        <v>442</v>
      </c>
      <c r="D214" s="130" t="s">
        <v>129</v>
      </c>
      <c r="E214" s="131" t="s">
        <v>443</v>
      </c>
      <c r="F214" s="132" t="s">
        <v>444</v>
      </c>
      <c r="G214" s="133" t="s">
        <v>137</v>
      </c>
      <c r="H214" s="134">
        <v>23</v>
      </c>
      <c r="I214" s="135"/>
      <c r="J214" s="135">
        <f t="shared" si="30"/>
        <v>0</v>
      </c>
      <c r="K214" s="136"/>
      <c r="L214" s="25"/>
      <c r="M214" s="137" t="s">
        <v>1</v>
      </c>
      <c r="N214" s="138" t="s">
        <v>34</v>
      </c>
      <c r="O214" s="139">
        <v>0.017</v>
      </c>
      <c r="P214" s="139">
        <f t="shared" si="31"/>
        <v>0.391</v>
      </c>
      <c r="Q214" s="139">
        <v>0.00038</v>
      </c>
      <c r="R214" s="139">
        <f t="shared" si="32"/>
        <v>0.008740000000000001</v>
      </c>
      <c r="S214" s="139">
        <v>0</v>
      </c>
      <c r="T214" s="140">
        <f t="shared" si="33"/>
        <v>0</v>
      </c>
      <c r="AR214" s="141" t="s">
        <v>133</v>
      </c>
      <c r="AT214" s="141" t="s">
        <v>129</v>
      </c>
      <c r="AU214" s="141" t="s">
        <v>78</v>
      </c>
      <c r="AY214" s="13" t="s">
        <v>126</v>
      </c>
      <c r="BE214" s="142">
        <f t="shared" si="34"/>
        <v>0</v>
      </c>
      <c r="BF214" s="142">
        <f t="shared" si="35"/>
        <v>0</v>
      </c>
      <c r="BG214" s="142">
        <f t="shared" si="36"/>
        <v>0</v>
      </c>
      <c r="BH214" s="142">
        <f t="shared" si="37"/>
        <v>0</v>
      </c>
      <c r="BI214" s="142">
        <f t="shared" si="38"/>
        <v>0</v>
      </c>
      <c r="BJ214" s="13" t="s">
        <v>76</v>
      </c>
      <c r="BK214" s="142">
        <f t="shared" si="39"/>
        <v>0</v>
      </c>
      <c r="BL214" s="13" t="s">
        <v>133</v>
      </c>
      <c r="BM214" s="141" t="s">
        <v>445</v>
      </c>
    </row>
    <row r="215" spans="2:65" s="1" customFormat="1" ht="24.2" customHeight="1">
      <c r="B215" s="129"/>
      <c r="C215" s="130" t="s">
        <v>446</v>
      </c>
      <c r="D215" s="130" t="s">
        <v>129</v>
      </c>
      <c r="E215" s="131" t="s">
        <v>447</v>
      </c>
      <c r="F215" s="132" t="s">
        <v>448</v>
      </c>
      <c r="G215" s="133" t="s">
        <v>137</v>
      </c>
      <c r="H215" s="134">
        <v>35</v>
      </c>
      <c r="I215" s="135"/>
      <c r="J215" s="135">
        <f t="shared" si="30"/>
        <v>0</v>
      </c>
      <c r="K215" s="136"/>
      <c r="L215" s="25"/>
      <c r="M215" s="137" t="s">
        <v>1</v>
      </c>
      <c r="N215" s="138" t="s">
        <v>34</v>
      </c>
      <c r="O215" s="139">
        <v>0.067</v>
      </c>
      <c r="P215" s="139">
        <f t="shared" si="31"/>
        <v>2.345</v>
      </c>
      <c r="Q215" s="139">
        <v>0.00019</v>
      </c>
      <c r="R215" s="139">
        <f t="shared" si="32"/>
        <v>0.0066500000000000005</v>
      </c>
      <c r="S215" s="139">
        <v>0</v>
      </c>
      <c r="T215" s="140">
        <f t="shared" si="33"/>
        <v>0</v>
      </c>
      <c r="AR215" s="141" t="s">
        <v>133</v>
      </c>
      <c r="AT215" s="141" t="s">
        <v>129</v>
      </c>
      <c r="AU215" s="141" t="s">
        <v>78</v>
      </c>
      <c r="AY215" s="13" t="s">
        <v>126</v>
      </c>
      <c r="BE215" s="142">
        <f t="shared" si="34"/>
        <v>0</v>
      </c>
      <c r="BF215" s="142">
        <f t="shared" si="35"/>
        <v>0</v>
      </c>
      <c r="BG215" s="142">
        <f t="shared" si="36"/>
        <v>0</v>
      </c>
      <c r="BH215" s="142">
        <f t="shared" si="37"/>
        <v>0</v>
      </c>
      <c r="BI215" s="142">
        <f t="shared" si="38"/>
        <v>0</v>
      </c>
      <c r="BJ215" s="13" t="s">
        <v>76</v>
      </c>
      <c r="BK215" s="142">
        <f t="shared" si="39"/>
        <v>0</v>
      </c>
      <c r="BL215" s="13" t="s">
        <v>133</v>
      </c>
      <c r="BM215" s="141" t="s">
        <v>449</v>
      </c>
    </row>
    <row r="216" spans="2:65" s="1" customFormat="1" ht="16.5" customHeight="1">
      <c r="B216" s="129"/>
      <c r="C216" s="130" t="s">
        <v>450</v>
      </c>
      <c r="D216" s="130" t="s">
        <v>129</v>
      </c>
      <c r="E216" s="131" t="s">
        <v>451</v>
      </c>
      <c r="F216" s="132" t="s">
        <v>452</v>
      </c>
      <c r="G216" s="133" t="s">
        <v>137</v>
      </c>
      <c r="H216" s="134">
        <v>108</v>
      </c>
      <c r="I216" s="135"/>
      <c r="J216" s="135">
        <f t="shared" si="30"/>
        <v>0</v>
      </c>
      <c r="K216" s="136"/>
      <c r="L216" s="25"/>
      <c r="M216" s="137" t="s">
        <v>1</v>
      </c>
      <c r="N216" s="138" t="s">
        <v>34</v>
      </c>
      <c r="O216" s="139">
        <v>0.082</v>
      </c>
      <c r="P216" s="139">
        <f t="shared" si="31"/>
        <v>8.856</v>
      </c>
      <c r="Q216" s="139">
        <v>1E-05</v>
      </c>
      <c r="R216" s="139">
        <f t="shared" si="32"/>
        <v>0.00108</v>
      </c>
      <c r="S216" s="139">
        <v>0</v>
      </c>
      <c r="T216" s="140">
        <f t="shared" si="33"/>
        <v>0</v>
      </c>
      <c r="AR216" s="141" t="s">
        <v>133</v>
      </c>
      <c r="AT216" s="141" t="s">
        <v>129</v>
      </c>
      <c r="AU216" s="141" t="s">
        <v>78</v>
      </c>
      <c r="AY216" s="13" t="s">
        <v>126</v>
      </c>
      <c r="BE216" s="142">
        <f t="shared" si="34"/>
        <v>0</v>
      </c>
      <c r="BF216" s="142">
        <f t="shared" si="35"/>
        <v>0</v>
      </c>
      <c r="BG216" s="142">
        <f t="shared" si="36"/>
        <v>0</v>
      </c>
      <c r="BH216" s="142">
        <f t="shared" si="37"/>
        <v>0</v>
      </c>
      <c r="BI216" s="142">
        <f t="shared" si="38"/>
        <v>0</v>
      </c>
      <c r="BJ216" s="13" t="s">
        <v>76</v>
      </c>
      <c r="BK216" s="142">
        <f t="shared" si="39"/>
        <v>0</v>
      </c>
      <c r="BL216" s="13" t="s">
        <v>133</v>
      </c>
      <c r="BM216" s="141" t="s">
        <v>453</v>
      </c>
    </row>
    <row r="217" spans="2:65" s="1" customFormat="1" ht="24.2" customHeight="1">
      <c r="B217" s="129"/>
      <c r="C217" s="130" t="s">
        <v>454</v>
      </c>
      <c r="D217" s="130" t="s">
        <v>129</v>
      </c>
      <c r="E217" s="131" t="s">
        <v>455</v>
      </c>
      <c r="F217" s="132" t="s">
        <v>456</v>
      </c>
      <c r="G217" s="133" t="s">
        <v>137</v>
      </c>
      <c r="H217" s="134">
        <v>40</v>
      </c>
      <c r="I217" s="135"/>
      <c r="J217" s="135">
        <f t="shared" si="30"/>
        <v>0</v>
      </c>
      <c r="K217" s="136"/>
      <c r="L217" s="25"/>
      <c r="M217" s="137" t="s">
        <v>1</v>
      </c>
      <c r="N217" s="138" t="s">
        <v>34</v>
      </c>
      <c r="O217" s="139">
        <v>0.067</v>
      </c>
      <c r="P217" s="139">
        <f t="shared" si="31"/>
        <v>2.68</v>
      </c>
      <c r="Q217" s="139">
        <v>2E-05</v>
      </c>
      <c r="R217" s="139">
        <f t="shared" si="32"/>
        <v>0.0008</v>
      </c>
      <c r="S217" s="139">
        <v>0</v>
      </c>
      <c r="T217" s="140">
        <f t="shared" si="33"/>
        <v>0</v>
      </c>
      <c r="AR217" s="141" t="s">
        <v>133</v>
      </c>
      <c r="AT217" s="141" t="s">
        <v>129</v>
      </c>
      <c r="AU217" s="141" t="s">
        <v>78</v>
      </c>
      <c r="AY217" s="13" t="s">
        <v>126</v>
      </c>
      <c r="BE217" s="142">
        <f t="shared" si="34"/>
        <v>0</v>
      </c>
      <c r="BF217" s="142">
        <f t="shared" si="35"/>
        <v>0</v>
      </c>
      <c r="BG217" s="142">
        <f t="shared" si="36"/>
        <v>0</v>
      </c>
      <c r="BH217" s="142">
        <f t="shared" si="37"/>
        <v>0</v>
      </c>
      <c r="BI217" s="142">
        <f t="shared" si="38"/>
        <v>0</v>
      </c>
      <c r="BJ217" s="13" t="s">
        <v>76</v>
      </c>
      <c r="BK217" s="142">
        <f t="shared" si="39"/>
        <v>0</v>
      </c>
      <c r="BL217" s="13" t="s">
        <v>133</v>
      </c>
      <c r="BM217" s="141" t="s">
        <v>457</v>
      </c>
    </row>
    <row r="218" spans="2:65" s="1" customFormat="1" ht="24.2" customHeight="1">
      <c r="B218" s="129"/>
      <c r="C218" s="130" t="s">
        <v>458</v>
      </c>
      <c r="D218" s="130" t="s">
        <v>129</v>
      </c>
      <c r="E218" s="131" t="s">
        <v>459</v>
      </c>
      <c r="F218" s="132" t="s">
        <v>460</v>
      </c>
      <c r="G218" s="133" t="s">
        <v>137</v>
      </c>
      <c r="H218" s="134">
        <v>33</v>
      </c>
      <c r="I218" s="135"/>
      <c r="J218" s="135">
        <f t="shared" si="30"/>
        <v>0</v>
      </c>
      <c r="K218" s="136"/>
      <c r="L218" s="25"/>
      <c r="M218" s="137" t="s">
        <v>1</v>
      </c>
      <c r="N218" s="138" t="s">
        <v>34</v>
      </c>
      <c r="O218" s="139">
        <v>0.136</v>
      </c>
      <c r="P218" s="139">
        <f t="shared" si="31"/>
        <v>4.488</v>
      </c>
      <c r="Q218" s="139">
        <v>6E-05</v>
      </c>
      <c r="R218" s="139">
        <f t="shared" si="32"/>
        <v>0.00198</v>
      </c>
      <c r="S218" s="139">
        <v>0</v>
      </c>
      <c r="T218" s="140">
        <f t="shared" si="33"/>
        <v>0</v>
      </c>
      <c r="AR218" s="141" t="s">
        <v>133</v>
      </c>
      <c r="AT218" s="141" t="s">
        <v>129</v>
      </c>
      <c r="AU218" s="141" t="s">
        <v>78</v>
      </c>
      <c r="AY218" s="13" t="s">
        <v>126</v>
      </c>
      <c r="BE218" s="142">
        <f t="shared" si="34"/>
        <v>0</v>
      </c>
      <c r="BF218" s="142">
        <f t="shared" si="35"/>
        <v>0</v>
      </c>
      <c r="BG218" s="142">
        <f t="shared" si="36"/>
        <v>0</v>
      </c>
      <c r="BH218" s="142">
        <f t="shared" si="37"/>
        <v>0</v>
      </c>
      <c r="BI218" s="142">
        <f t="shared" si="38"/>
        <v>0</v>
      </c>
      <c r="BJ218" s="13" t="s">
        <v>76</v>
      </c>
      <c r="BK218" s="142">
        <f t="shared" si="39"/>
        <v>0</v>
      </c>
      <c r="BL218" s="13" t="s">
        <v>133</v>
      </c>
      <c r="BM218" s="141" t="s">
        <v>461</v>
      </c>
    </row>
    <row r="219" spans="2:65" s="1" customFormat="1" ht="37.9" customHeight="1">
      <c r="B219" s="129"/>
      <c r="C219" s="143" t="s">
        <v>462</v>
      </c>
      <c r="D219" s="143" t="s">
        <v>328</v>
      </c>
      <c r="E219" s="144" t="s">
        <v>463</v>
      </c>
      <c r="F219" s="145" t="s">
        <v>1131</v>
      </c>
      <c r="G219" s="146" t="s">
        <v>331</v>
      </c>
      <c r="H219" s="147">
        <v>4</v>
      </c>
      <c r="I219" s="148"/>
      <c r="J219" s="148">
        <f t="shared" si="30"/>
        <v>0</v>
      </c>
      <c r="K219" s="149"/>
      <c r="L219" s="150"/>
      <c r="M219" s="151" t="s">
        <v>1</v>
      </c>
      <c r="N219" s="152" t="s">
        <v>34</v>
      </c>
      <c r="O219" s="139">
        <v>0</v>
      </c>
      <c r="P219" s="139">
        <f t="shared" si="31"/>
        <v>0</v>
      </c>
      <c r="Q219" s="139">
        <v>0</v>
      </c>
      <c r="R219" s="139">
        <f t="shared" si="32"/>
        <v>0</v>
      </c>
      <c r="S219" s="139">
        <v>0</v>
      </c>
      <c r="T219" s="140">
        <f t="shared" si="33"/>
        <v>0</v>
      </c>
      <c r="AR219" s="141" t="s">
        <v>257</v>
      </c>
      <c r="AT219" s="141" t="s">
        <v>328</v>
      </c>
      <c r="AU219" s="141" t="s">
        <v>78</v>
      </c>
      <c r="AY219" s="13" t="s">
        <v>126</v>
      </c>
      <c r="BE219" s="142">
        <f t="shared" si="34"/>
        <v>0</v>
      </c>
      <c r="BF219" s="142">
        <f t="shared" si="35"/>
        <v>0</v>
      </c>
      <c r="BG219" s="142">
        <f t="shared" si="36"/>
        <v>0</v>
      </c>
      <c r="BH219" s="142">
        <f t="shared" si="37"/>
        <v>0</v>
      </c>
      <c r="BI219" s="142">
        <f t="shared" si="38"/>
        <v>0</v>
      </c>
      <c r="BJ219" s="13" t="s">
        <v>76</v>
      </c>
      <c r="BK219" s="142">
        <f t="shared" si="39"/>
        <v>0</v>
      </c>
      <c r="BL219" s="13" t="s">
        <v>133</v>
      </c>
      <c r="BM219" s="141" t="s">
        <v>464</v>
      </c>
    </row>
    <row r="220" spans="2:65" s="1" customFormat="1" ht="24.2" customHeight="1">
      <c r="B220" s="129"/>
      <c r="C220" s="143" t="s">
        <v>465</v>
      </c>
      <c r="D220" s="143" t="s">
        <v>328</v>
      </c>
      <c r="E220" s="144" t="s">
        <v>466</v>
      </c>
      <c r="F220" s="145" t="s">
        <v>1132</v>
      </c>
      <c r="G220" s="146" t="s">
        <v>331</v>
      </c>
      <c r="H220" s="147">
        <v>2</v>
      </c>
      <c r="I220" s="148"/>
      <c r="J220" s="148">
        <f t="shared" si="30"/>
        <v>0</v>
      </c>
      <c r="K220" s="149"/>
      <c r="L220" s="150"/>
      <c r="M220" s="151" t="s">
        <v>1</v>
      </c>
      <c r="N220" s="152" t="s">
        <v>34</v>
      </c>
      <c r="O220" s="139">
        <v>0</v>
      </c>
      <c r="P220" s="139">
        <f t="shared" si="31"/>
        <v>0</v>
      </c>
      <c r="Q220" s="139">
        <v>0</v>
      </c>
      <c r="R220" s="139">
        <f t="shared" si="32"/>
        <v>0</v>
      </c>
      <c r="S220" s="139">
        <v>0</v>
      </c>
      <c r="T220" s="140">
        <f t="shared" si="33"/>
        <v>0</v>
      </c>
      <c r="AR220" s="141" t="s">
        <v>257</v>
      </c>
      <c r="AT220" s="141" t="s">
        <v>328</v>
      </c>
      <c r="AU220" s="141" t="s">
        <v>78</v>
      </c>
      <c r="AY220" s="13" t="s">
        <v>126</v>
      </c>
      <c r="BE220" s="142">
        <f t="shared" si="34"/>
        <v>0</v>
      </c>
      <c r="BF220" s="142">
        <f t="shared" si="35"/>
        <v>0</v>
      </c>
      <c r="BG220" s="142">
        <f t="shared" si="36"/>
        <v>0</v>
      </c>
      <c r="BH220" s="142">
        <f t="shared" si="37"/>
        <v>0</v>
      </c>
      <c r="BI220" s="142">
        <f t="shared" si="38"/>
        <v>0</v>
      </c>
      <c r="BJ220" s="13" t="s">
        <v>76</v>
      </c>
      <c r="BK220" s="142">
        <f t="shared" si="39"/>
        <v>0</v>
      </c>
      <c r="BL220" s="13" t="s">
        <v>133</v>
      </c>
      <c r="BM220" s="141" t="s">
        <v>467</v>
      </c>
    </row>
    <row r="221" spans="2:65" s="1" customFormat="1" ht="24.2" customHeight="1">
      <c r="B221" s="129"/>
      <c r="C221" s="143" t="s">
        <v>468</v>
      </c>
      <c r="D221" s="143" t="s">
        <v>328</v>
      </c>
      <c r="E221" s="144" t="s">
        <v>469</v>
      </c>
      <c r="F221" s="145" t="s">
        <v>1133</v>
      </c>
      <c r="G221" s="146" t="s">
        <v>331</v>
      </c>
      <c r="H221" s="147">
        <v>10</v>
      </c>
      <c r="I221" s="148"/>
      <c r="J221" s="148">
        <f aca="true" t="shared" si="40" ref="J221:J251">ROUND(I221*H221,2)</f>
        <v>0</v>
      </c>
      <c r="K221" s="149"/>
      <c r="L221" s="150"/>
      <c r="M221" s="151" t="s">
        <v>1</v>
      </c>
      <c r="N221" s="152" t="s">
        <v>34</v>
      </c>
      <c r="O221" s="139">
        <v>0</v>
      </c>
      <c r="P221" s="139">
        <f aca="true" t="shared" si="41" ref="P221:P251">O221*H221</f>
        <v>0</v>
      </c>
      <c r="Q221" s="139">
        <v>0</v>
      </c>
      <c r="R221" s="139">
        <f aca="true" t="shared" si="42" ref="R221:R251">Q221*H221</f>
        <v>0</v>
      </c>
      <c r="S221" s="139">
        <v>0</v>
      </c>
      <c r="T221" s="140">
        <f aca="true" t="shared" si="43" ref="T221:T251">S221*H221</f>
        <v>0</v>
      </c>
      <c r="AR221" s="141" t="s">
        <v>257</v>
      </c>
      <c r="AT221" s="141" t="s">
        <v>328</v>
      </c>
      <c r="AU221" s="141" t="s">
        <v>78</v>
      </c>
      <c r="AY221" s="13" t="s">
        <v>126</v>
      </c>
      <c r="BE221" s="142">
        <f aca="true" t="shared" si="44" ref="BE221:BE251">IF(N221="základní",J221,0)</f>
        <v>0</v>
      </c>
      <c r="BF221" s="142">
        <f aca="true" t="shared" si="45" ref="BF221:BF251">IF(N221="snížená",J221,0)</f>
        <v>0</v>
      </c>
      <c r="BG221" s="142">
        <f aca="true" t="shared" si="46" ref="BG221:BG251">IF(N221="zákl. přenesená",J221,0)</f>
        <v>0</v>
      </c>
      <c r="BH221" s="142">
        <f aca="true" t="shared" si="47" ref="BH221:BH251">IF(N221="sníž. přenesená",J221,0)</f>
        <v>0</v>
      </c>
      <c r="BI221" s="142">
        <f aca="true" t="shared" si="48" ref="BI221:BI251">IF(N221="nulová",J221,0)</f>
        <v>0</v>
      </c>
      <c r="BJ221" s="13" t="s">
        <v>76</v>
      </c>
      <c r="BK221" s="142">
        <f aca="true" t="shared" si="49" ref="BK221:BK251">ROUND(I221*H221,2)</f>
        <v>0</v>
      </c>
      <c r="BL221" s="13" t="s">
        <v>133</v>
      </c>
      <c r="BM221" s="141" t="s">
        <v>470</v>
      </c>
    </row>
    <row r="222" spans="2:65" s="1" customFormat="1" ht="24.2" customHeight="1">
      <c r="B222" s="129"/>
      <c r="C222" s="340" t="s">
        <v>471</v>
      </c>
      <c r="D222" s="340" t="s">
        <v>328</v>
      </c>
      <c r="E222" s="341" t="s">
        <v>472</v>
      </c>
      <c r="F222" s="342" t="s">
        <v>1134</v>
      </c>
      <c r="G222" s="343" t="s">
        <v>331</v>
      </c>
      <c r="H222" s="344">
        <v>4</v>
      </c>
      <c r="I222" s="345"/>
      <c r="J222" s="345">
        <f t="shared" si="40"/>
        <v>0</v>
      </c>
      <c r="K222" s="149"/>
      <c r="L222" s="150"/>
      <c r="M222" s="151" t="s">
        <v>1</v>
      </c>
      <c r="N222" s="152" t="s">
        <v>34</v>
      </c>
      <c r="O222" s="139">
        <v>0</v>
      </c>
      <c r="P222" s="139">
        <f t="shared" si="41"/>
        <v>0</v>
      </c>
      <c r="Q222" s="139">
        <v>0</v>
      </c>
      <c r="R222" s="139">
        <f t="shared" si="42"/>
        <v>0</v>
      </c>
      <c r="S222" s="139">
        <v>0</v>
      </c>
      <c r="T222" s="140">
        <f t="shared" si="43"/>
        <v>0</v>
      </c>
      <c r="AR222" s="141" t="s">
        <v>257</v>
      </c>
      <c r="AT222" s="141" t="s">
        <v>328</v>
      </c>
      <c r="AU222" s="141" t="s">
        <v>78</v>
      </c>
      <c r="AY222" s="13" t="s">
        <v>126</v>
      </c>
      <c r="BE222" s="142">
        <f t="shared" si="44"/>
        <v>0</v>
      </c>
      <c r="BF222" s="142">
        <f t="shared" si="45"/>
        <v>0</v>
      </c>
      <c r="BG222" s="142">
        <f t="shared" si="46"/>
        <v>0</v>
      </c>
      <c r="BH222" s="142">
        <f t="shared" si="47"/>
        <v>0</v>
      </c>
      <c r="BI222" s="142">
        <f t="shared" si="48"/>
        <v>0</v>
      </c>
      <c r="BJ222" s="13" t="s">
        <v>76</v>
      </c>
      <c r="BK222" s="142">
        <f t="shared" si="49"/>
        <v>0</v>
      </c>
      <c r="BL222" s="13" t="s">
        <v>133</v>
      </c>
      <c r="BM222" s="141" t="s">
        <v>473</v>
      </c>
    </row>
    <row r="223" spans="2:65" s="1" customFormat="1" ht="24.2" customHeight="1">
      <c r="B223" s="129"/>
      <c r="C223" s="143" t="s">
        <v>474</v>
      </c>
      <c r="D223" s="143" t="s">
        <v>328</v>
      </c>
      <c r="E223" s="144" t="s">
        <v>475</v>
      </c>
      <c r="F223" s="145" t="s">
        <v>1135</v>
      </c>
      <c r="G223" s="146" t="s">
        <v>331</v>
      </c>
      <c r="H223" s="147">
        <v>8</v>
      </c>
      <c r="I223" s="148"/>
      <c r="J223" s="148">
        <f t="shared" si="40"/>
        <v>0</v>
      </c>
      <c r="K223" s="149"/>
      <c r="L223" s="150"/>
      <c r="M223" s="151" t="s">
        <v>1</v>
      </c>
      <c r="N223" s="152" t="s">
        <v>34</v>
      </c>
      <c r="O223" s="139">
        <v>0</v>
      </c>
      <c r="P223" s="139">
        <f t="shared" si="41"/>
        <v>0</v>
      </c>
      <c r="Q223" s="139">
        <v>0</v>
      </c>
      <c r="R223" s="139">
        <f t="shared" si="42"/>
        <v>0</v>
      </c>
      <c r="S223" s="139">
        <v>0</v>
      </c>
      <c r="T223" s="140">
        <f t="shared" si="43"/>
        <v>0</v>
      </c>
      <c r="AR223" s="141" t="s">
        <v>257</v>
      </c>
      <c r="AT223" s="141" t="s">
        <v>328</v>
      </c>
      <c r="AU223" s="141" t="s">
        <v>78</v>
      </c>
      <c r="AY223" s="13" t="s">
        <v>126</v>
      </c>
      <c r="BE223" s="142">
        <f t="shared" si="44"/>
        <v>0</v>
      </c>
      <c r="BF223" s="142">
        <f t="shared" si="45"/>
        <v>0</v>
      </c>
      <c r="BG223" s="142">
        <f t="shared" si="46"/>
        <v>0</v>
      </c>
      <c r="BH223" s="142">
        <f t="shared" si="47"/>
        <v>0</v>
      </c>
      <c r="BI223" s="142">
        <f t="shared" si="48"/>
        <v>0</v>
      </c>
      <c r="BJ223" s="13" t="s">
        <v>76</v>
      </c>
      <c r="BK223" s="142">
        <f t="shared" si="49"/>
        <v>0</v>
      </c>
      <c r="BL223" s="13" t="s">
        <v>133</v>
      </c>
      <c r="BM223" s="141" t="s">
        <v>476</v>
      </c>
    </row>
    <row r="224" spans="2:65" s="1" customFormat="1" ht="24.2" customHeight="1">
      <c r="B224" s="129"/>
      <c r="C224" s="340" t="s">
        <v>477</v>
      </c>
      <c r="D224" s="340" t="s">
        <v>328</v>
      </c>
      <c r="E224" s="341" t="s">
        <v>478</v>
      </c>
      <c r="F224" s="342" t="s">
        <v>1136</v>
      </c>
      <c r="G224" s="343" t="s">
        <v>331</v>
      </c>
      <c r="H224" s="344">
        <v>9</v>
      </c>
      <c r="I224" s="345"/>
      <c r="J224" s="345">
        <f t="shared" si="40"/>
        <v>0</v>
      </c>
      <c r="K224" s="149"/>
      <c r="L224" s="150"/>
      <c r="M224" s="151" t="s">
        <v>1</v>
      </c>
      <c r="N224" s="152" t="s">
        <v>34</v>
      </c>
      <c r="O224" s="139">
        <v>0</v>
      </c>
      <c r="P224" s="139">
        <f t="shared" si="41"/>
        <v>0</v>
      </c>
      <c r="Q224" s="139">
        <v>0</v>
      </c>
      <c r="R224" s="139">
        <f t="shared" si="42"/>
        <v>0</v>
      </c>
      <c r="S224" s="139">
        <v>0</v>
      </c>
      <c r="T224" s="140">
        <f t="shared" si="43"/>
        <v>0</v>
      </c>
      <c r="AR224" s="141" t="s">
        <v>257</v>
      </c>
      <c r="AT224" s="141" t="s">
        <v>328</v>
      </c>
      <c r="AU224" s="141" t="s">
        <v>78</v>
      </c>
      <c r="AY224" s="13" t="s">
        <v>126</v>
      </c>
      <c r="BE224" s="142">
        <f t="shared" si="44"/>
        <v>0</v>
      </c>
      <c r="BF224" s="142">
        <f t="shared" si="45"/>
        <v>0</v>
      </c>
      <c r="BG224" s="142">
        <f t="shared" si="46"/>
        <v>0</v>
      </c>
      <c r="BH224" s="142">
        <f t="shared" si="47"/>
        <v>0</v>
      </c>
      <c r="BI224" s="142">
        <f t="shared" si="48"/>
        <v>0</v>
      </c>
      <c r="BJ224" s="13" t="s">
        <v>76</v>
      </c>
      <c r="BK224" s="142">
        <f t="shared" si="49"/>
        <v>0</v>
      </c>
      <c r="BL224" s="13" t="s">
        <v>133</v>
      </c>
      <c r="BM224" s="141" t="s">
        <v>479</v>
      </c>
    </row>
    <row r="225" spans="2:65" s="1" customFormat="1" ht="24.2" customHeight="1">
      <c r="B225" s="129"/>
      <c r="C225" s="143" t="s">
        <v>480</v>
      </c>
      <c r="D225" s="143" t="s">
        <v>328</v>
      </c>
      <c r="E225" s="144" t="s">
        <v>481</v>
      </c>
      <c r="F225" s="145" t="s">
        <v>1137</v>
      </c>
      <c r="G225" s="146" t="s">
        <v>331</v>
      </c>
      <c r="H225" s="147">
        <v>1</v>
      </c>
      <c r="I225" s="148"/>
      <c r="J225" s="148">
        <f t="shared" si="40"/>
        <v>0</v>
      </c>
      <c r="K225" s="149"/>
      <c r="L225" s="150"/>
      <c r="M225" s="151" t="s">
        <v>1</v>
      </c>
      <c r="N225" s="152" t="s">
        <v>34</v>
      </c>
      <c r="O225" s="139">
        <v>0</v>
      </c>
      <c r="P225" s="139">
        <f t="shared" si="41"/>
        <v>0</v>
      </c>
      <c r="Q225" s="139">
        <v>0</v>
      </c>
      <c r="R225" s="139">
        <f t="shared" si="42"/>
        <v>0</v>
      </c>
      <c r="S225" s="139">
        <v>0</v>
      </c>
      <c r="T225" s="140">
        <f t="shared" si="43"/>
        <v>0</v>
      </c>
      <c r="AR225" s="141" t="s">
        <v>257</v>
      </c>
      <c r="AT225" s="141" t="s">
        <v>328</v>
      </c>
      <c r="AU225" s="141" t="s">
        <v>78</v>
      </c>
      <c r="AY225" s="13" t="s">
        <v>126</v>
      </c>
      <c r="BE225" s="142">
        <f t="shared" si="44"/>
        <v>0</v>
      </c>
      <c r="BF225" s="142">
        <f t="shared" si="45"/>
        <v>0</v>
      </c>
      <c r="BG225" s="142">
        <f t="shared" si="46"/>
        <v>0</v>
      </c>
      <c r="BH225" s="142">
        <f t="shared" si="47"/>
        <v>0</v>
      </c>
      <c r="BI225" s="142">
        <f t="shared" si="48"/>
        <v>0</v>
      </c>
      <c r="BJ225" s="13" t="s">
        <v>76</v>
      </c>
      <c r="BK225" s="142">
        <f t="shared" si="49"/>
        <v>0</v>
      </c>
      <c r="BL225" s="13" t="s">
        <v>133</v>
      </c>
      <c r="BM225" s="141" t="s">
        <v>482</v>
      </c>
    </row>
    <row r="226" spans="2:65" s="1" customFormat="1" ht="24.2" customHeight="1">
      <c r="B226" s="129"/>
      <c r="C226" s="143" t="s">
        <v>483</v>
      </c>
      <c r="D226" s="143" t="s">
        <v>328</v>
      </c>
      <c r="E226" s="144" t="s">
        <v>484</v>
      </c>
      <c r="F226" s="145" t="s">
        <v>1138</v>
      </c>
      <c r="G226" s="146" t="s">
        <v>331</v>
      </c>
      <c r="H226" s="147">
        <v>2</v>
      </c>
      <c r="I226" s="148"/>
      <c r="J226" s="148">
        <f t="shared" si="40"/>
        <v>0</v>
      </c>
      <c r="K226" s="149"/>
      <c r="L226" s="150"/>
      <c r="M226" s="151" t="s">
        <v>1</v>
      </c>
      <c r="N226" s="152" t="s">
        <v>34</v>
      </c>
      <c r="O226" s="139">
        <v>0</v>
      </c>
      <c r="P226" s="139">
        <f t="shared" si="41"/>
        <v>0</v>
      </c>
      <c r="Q226" s="139">
        <v>0</v>
      </c>
      <c r="R226" s="139">
        <f t="shared" si="42"/>
        <v>0</v>
      </c>
      <c r="S226" s="139">
        <v>0</v>
      </c>
      <c r="T226" s="140">
        <f t="shared" si="43"/>
        <v>0</v>
      </c>
      <c r="AR226" s="141" t="s">
        <v>257</v>
      </c>
      <c r="AT226" s="141" t="s">
        <v>328</v>
      </c>
      <c r="AU226" s="141" t="s">
        <v>78</v>
      </c>
      <c r="AY226" s="13" t="s">
        <v>126</v>
      </c>
      <c r="BE226" s="142">
        <f t="shared" si="44"/>
        <v>0</v>
      </c>
      <c r="BF226" s="142">
        <f t="shared" si="45"/>
        <v>0</v>
      </c>
      <c r="BG226" s="142">
        <f t="shared" si="46"/>
        <v>0</v>
      </c>
      <c r="BH226" s="142">
        <f t="shared" si="47"/>
        <v>0</v>
      </c>
      <c r="BI226" s="142">
        <f t="shared" si="48"/>
        <v>0</v>
      </c>
      <c r="BJ226" s="13" t="s">
        <v>76</v>
      </c>
      <c r="BK226" s="142">
        <f t="shared" si="49"/>
        <v>0</v>
      </c>
      <c r="BL226" s="13" t="s">
        <v>133</v>
      </c>
      <c r="BM226" s="141" t="s">
        <v>485</v>
      </c>
    </row>
    <row r="227" spans="2:65" s="1" customFormat="1" ht="24.2" customHeight="1">
      <c r="B227" s="129"/>
      <c r="C227" s="143" t="s">
        <v>486</v>
      </c>
      <c r="D227" s="143" t="s">
        <v>328</v>
      </c>
      <c r="E227" s="144" t="s">
        <v>487</v>
      </c>
      <c r="F227" s="145" t="s">
        <v>1139</v>
      </c>
      <c r="G227" s="146" t="s">
        <v>331</v>
      </c>
      <c r="H227" s="147">
        <v>1</v>
      </c>
      <c r="I227" s="148"/>
      <c r="J227" s="148">
        <f t="shared" si="40"/>
        <v>0</v>
      </c>
      <c r="K227" s="149"/>
      <c r="L227" s="150"/>
      <c r="M227" s="151" t="s">
        <v>1</v>
      </c>
      <c r="N227" s="152" t="s">
        <v>34</v>
      </c>
      <c r="O227" s="139">
        <v>0</v>
      </c>
      <c r="P227" s="139">
        <f t="shared" si="41"/>
        <v>0</v>
      </c>
      <c r="Q227" s="139">
        <v>0</v>
      </c>
      <c r="R227" s="139">
        <f t="shared" si="42"/>
        <v>0</v>
      </c>
      <c r="S227" s="139">
        <v>0</v>
      </c>
      <c r="T227" s="140">
        <f t="shared" si="43"/>
        <v>0</v>
      </c>
      <c r="AR227" s="141" t="s">
        <v>257</v>
      </c>
      <c r="AT227" s="141" t="s">
        <v>328</v>
      </c>
      <c r="AU227" s="141" t="s">
        <v>78</v>
      </c>
      <c r="AY227" s="13" t="s">
        <v>126</v>
      </c>
      <c r="BE227" s="142">
        <f t="shared" si="44"/>
        <v>0</v>
      </c>
      <c r="BF227" s="142">
        <f t="shared" si="45"/>
        <v>0</v>
      </c>
      <c r="BG227" s="142">
        <f t="shared" si="46"/>
        <v>0</v>
      </c>
      <c r="BH227" s="142">
        <f t="shared" si="47"/>
        <v>0</v>
      </c>
      <c r="BI227" s="142">
        <f t="shared" si="48"/>
        <v>0</v>
      </c>
      <c r="BJ227" s="13" t="s">
        <v>76</v>
      </c>
      <c r="BK227" s="142">
        <f t="shared" si="49"/>
        <v>0</v>
      </c>
      <c r="BL227" s="13" t="s">
        <v>133</v>
      </c>
      <c r="BM227" s="141" t="s">
        <v>488</v>
      </c>
    </row>
    <row r="228" spans="2:65" s="1" customFormat="1" ht="24.2" customHeight="1">
      <c r="B228" s="129"/>
      <c r="C228" s="143" t="s">
        <v>489</v>
      </c>
      <c r="D228" s="143" t="s">
        <v>328</v>
      </c>
      <c r="E228" s="144" t="s">
        <v>490</v>
      </c>
      <c r="F228" s="145" t="s">
        <v>1140</v>
      </c>
      <c r="G228" s="146" t="s">
        <v>331</v>
      </c>
      <c r="H228" s="147">
        <v>1</v>
      </c>
      <c r="I228" s="148"/>
      <c r="J228" s="148">
        <f t="shared" si="40"/>
        <v>0</v>
      </c>
      <c r="K228" s="149"/>
      <c r="L228" s="150"/>
      <c r="M228" s="151" t="s">
        <v>1</v>
      </c>
      <c r="N228" s="152" t="s">
        <v>34</v>
      </c>
      <c r="O228" s="139">
        <v>0</v>
      </c>
      <c r="P228" s="139">
        <f t="shared" si="41"/>
        <v>0</v>
      </c>
      <c r="Q228" s="139">
        <v>0</v>
      </c>
      <c r="R228" s="139">
        <f t="shared" si="42"/>
        <v>0</v>
      </c>
      <c r="S228" s="139">
        <v>0</v>
      </c>
      <c r="T228" s="140">
        <f t="shared" si="43"/>
        <v>0</v>
      </c>
      <c r="AR228" s="141" t="s">
        <v>257</v>
      </c>
      <c r="AT228" s="141" t="s">
        <v>328</v>
      </c>
      <c r="AU228" s="141" t="s">
        <v>78</v>
      </c>
      <c r="AY228" s="13" t="s">
        <v>126</v>
      </c>
      <c r="BE228" s="142">
        <f t="shared" si="44"/>
        <v>0</v>
      </c>
      <c r="BF228" s="142">
        <f t="shared" si="45"/>
        <v>0</v>
      </c>
      <c r="BG228" s="142">
        <f t="shared" si="46"/>
        <v>0</v>
      </c>
      <c r="BH228" s="142">
        <f t="shared" si="47"/>
        <v>0</v>
      </c>
      <c r="BI228" s="142">
        <f t="shared" si="48"/>
        <v>0</v>
      </c>
      <c r="BJ228" s="13" t="s">
        <v>76</v>
      </c>
      <c r="BK228" s="142">
        <f t="shared" si="49"/>
        <v>0</v>
      </c>
      <c r="BL228" s="13" t="s">
        <v>133</v>
      </c>
      <c r="BM228" s="141" t="s">
        <v>491</v>
      </c>
    </row>
    <row r="229" spans="2:65" s="1" customFormat="1" ht="24.2" customHeight="1">
      <c r="B229" s="129"/>
      <c r="C229" s="143" t="s">
        <v>492</v>
      </c>
      <c r="D229" s="143" t="s">
        <v>328</v>
      </c>
      <c r="E229" s="144" t="s">
        <v>493</v>
      </c>
      <c r="F229" s="145" t="s">
        <v>1141</v>
      </c>
      <c r="G229" s="146" t="s">
        <v>331</v>
      </c>
      <c r="H229" s="147">
        <v>1</v>
      </c>
      <c r="I229" s="148"/>
      <c r="J229" s="148">
        <f t="shared" si="40"/>
        <v>0</v>
      </c>
      <c r="K229" s="149"/>
      <c r="L229" s="150"/>
      <c r="M229" s="151" t="s">
        <v>1</v>
      </c>
      <c r="N229" s="152" t="s">
        <v>34</v>
      </c>
      <c r="O229" s="139">
        <v>0</v>
      </c>
      <c r="P229" s="139">
        <f t="shared" si="41"/>
        <v>0</v>
      </c>
      <c r="Q229" s="139">
        <v>0</v>
      </c>
      <c r="R229" s="139">
        <f t="shared" si="42"/>
        <v>0</v>
      </c>
      <c r="S229" s="139">
        <v>0</v>
      </c>
      <c r="T229" s="140">
        <f t="shared" si="43"/>
        <v>0</v>
      </c>
      <c r="AR229" s="141" t="s">
        <v>257</v>
      </c>
      <c r="AT229" s="141" t="s">
        <v>328</v>
      </c>
      <c r="AU229" s="141" t="s">
        <v>78</v>
      </c>
      <c r="AY229" s="13" t="s">
        <v>126</v>
      </c>
      <c r="BE229" s="142">
        <f t="shared" si="44"/>
        <v>0</v>
      </c>
      <c r="BF229" s="142">
        <f t="shared" si="45"/>
        <v>0</v>
      </c>
      <c r="BG229" s="142">
        <f t="shared" si="46"/>
        <v>0</v>
      </c>
      <c r="BH229" s="142">
        <f t="shared" si="47"/>
        <v>0</v>
      </c>
      <c r="BI229" s="142">
        <f t="shared" si="48"/>
        <v>0</v>
      </c>
      <c r="BJ229" s="13" t="s">
        <v>76</v>
      </c>
      <c r="BK229" s="142">
        <f t="shared" si="49"/>
        <v>0</v>
      </c>
      <c r="BL229" s="13" t="s">
        <v>133</v>
      </c>
      <c r="BM229" s="141" t="s">
        <v>494</v>
      </c>
    </row>
    <row r="230" spans="2:65" s="1" customFormat="1" ht="37.9" customHeight="1">
      <c r="B230" s="129"/>
      <c r="C230" s="143" t="s">
        <v>495</v>
      </c>
      <c r="D230" s="143" t="s">
        <v>328</v>
      </c>
      <c r="E230" s="144" t="s">
        <v>496</v>
      </c>
      <c r="F230" s="145" t="s">
        <v>497</v>
      </c>
      <c r="G230" s="146" t="s">
        <v>163</v>
      </c>
      <c r="H230" s="147">
        <v>1</v>
      </c>
      <c r="I230" s="148"/>
      <c r="J230" s="148">
        <f t="shared" si="40"/>
        <v>0</v>
      </c>
      <c r="K230" s="149"/>
      <c r="L230" s="150"/>
      <c r="M230" s="151" t="s">
        <v>1</v>
      </c>
      <c r="N230" s="152" t="s">
        <v>34</v>
      </c>
      <c r="O230" s="139">
        <v>0</v>
      </c>
      <c r="P230" s="139">
        <f t="shared" si="41"/>
        <v>0</v>
      </c>
      <c r="Q230" s="139">
        <v>0</v>
      </c>
      <c r="R230" s="139">
        <f t="shared" si="42"/>
        <v>0</v>
      </c>
      <c r="S230" s="139">
        <v>0</v>
      </c>
      <c r="T230" s="140">
        <f t="shared" si="43"/>
        <v>0</v>
      </c>
      <c r="AR230" s="141" t="s">
        <v>257</v>
      </c>
      <c r="AT230" s="141" t="s">
        <v>328</v>
      </c>
      <c r="AU230" s="141" t="s">
        <v>78</v>
      </c>
      <c r="AY230" s="13" t="s">
        <v>126</v>
      </c>
      <c r="BE230" s="142">
        <f t="shared" si="44"/>
        <v>0</v>
      </c>
      <c r="BF230" s="142">
        <f t="shared" si="45"/>
        <v>0</v>
      </c>
      <c r="BG230" s="142">
        <f t="shared" si="46"/>
        <v>0</v>
      </c>
      <c r="BH230" s="142">
        <f t="shared" si="47"/>
        <v>0</v>
      </c>
      <c r="BI230" s="142">
        <f t="shared" si="48"/>
        <v>0</v>
      </c>
      <c r="BJ230" s="13" t="s">
        <v>76</v>
      </c>
      <c r="BK230" s="142">
        <f t="shared" si="49"/>
        <v>0</v>
      </c>
      <c r="BL230" s="13" t="s">
        <v>133</v>
      </c>
      <c r="BM230" s="141" t="s">
        <v>498</v>
      </c>
    </row>
    <row r="231" spans="2:65" s="1" customFormat="1" ht="24.2" customHeight="1">
      <c r="B231" s="129"/>
      <c r="C231" s="130" t="s">
        <v>499</v>
      </c>
      <c r="D231" s="130" t="s">
        <v>129</v>
      </c>
      <c r="E231" s="131" t="s">
        <v>500</v>
      </c>
      <c r="F231" s="132" t="s">
        <v>501</v>
      </c>
      <c r="G231" s="133" t="s">
        <v>163</v>
      </c>
      <c r="H231" s="134">
        <v>4</v>
      </c>
      <c r="I231" s="135"/>
      <c r="J231" s="135">
        <f t="shared" si="40"/>
        <v>0</v>
      </c>
      <c r="K231" s="136"/>
      <c r="L231" s="25"/>
      <c r="M231" s="137" t="s">
        <v>1</v>
      </c>
      <c r="N231" s="138" t="s">
        <v>34</v>
      </c>
      <c r="O231" s="139">
        <v>0.083</v>
      </c>
      <c r="P231" s="139">
        <f t="shared" si="41"/>
        <v>0.332</v>
      </c>
      <c r="Q231" s="139">
        <v>2E-05</v>
      </c>
      <c r="R231" s="139">
        <f t="shared" si="42"/>
        <v>8E-05</v>
      </c>
      <c r="S231" s="139">
        <v>0</v>
      </c>
      <c r="T231" s="140">
        <f t="shared" si="43"/>
        <v>0</v>
      </c>
      <c r="AR231" s="141" t="s">
        <v>133</v>
      </c>
      <c r="AT231" s="141" t="s">
        <v>129</v>
      </c>
      <c r="AU231" s="141" t="s">
        <v>78</v>
      </c>
      <c r="AY231" s="13" t="s">
        <v>126</v>
      </c>
      <c r="BE231" s="142">
        <f t="shared" si="44"/>
        <v>0</v>
      </c>
      <c r="BF231" s="142">
        <f t="shared" si="45"/>
        <v>0</v>
      </c>
      <c r="BG231" s="142">
        <f t="shared" si="46"/>
        <v>0</v>
      </c>
      <c r="BH231" s="142">
        <f t="shared" si="47"/>
        <v>0</v>
      </c>
      <c r="BI231" s="142">
        <f t="shared" si="48"/>
        <v>0</v>
      </c>
      <c r="BJ231" s="13" t="s">
        <v>76</v>
      </c>
      <c r="BK231" s="142">
        <f t="shared" si="49"/>
        <v>0</v>
      </c>
      <c r="BL231" s="13" t="s">
        <v>133</v>
      </c>
      <c r="BM231" s="141" t="s">
        <v>502</v>
      </c>
    </row>
    <row r="232" spans="2:65" s="1" customFormat="1" ht="21.75" customHeight="1">
      <c r="B232" s="129"/>
      <c r="C232" s="130" t="s">
        <v>503</v>
      </c>
      <c r="D232" s="130" t="s">
        <v>129</v>
      </c>
      <c r="E232" s="131" t="s">
        <v>504</v>
      </c>
      <c r="F232" s="132" t="s">
        <v>505</v>
      </c>
      <c r="G232" s="133" t="s">
        <v>163</v>
      </c>
      <c r="H232" s="134">
        <v>3</v>
      </c>
      <c r="I232" s="135"/>
      <c r="J232" s="135">
        <f t="shared" si="40"/>
        <v>0</v>
      </c>
      <c r="K232" s="136"/>
      <c r="L232" s="25"/>
      <c r="M232" s="137" t="s">
        <v>1</v>
      </c>
      <c r="N232" s="138" t="s">
        <v>34</v>
      </c>
      <c r="O232" s="139">
        <v>0.207</v>
      </c>
      <c r="P232" s="139">
        <f t="shared" si="41"/>
        <v>0.621</v>
      </c>
      <c r="Q232" s="139">
        <v>2E-05</v>
      </c>
      <c r="R232" s="139">
        <f t="shared" si="42"/>
        <v>6.000000000000001E-05</v>
      </c>
      <c r="S232" s="139">
        <v>0</v>
      </c>
      <c r="T232" s="140">
        <f t="shared" si="43"/>
        <v>0</v>
      </c>
      <c r="AR232" s="141" t="s">
        <v>133</v>
      </c>
      <c r="AT232" s="141" t="s">
        <v>129</v>
      </c>
      <c r="AU232" s="141" t="s">
        <v>78</v>
      </c>
      <c r="AY232" s="13" t="s">
        <v>126</v>
      </c>
      <c r="BE232" s="142">
        <f t="shared" si="44"/>
        <v>0</v>
      </c>
      <c r="BF232" s="142">
        <f t="shared" si="45"/>
        <v>0</v>
      </c>
      <c r="BG232" s="142">
        <f t="shared" si="46"/>
        <v>0</v>
      </c>
      <c r="BH232" s="142">
        <f t="shared" si="47"/>
        <v>0</v>
      </c>
      <c r="BI232" s="142">
        <f t="shared" si="48"/>
        <v>0</v>
      </c>
      <c r="BJ232" s="13" t="s">
        <v>76</v>
      </c>
      <c r="BK232" s="142">
        <f t="shared" si="49"/>
        <v>0</v>
      </c>
      <c r="BL232" s="13" t="s">
        <v>133</v>
      </c>
      <c r="BM232" s="141" t="s">
        <v>506</v>
      </c>
    </row>
    <row r="233" spans="2:65" s="1" customFormat="1" ht="21.75" customHeight="1">
      <c r="B233" s="129"/>
      <c r="C233" s="130" t="s">
        <v>507</v>
      </c>
      <c r="D233" s="130" t="s">
        <v>129</v>
      </c>
      <c r="E233" s="131" t="s">
        <v>508</v>
      </c>
      <c r="F233" s="132" t="s">
        <v>509</v>
      </c>
      <c r="G233" s="133" t="s">
        <v>163</v>
      </c>
      <c r="H233" s="134">
        <v>13</v>
      </c>
      <c r="I233" s="135"/>
      <c r="J233" s="135">
        <f t="shared" si="40"/>
        <v>0</v>
      </c>
      <c r="K233" s="136"/>
      <c r="L233" s="25"/>
      <c r="M233" s="137" t="s">
        <v>1</v>
      </c>
      <c r="N233" s="138" t="s">
        <v>34</v>
      </c>
      <c r="O233" s="139">
        <v>0.227</v>
      </c>
      <c r="P233" s="139">
        <f t="shared" si="41"/>
        <v>2.951</v>
      </c>
      <c r="Q233" s="139">
        <v>2E-05</v>
      </c>
      <c r="R233" s="139">
        <f t="shared" si="42"/>
        <v>0.00026000000000000003</v>
      </c>
      <c r="S233" s="139">
        <v>0</v>
      </c>
      <c r="T233" s="140">
        <f t="shared" si="43"/>
        <v>0</v>
      </c>
      <c r="AR233" s="141" t="s">
        <v>133</v>
      </c>
      <c r="AT233" s="141" t="s">
        <v>129</v>
      </c>
      <c r="AU233" s="141" t="s">
        <v>78</v>
      </c>
      <c r="AY233" s="13" t="s">
        <v>126</v>
      </c>
      <c r="BE233" s="142">
        <f t="shared" si="44"/>
        <v>0</v>
      </c>
      <c r="BF233" s="142">
        <f t="shared" si="45"/>
        <v>0</v>
      </c>
      <c r="BG233" s="142">
        <f t="shared" si="46"/>
        <v>0</v>
      </c>
      <c r="BH233" s="142">
        <f t="shared" si="47"/>
        <v>0</v>
      </c>
      <c r="BI233" s="142">
        <f t="shared" si="48"/>
        <v>0</v>
      </c>
      <c r="BJ233" s="13" t="s">
        <v>76</v>
      </c>
      <c r="BK233" s="142">
        <f t="shared" si="49"/>
        <v>0</v>
      </c>
      <c r="BL233" s="13" t="s">
        <v>133</v>
      </c>
      <c r="BM233" s="141" t="s">
        <v>510</v>
      </c>
    </row>
    <row r="234" spans="2:65" s="1" customFormat="1" ht="21.75" customHeight="1">
      <c r="B234" s="129"/>
      <c r="C234" s="346" t="s">
        <v>511</v>
      </c>
      <c r="D234" s="346" t="s">
        <v>129</v>
      </c>
      <c r="E234" s="347" t="s">
        <v>512</v>
      </c>
      <c r="F234" s="348" t="s">
        <v>513</v>
      </c>
      <c r="G234" s="349" t="s">
        <v>163</v>
      </c>
      <c r="H234" s="350">
        <v>4</v>
      </c>
      <c r="I234" s="351"/>
      <c r="J234" s="351">
        <f t="shared" si="40"/>
        <v>0</v>
      </c>
      <c r="K234" s="136"/>
      <c r="L234" s="25"/>
      <c r="M234" s="137" t="s">
        <v>1</v>
      </c>
      <c r="N234" s="138" t="s">
        <v>34</v>
      </c>
      <c r="O234" s="139">
        <v>0.269</v>
      </c>
      <c r="P234" s="139">
        <f t="shared" si="41"/>
        <v>1.076</v>
      </c>
      <c r="Q234" s="139">
        <v>2E-05</v>
      </c>
      <c r="R234" s="139">
        <f t="shared" si="42"/>
        <v>8E-05</v>
      </c>
      <c r="S234" s="139">
        <v>0</v>
      </c>
      <c r="T234" s="140">
        <f t="shared" si="43"/>
        <v>0</v>
      </c>
      <c r="AR234" s="141" t="s">
        <v>133</v>
      </c>
      <c r="AT234" s="141" t="s">
        <v>129</v>
      </c>
      <c r="AU234" s="141" t="s">
        <v>78</v>
      </c>
      <c r="AY234" s="13" t="s">
        <v>126</v>
      </c>
      <c r="BE234" s="142">
        <f t="shared" si="44"/>
        <v>0</v>
      </c>
      <c r="BF234" s="142">
        <f t="shared" si="45"/>
        <v>0</v>
      </c>
      <c r="BG234" s="142">
        <f t="shared" si="46"/>
        <v>0</v>
      </c>
      <c r="BH234" s="142">
        <f t="shared" si="47"/>
        <v>0</v>
      </c>
      <c r="BI234" s="142">
        <f t="shared" si="48"/>
        <v>0</v>
      </c>
      <c r="BJ234" s="13" t="s">
        <v>76</v>
      </c>
      <c r="BK234" s="142">
        <f t="shared" si="49"/>
        <v>0</v>
      </c>
      <c r="BL234" s="13" t="s">
        <v>133</v>
      </c>
      <c r="BM234" s="141" t="s">
        <v>514</v>
      </c>
    </row>
    <row r="235" spans="2:65" s="1" customFormat="1" ht="21.75" customHeight="1">
      <c r="B235" s="129"/>
      <c r="C235" s="130" t="s">
        <v>515</v>
      </c>
      <c r="D235" s="130" t="s">
        <v>129</v>
      </c>
      <c r="E235" s="131" t="s">
        <v>516</v>
      </c>
      <c r="F235" s="132" t="s">
        <v>517</v>
      </c>
      <c r="G235" s="133" t="s">
        <v>163</v>
      </c>
      <c r="H235" s="134">
        <v>9</v>
      </c>
      <c r="I235" s="135"/>
      <c r="J235" s="135">
        <f t="shared" si="40"/>
        <v>0</v>
      </c>
      <c r="K235" s="136"/>
      <c r="L235" s="25"/>
      <c r="M235" s="137" t="s">
        <v>1</v>
      </c>
      <c r="N235" s="138" t="s">
        <v>34</v>
      </c>
      <c r="O235" s="139">
        <v>0.351</v>
      </c>
      <c r="P235" s="139">
        <f t="shared" si="41"/>
        <v>3.159</v>
      </c>
      <c r="Q235" s="139">
        <v>2E-05</v>
      </c>
      <c r="R235" s="139">
        <f t="shared" si="42"/>
        <v>0.00018</v>
      </c>
      <c r="S235" s="139">
        <v>0</v>
      </c>
      <c r="T235" s="140">
        <f t="shared" si="43"/>
        <v>0</v>
      </c>
      <c r="AR235" s="141" t="s">
        <v>133</v>
      </c>
      <c r="AT235" s="141" t="s">
        <v>129</v>
      </c>
      <c r="AU235" s="141" t="s">
        <v>78</v>
      </c>
      <c r="AY235" s="13" t="s">
        <v>126</v>
      </c>
      <c r="BE235" s="142">
        <f t="shared" si="44"/>
        <v>0</v>
      </c>
      <c r="BF235" s="142">
        <f t="shared" si="45"/>
        <v>0</v>
      </c>
      <c r="BG235" s="142">
        <f t="shared" si="46"/>
        <v>0</v>
      </c>
      <c r="BH235" s="142">
        <f t="shared" si="47"/>
        <v>0</v>
      </c>
      <c r="BI235" s="142">
        <f t="shared" si="48"/>
        <v>0</v>
      </c>
      <c r="BJ235" s="13" t="s">
        <v>76</v>
      </c>
      <c r="BK235" s="142">
        <f t="shared" si="49"/>
        <v>0</v>
      </c>
      <c r="BL235" s="13" t="s">
        <v>133</v>
      </c>
      <c r="BM235" s="141" t="s">
        <v>518</v>
      </c>
    </row>
    <row r="236" spans="2:65" s="1" customFormat="1" ht="21.75" customHeight="1">
      <c r="B236" s="129"/>
      <c r="C236" s="346" t="s">
        <v>519</v>
      </c>
      <c r="D236" s="346" t="s">
        <v>129</v>
      </c>
      <c r="E236" s="347" t="s">
        <v>520</v>
      </c>
      <c r="F236" s="348" t="s">
        <v>521</v>
      </c>
      <c r="G236" s="349" t="s">
        <v>163</v>
      </c>
      <c r="H236" s="350">
        <v>9</v>
      </c>
      <c r="I236" s="351"/>
      <c r="J236" s="351">
        <f t="shared" si="40"/>
        <v>0</v>
      </c>
      <c r="K236" s="136"/>
      <c r="L236" s="25"/>
      <c r="M236" s="137" t="s">
        <v>1</v>
      </c>
      <c r="N236" s="138" t="s">
        <v>34</v>
      </c>
      <c r="O236" s="139">
        <v>0.424</v>
      </c>
      <c r="P236" s="139">
        <f t="shared" si="41"/>
        <v>3.816</v>
      </c>
      <c r="Q236" s="139">
        <v>2E-05</v>
      </c>
      <c r="R236" s="139">
        <f t="shared" si="42"/>
        <v>0.00018</v>
      </c>
      <c r="S236" s="139">
        <v>0</v>
      </c>
      <c r="T236" s="140">
        <f t="shared" si="43"/>
        <v>0</v>
      </c>
      <c r="AR236" s="141" t="s">
        <v>133</v>
      </c>
      <c r="AT236" s="141" t="s">
        <v>129</v>
      </c>
      <c r="AU236" s="141" t="s">
        <v>78</v>
      </c>
      <c r="AY236" s="13" t="s">
        <v>126</v>
      </c>
      <c r="BE236" s="142">
        <f t="shared" si="44"/>
        <v>0</v>
      </c>
      <c r="BF236" s="142">
        <f t="shared" si="45"/>
        <v>0</v>
      </c>
      <c r="BG236" s="142">
        <f t="shared" si="46"/>
        <v>0</v>
      </c>
      <c r="BH236" s="142">
        <f t="shared" si="47"/>
        <v>0</v>
      </c>
      <c r="BI236" s="142">
        <f t="shared" si="48"/>
        <v>0</v>
      </c>
      <c r="BJ236" s="13" t="s">
        <v>76</v>
      </c>
      <c r="BK236" s="142">
        <f t="shared" si="49"/>
        <v>0</v>
      </c>
      <c r="BL236" s="13" t="s">
        <v>133</v>
      </c>
      <c r="BM236" s="141" t="s">
        <v>522</v>
      </c>
    </row>
    <row r="237" spans="2:65" s="1" customFormat="1" ht="24.2" customHeight="1">
      <c r="B237" s="129"/>
      <c r="C237" s="130" t="s">
        <v>523</v>
      </c>
      <c r="D237" s="130" t="s">
        <v>129</v>
      </c>
      <c r="E237" s="131" t="s">
        <v>524</v>
      </c>
      <c r="F237" s="132" t="s">
        <v>525</v>
      </c>
      <c r="G237" s="133" t="s">
        <v>163</v>
      </c>
      <c r="H237" s="134">
        <v>3</v>
      </c>
      <c r="I237" s="135"/>
      <c r="J237" s="135">
        <f t="shared" si="40"/>
        <v>0</v>
      </c>
      <c r="K237" s="136"/>
      <c r="L237" s="25"/>
      <c r="M237" s="137" t="s">
        <v>1</v>
      </c>
      <c r="N237" s="138" t="s">
        <v>34</v>
      </c>
      <c r="O237" s="139">
        <v>0</v>
      </c>
      <c r="P237" s="139">
        <f t="shared" si="41"/>
        <v>0</v>
      </c>
      <c r="Q237" s="139">
        <v>0</v>
      </c>
      <c r="R237" s="139">
        <f t="shared" si="42"/>
        <v>0</v>
      </c>
      <c r="S237" s="139">
        <v>0</v>
      </c>
      <c r="T237" s="140">
        <f t="shared" si="43"/>
        <v>0</v>
      </c>
      <c r="AR237" s="141" t="s">
        <v>133</v>
      </c>
      <c r="AT237" s="141" t="s">
        <v>129</v>
      </c>
      <c r="AU237" s="141" t="s">
        <v>78</v>
      </c>
      <c r="AY237" s="13" t="s">
        <v>126</v>
      </c>
      <c r="BE237" s="142">
        <f t="shared" si="44"/>
        <v>0</v>
      </c>
      <c r="BF237" s="142">
        <f t="shared" si="45"/>
        <v>0</v>
      </c>
      <c r="BG237" s="142">
        <f t="shared" si="46"/>
        <v>0</v>
      </c>
      <c r="BH237" s="142">
        <f t="shared" si="47"/>
        <v>0</v>
      </c>
      <c r="BI237" s="142">
        <f t="shared" si="48"/>
        <v>0</v>
      </c>
      <c r="BJ237" s="13" t="s">
        <v>76</v>
      </c>
      <c r="BK237" s="142">
        <f t="shared" si="49"/>
        <v>0</v>
      </c>
      <c r="BL237" s="13" t="s">
        <v>133</v>
      </c>
      <c r="BM237" s="141" t="s">
        <v>526</v>
      </c>
    </row>
    <row r="238" spans="2:65" s="1" customFormat="1" ht="24.2" customHeight="1">
      <c r="B238" s="129"/>
      <c r="C238" s="130" t="s">
        <v>527</v>
      </c>
      <c r="D238" s="130" t="s">
        <v>129</v>
      </c>
      <c r="E238" s="131" t="s">
        <v>528</v>
      </c>
      <c r="F238" s="132" t="s">
        <v>529</v>
      </c>
      <c r="G238" s="133" t="s">
        <v>163</v>
      </c>
      <c r="H238" s="134">
        <v>2</v>
      </c>
      <c r="I238" s="135"/>
      <c r="J238" s="135">
        <f t="shared" si="40"/>
        <v>0</v>
      </c>
      <c r="K238" s="136"/>
      <c r="L238" s="25"/>
      <c r="M238" s="137" t="s">
        <v>1</v>
      </c>
      <c r="N238" s="138" t="s">
        <v>34</v>
      </c>
      <c r="O238" s="139">
        <v>0</v>
      </c>
      <c r="P238" s="139">
        <f t="shared" si="41"/>
        <v>0</v>
      </c>
      <c r="Q238" s="139">
        <v>0</v>
      </c>
      <c r="R238" s="139">
        <f t="shared" si="42"/>
        <v>0</v>
      </c>
      <c r="S238" s="139">
        <v>0</v>
      </c>
      <c r="T238" s="140">
        <f t="shared" si="43"/>
        <v>0</v>
      </c>
      <c r="AR238" s="141" t="s">
        <v>133</v>
      </c>
      <c r="AT238" s="141" t="s">
        <v>129</v>
      </c>
      <c r="AU238" s="141" t="s">
        <v>78</v>
      </c>
      <c r="AY238" s="13" t="s">
        <v>126</v>
      </c>
      <c r="BE238" s="142">
        <f t="shared" si="44"/>
        <v>0</v>
      </c>
      <c r="BF238" s="142">
        <f t="shared" si="45"/>
        <v>0</v>
      </c>
      <c r="BG238" s="142">
        <f t="shared" si="46"/>
        <v>0</v>
      </c>
      <c r="BH238" s="142">
        <f t="shared" si="47"/>
        <v>0</v>
      </c>
      <c r="BI238" s="142">
        <f t="shared" si="48"/>
        <v>0</v>
      </c>
      <c r="BJ238" s="13" t="s">
        <v>76</v>
      </c>
      <c r="BK238" s="142">
        <f t="shared" si="49"/>
        <v>0</v>
      </c>
      <c r="BL238" s="13" t="s">
        <v>133</v>
      </c>
      <c r="BM238" s="141" t="s">
        <v>530</v>
      </c>
    </row>
    <row r="239" spans="2:65" s="1" customFormat="1" ht="16.5" customHeight="1">
      <c r="B239" s="129"/>
      <c r="C239" s="130" t="s">
        <v>531</v>
      </c>
      <c r="D239" s="130" t="s">
        <v>129</v>
      </c>
      <c r="E239" s="131" t="s">
        <v>532</v>
      </c>
      <c r="F239" s="132" t="s">
        <v>533</v>
      </c>
      <c r="G239" s="133" t="s">
        <v>163</v>
      </c>
      <c r="H239" s="134">
        <v>3</v>
      </c>
      <c r="I239" s="135"/>
      <c r="J239" s="135">
        <f t="shared" si="40"/>
        <v>0</v>
      </c>
      <c r="K239" s="136"/>
      <c r="L239" s="25"/>
      <c r="M239" s="137" t="s">
        <v>1</v>
      </c>
      <c r="N239" s="138" t="s">
        <v>34</v>
      </c>
      <c r="O239" s="139">
        <v>0.1</v>
      </c>
      <c r="P239" s="139">
        <f t="shared" si="41"/>
        <v>0.30000000000000004</v>
      </c>
      <c r="Q239" s="139">
        <v>0</v>
      </c>
      <c r="R239" s="139">
        <f t="shared" si="42"/>
        <v>0</v>
      </c>
      <c r="S239" s="139">
        <v>0</v>
      </c>
      <c r="T239" s="140">
        <f t="shared" si="43"/>
        <v>0</v>
      </c>
      <c r="AR239" s="141" t="s">
        <v>133</v>
      </c>
      <c r="AT239" s="141" t="s">
        <v>129</v>
      </c>
      <c r="AU239" s="141" t="s">
        <v>78</v>
      </c>
      <c r="AY239" s="13" t="s">
        <v>126</v>
      </c>
      <c r="BE239" s="142">
        <f t="shared" si="44"/>
        <v>0</v>
      </c>
      <c r="BF239" s="142">
        <f t="shared" si="45"/>
        <v>0</v>
      </c>
      <c r="BG239" s="142">
        <f t="shared" si="46"/>
        <v>0</v>
      </c>
      <c r="BH239" s="142">
        <f t="shared" si="47"/>
        <v>0</v>
      </c>
      <c r="BI239" s="142">
        <f t="shared" si="48"/>
        <v>0</v>
      </c>
      <c r="BJ239" s="13" t="s">
        <v>76</v>
      </c>
      <c r="BK239" s="142">
        <f t="shared" si="49"/>
        <v>0</v>
      </c>
      <c r="BL239" s="13" t="s">
        <v>133</v>
      </c>
      <c r="BM239" s="141" t="s">
        <v>534</v>
      </c>
    </row>
    <row r="240" spans="2:65" s="1" customFormat="1" ht="24.2" customHeight="1">
      <c r="B240" s="129"/>
      <c r="C240" s="143" t="s">
        <v>535</v>
      </c>
      <c r="D240" s="143" t="s">
        <v>328</v>
      </c>
      <c r="E240" s="144" t="s">
        <v>536</v>
      </c>
      <c r="F240" s="145" t="s">
        <v>537</v>
      </c>
      <c r="G240" s="146" t="s">
        <v>163</v>
      </c>
      <c r="H240" s="147">
        <v>2</v>
      </c>
      <c r="I240" s="148"/>
      <c r="J240" s="148">
        <f t="shared" si="40"/>
        <v>0</v>
      </c>
      <c r="K240" s="149"/>
      <c r="L240" s="150"/>
      <c r="M240" s="151" t="s">
        <v>1</v>
      </c>
      <c r="N240" s="152" t="s">
        <v>34</v>
      </c>
      <c r="O240" s="139">
        <v>0</v>
      </c>
      <c r="P240" s="139">
        <f t="shared" si="41"/>
        <v>0</v>
      </c>
      <c r="Q240" s="139">
        <v>0</v>
      </c>
      <c r="R240" s="139">
        <f t="shared" si="42"/>
        <v>0</v>
      </c>
      <c r="S240" s="139">
        <v>0</v>
      </c>
      <c r="T240" s="140">
        <f t="shared" si="43"/>
        <v>0</v>
      </c>
      <c r="AR240" s="141" t="s">
        <v>257</v>
      </c>
      <c r="AT240" s="141" t="s">
        <v>328</v>
      </c>
      <c r="AU240" s="141" t="s">
        <v>78</v>
      </c>
      <c r="AY240" s="13" t="s">
        <v>126</v>
      </c>
      <c r="BE240" s="142">
        <f t="shared" si="44"/>
        <v>0</v>
      </c>
      <c r="BF240" s="142">
        <f t="shared" si="45"/>
        <v>0</v>
      </c>
      <c r="BG240" s="142">
        <f t="shared" si="46"/>
        <v>0</v>
      </c>
      <c r="BH240" s="142">
        <f t="shared" si="47"/>
        <v>0</v>
      </c>
      <c r="BI240" s="142">
        <f t="shared" si="48"/>
        <v>0</v>
      </c>
      <c r="BJ240" s="13" t="s">
        <v>76</v>
      </c>
      <c r="BK240" s="142">
        <f t="shared" si="49"/>
        <v>0</v>
      </c>
      <c r="BL240" s="13" t="s">
        <v>133</v>
      </c>
      <c r="BM240" s="141" t="s">
        <v>538</v>
      </c>
    </row>
    <row r="241" spans="2:65" s="1" customFormat="1" ht="24.2" customHeight="1">
      <c r="B241" s="129"/>
      <c r="C241" s="143" t="s">
        <v>539</v>
      </c>
      <c r="D241" s="143" t="s">
        <v>328</v>
      </c>
      <c r="E241" s="144" t="s">
        <v>540</v>
      </c>
      <c r="F241" s="145" t="s">
        <v>541</v>
      </c>
      <c r="G241" s="146" t="s">
        <v>163</v>
      </c>
      <c r="H241" s="147">
        <v>1</v>
      </c>
      <c r="I241" s="148"/>
      <c r="J241" s="148">
        <f t="shared" si="40"/>
        <v>0</v>
      </c>
      <c r="K241" s="149"/>
      <c r="L241" s="150"/>
      <c r="M241" s="151" t="s">
        <v>1</v>
      </c>
      <c r="N241" s="152" t="s">
        <v>34</v>
      </c>
      <c r="O241" s="139">
        <v>0</v>
      </c>
      <c r="P241" s="139">
        <f t="shared" si="41"/>
        <v>0</v>
      </c>
      <c r="Q241" s="139">
        <v>0</v>
      </c>
      <c r="R241" s="139">
        <f t="shared" si="42"/>
        <v>0</v>
      </c>
      <c r="S241" s="139">
        <v>0</v>
      </c>
      <c r="T241" s="140">
        <f t="shared" si="43"/>
        <v>0</v>
      </c>
      <c r="AR241" s="141" t="s">
        <v>257</v>
      </c>
      <c r="AT241" s="141" t="s">
        <v>328</v>
      </c>
      <c r="AU241" s="141" t="s">
        <v>78</v>
      </c>
      <c r="AY241" s="13" t="s">
        <v>126</v>
      </c>
      <c r="BE241" s="142">
        <f t="shared" si="44"/>
        <v>0</v>
      </c>
      <c r="BF241" s="142">
        <f t="shared" si="45"/>
        <v>0</v>
      </c>
      <c r="BG241" s="142">
        <f t="shared" si="46"/>
        <v>0</v>
      </c>
      <c r="BH241" s="142">
        <f t="shared" si="47"/>
        <v>0</v>
      </c>
      <c r="BI241" s="142">
        <f t="shared" si="48"/>
        <v>0</v>
      </c>
      <c r="BJ241" s="13" t="s">
        <v>76</v>
      </c>
      <c r="BK241" s="142">
        <f t="shared" si="49"/>
        <v>0</v>
      </c>
      <c r="BL241" s="13" t="s">
        <v>133</v>
      </c>
      <c r="BM241" s="141" t="s">
        <v>542</v>
      </c>
    </row>
    <row r="242" spans="2:65" s="1" customFormat="1" ht="20.25" customHeight="1">
      <c r="B242" s="129"/>
      <c r="C242" s="346" t="s">
        <v>543</v>
      </c>
      <c r="D242" s="346"/>
      <c r="E242" s="347"/>
      <c r="F242" s="352" t="s">
        <v>1710</v>
      </c>
      <c r="G242" s="349"/>
      <c r="H242" s="350"/>
      <c r="I242" s="351"/>
      <c r="J242" s="351">
        <f t="shared" si="40"/>
        <v>0</v>
      </c>
      <c r="K242" s="136"/>
      <c r="L242" s="25"/>
      <c r="M242" s="137" t="s">
        <v>1</v>
      </c>
      <c r="N242" s="138" t="s">
        <v>34</v>
      </c>
      <c r="O242" s="139">
        <v>0.5</v>
      </c>
      <c r="P242" s="139">
        <f t="shared" si="41"/>
        <v>0</v>
      </c>
      <c r="Q242" s="139">
        <v>0.00748</v>
      </c>
      <c r="R242" s="139">
        <f t="shared" si="42"/>
        <v>0</v>
      </c>
      <c r="S242" s="139">
        <v>0</v>
      </c>
      <c r="T242" s="140">
        <f t="shared" si="43"/>
        <v>0</v>
      </c>
      <c r="AR242" s="141" t="s">
        <v>133</v>
      </c>
      <c r="AT242" s="141" t="s">
        <v>129</v>
      </c>
      <c r="AU242" s="141" t="s">
        <v>78</v>
      </c>
      <c r="AY242" s="13" t="s">
        <v>126</v>
      </c>
      <c r="BE242" s="142">
        <f t="shared" si="44"/>
        <v>0</v>
      </c>
      <c r="BF242" s="142">
        <f t="shared" si="45"/>
        <v>0</v>
      </c>
      <c r="BG242" s="142">
        <f t="shared" si="46"/>
        <v>0</v>
      </c>
      <c r="BH242" s="142">
        <f t="shared" si="47"/>
        <v>0</v>
      </c>
      <c r="BI242" s="142">
        <f t="shared" si="48"/>
        <v>0</v>
      </c>
      <c r="BJ242" s="13" t="s">
        <v>76</v>
      </c>
      <c r="BK242" s="142">
        <f t="shared" si="49"/>
        <v>0</v>
      </c>
      <c r="BL242" s="13" t="s">
        <v>133</v>
      </c>
      <c r="BM242" s="141" t="s">
        <v>544</v>
      </c>
    </row>
    <row r="243" spans="2:65" s="1" customFormat="1" ht="24.2" customHeight="1">
      <c r="B243" s="129"/>
      <c r="C243" s="346" t="s">
        <v>545</v>
      </c>
      <c r="D243" s="346" t="s">
        <v>129</v>
      </c>
      <c r="E243" s="347" t="s">
        <v>546</v>
      </c>
      <c r="F243" s="348" t="s">
        <v>1709</v>
      </c>
      <c r="G243" s="349" t="s">
        <v>180</v>
      </c>
      <c r="H243" s="350">
        <v>1</v>
      </c>
      <c r="I243" s="351"/>
      <c r="J243" s="351">
        <f t="shared" si="40"/>
        <v>0</v>
      </c>
      <c r="K243" s="136"/>
      <c r="L243" s="25"/>
      <c r="M243" s="137" t="s">
        <v>1</v>
      </c>
      <c r="N243" s="138" t="s">
        <v>34</v>
      </c>
      <c r="O243" s="139">
        <v>0.477</v>
      </c>
      <c r="P243" s="139">
        <f t="shared" si="41"/>
        <v>0.477</v>
      </c>
      <c r="Q243" s="139">
        <v>0.00084</v>
      </c>
      <c r="R243" s="139">
        <f t="shared" si="42"/>
        <v>0.00084</v>
      </c>
      <c r="S243" s="139">
        <v>0</v>
      </c>
      <c r="T243" s="140">
        <f t="shared" si="43"/>
        <v>0</v>
      </c>
      <c r="AR243" s="141" t="s">
        <v>133</v>
      </c>
      <c r="AT243" s="141" t="s">
        <v>129</v>
      </c>
      <c r="AU243" s="141" t="s">
        <v>78</v>
      </c>
      <c r="AY243" s="13" t="s">
        <v>126</v>
      </c>
      <c r="BE243" s="142">
        <f t="shared" si="44"/>
        <v>0</v>
      </c>
      <c r="BF243" s="142">
        <f t="shared" si="45"/>
        <v>0</v>
      </c>
      <c r="BG243" s="142">
        <f t="shared" si="46"/>
        <v>0</v>
      </c>
      <c r="BH243" s="142">
        <f t="shared" si="47"/>
        <v>0</v>
      </c>
      <c r="BI243" s="142">
        <f t="shared" si="48"/>
        <v>0</v>
      </c>
      <c r="BJ243" s="13" t="s">
        <v>76</v>
      </c>
      <c r="BK243" s="142">
        <f t="shared" si="49"/>
        <v>0</v>
      </c>
      <c r="BL243" s="13" t="s">
        <v>133</v>
      </c>
      <c r="BM243" s="141" t="s">
        <v>547</v>
      </c>
    </row>
    <row r="244" spans="2:65" s="1" customFormat="1" ht="16.5" customHeight="1">
      <c r="B244" s="129"/>
      <c r="C244" s="130" t="s">
        <v>548</v>
      </c>
      <c r="D244" s="130" t="s">
        <v>129</v>
      </c>
      <c r="E244" s="131" t="s">
        <v>549</v>
      </c>
      <c r="F244" s="132" t="s">
        <v>550</v>
      </c>
      <c r="G244" s="133" t="s">
        <v>163</v>
      </c>
      <c r="H244" s="134">
        <v>1</v>
      </c>
      <c r="I244" s="135"/>
      <c r="J244" s="135">
        <f t="shared" si="40"/>
        <v>0</v>
      </c>
      <c r="K244" s="136"/>
      <c r="L244" s="25"/>
      <c r="M244" s="137" t="s">
        <v>1</v>
      </c>
      <c r="N244" s="138" t="s">
        <v>34</v>
      </c>
      <c r="O244" s="139">
        <v>0</v>
      </c>
      <c r="P244" s="139">
        <f t="shared" si="41"/>
        <v>0</v>
      </c>
      <c r="Q244" s="139">
        <v>0</v>
      </c>
      <c r="R244" s="139">
        <f t="shared" si="42"/>
        <v>0</v>
      </c>
      <c r="S244" s="139">
        <v>0</v>
      </c>
      <c r="T244" s="140">
        <f t="shared" si="43"/>
        <v>0</v>
      </c>
      <c r="AR244" s="141" t="s">
        <v>133</v>
      </c>
      <c r="AT244" s="141" t="s">
        <v>129</v>
      </c>
      <c r="AU244" s="141" t="s">
        <v>78</v>
      </c>
      <c r="AY244" s="13" t="s">
        <v>126</v>
      </c>
      <c r="BE244" s="142">
        <f t="shared" si="44"/>
        <v>0</v>
      </c>
      <c r="BF244" s="142">
        <f t="shared" si="45"/>
        <v>0</v>
      </c>
      <c r="BG244" s="142">
        <f t="shared" si="46"/>
        <v>0</v>
      </c>
      <c r="BH244" s="142">
        <f t="shared" si="47"/>
        <v>0</v>
      </c>
      <c r="BI244" s="142">
        <f t="shared" si="48"/>
        <v>0</v>
      </c>
      <c r="BJ244" s="13" t="s">
        <v>76</v>
      </c>
      <c r="BK244" s="142">
        <f t="shared" si="49"/>
        <v>0</v>
      </c>
      <c r="BL244" s="13" t="s">
        <v>133</v>
      </c>
      <c r="BM244" s="141" t="s">
        <v>551</v>
      </c>
    </row>
    <row r="245" spans="2:65" s="1" customFormat="1" ht="21.75" customHeight="1">
      <c r="B245" s="129"/>
      <c r="C245" s="346">
        <v>109</v>
      </c>
      <c r="D245" s="346"/>
      <c r="E245" s="347"/>
      <c r="F245" s="352" t="s">
        <v>1710</v>
      </c>
      <c r="G245" s="349"/>
      <c r="H245" s="350"/>
      <c r="I245" s="351"/>
      <c r="J245" s="351">
        <f aca="true" t="shared" si="50" ref="J245">ROUND(I245*H245,2)</f>
        <v>0</v>
      </c>
      <c r="K245" s="149"/>
      <c r="L245" s="150"/>
      <c r="M245" s="151" t="s">
        <v>1</v>
      </c>
      <c r="N245" s="152" t="s">
        <v>34</v>
      </c>
      <c r="O245" s="139">
        <v>0</v>
      </c>
      <c r="P245" s="139">
        <f t="shared" si="41"/>
        <v>0</v>
      </c>
      <c r="Q245" s="139">
        <v>0</v>
      </c>
      <c r="R245" s="139">
        <f t="shared" si="42"/>
        <v>0</v>
      </c>
      <c r="S245" s="139">
        <v>0</v>
      </c>
      <c r="T245" s="140">
        <f t="shared" si="43"/>
        <v>0</v>
      </c>
      <c r="AR245" s="141" t="s">
        <v>257</v>
      </c>
      <c r="AT245" s="141" t="s">
        <v>328</v>
      </c>
      <c r="AU245" s="141" t="s">
        <v>78</v>
      </c>
      <c r="AY245" s="13" t="s">
        <v>126</v>
      </c>
      <c r="BE245" s="142">
        <f t="shared" si="44"/>
        <v>0</v>
      </c>
      <c r="BF245" s="142">
        <f t="shared" si="45"/>
        <v>0</v>
      </c>
      <c r="BG245" s="142">
        <f t="shared" si="46"/>
        <v>0</v>
      </c>
      <c r="BH245" s="142">
        <f t="shared" si="47"/>
        <v>0</v>
      </c>
      <c r="BI245" s="142">
        <f t="shared" si="48"/>
        <v>0</v>
      </c>
      <c r="BJ245" s="13" t="s">
        <v>76</v>
      </c>
      <c r="BK245" s="142">
        <f t="shared" si="49"/>
        <v>0</v>
      </c>
      <c r="BL245" s="13" t="s">
        <v>133</v>
      </c>
      <c r="BM245" s="141" t="s">
        <v>552</v>
      </c>
    </row>
    <row r="246" spans="2:65" s="1" customFormat="1" ht="24.2" customHeight="1">
      <c r="B246" s="129"/>
      <c r="C246" s="346" t="s">
        <v>553</v>
      </c>
      <c r="D246" s="346" t="s">
        <v>129</v>
      </c>
      <c r="E246" s="347" t="s">
        <v>554</v>
      </c>
      <c r="F246" s="348" t="s">
        <v>1711</v>
      </c>
      <c r="G246" s="349" t="s">
        <v>163</v>
      </c>
      <c r="H246" s="350">
        <v>1</v>
      </c>
      <c r="I246" s="351"/>
      <c r="J246" s="351">
        <f t="shared" si="40"/>
        <v>0</v>
      </c>
      <c r="K246" s="136"/>
      <c r="L246" s="25"/>
      <c r="M246" s="137" t="s">
        <v>1</v>
      </c>
      <c r="N246" s="138" t="s">
        <v>34</v>
      </c>
      <c r="O246" s="139">
        <v>0</v>
      </c>
      <c r="P246" s="139">
        <f t="shared" si="41"/>
        <v>0</v>
      </c>
      <c r="Q246" s="139">
        <v>0</v>
      </c>
      <c r="R246" s="139">
        <f t="shared" si="42"/>
        <v>0</v>
      </c>
      <c r="S246" s="139">
        <v>0</v>
      </c>
      <c r="T246" s="140">
        <f t="shared" si="43"/>
        <v>0</v>
      </c>
      <c r="AR246" s="141" t="s">
        <v>133</v>
      </c>
      <c r="AT246" s="141" t="s">
        <v>129</v>
      </c>
      <c r="AU246" s="141" t="s">
        <v>78</v>
      </c>
      <c r="AY246" s="13" t="s">
        <v>126</v>
      </c>
      <c r="BE246" s="142">
        <f t="shared" si="44"/>
        <v>0</v>
      </c>
      <c r="BF246" s="142">
        <f t="shared" si="45"/>
        <v>0</v>
      </c>
      <c r="BG246" s="142">
        <f t="shared" si="46"/>
        <v>0</v>
      </c>
      <c r="BH246" s="142">
        <f t="shared" si="47"/>
        <v>0</v>
      </c>
      <c r="BI246" s="142">
        <f t="shared" si="48"/>
        <v>0</v>
      </c>
      <c r="BJ246" s="13" t="s">
        <v>76</v>
      </c>
      <c r="BK246" s="142">
        <f t="shared" si="49"/>
        <v>0</v>
      </c>
      <c r="BL246" s="13" t="s">
        <v>133</v>
      </c>
      <c r="BM246" s="141" t="s">
        <v>555</v>
      </c>
    </row>
    <row r="247" spans="2:65" s="1" customFormat="1" ht="24.2" customHeight="1">
      <c r="B247" s="129"/>
      <c r="C247" s="130" t="s">
        <v>556</v>
      </c>
      <c r="D247" s="130" t="s">
        <v>129</v>
      </c>
      <c r="E247" s="131" t="s">
        <v>557</v>
      </c>
      <c r="F247" s="132" t="s">
        <v>558</v>
      </c>
      <c r="G247" s="133" t="s">
        <v>180</v>
      </c>
      <c r="H247" s="134">
        <v>1</v>
      </c>
      <c r="I247" s="135"/>
      <c r="J247" s="135">
        <f t="shared" si="40"/>
        <v>0</v>
      </c>
      <c r="K247" s="136"/>
      <c r="L247" s="25"/>
      <c r="M247" s="137" t="s">
        <v>1</v>
      </c>
      <c r="N247" s="138" t="s">
        <v>34</v>
      </c>
      <c r="O247" s="139">
        <v>0.512</v>
      </c>
      <c r="P247" s="139">
        <f t="shared" si="41"/>
        <v>0.512</v>
      </c>
      <c r="Q247" s="139">
        <v>0.00068</v>
      </c>
      <c r="R247" s="139">
        <f t="shared" si="42"/>
        <v>0.00068</v>
      </c>
      <c r="S247" s="139">
        <v>0</v>
      </c>
      <c r="T247" s="140">
        <f t="shared" si="43"/>
        <v>0</v>
      </c>
      <c r="AR247" s="141" t="s">
        <v>133</v>
      </c>
      <c r="AT247" s="141" t="s">
        <v>129</v>
      </c>
      <c r="AU247" s="141" t="s">
        <v>78</v>
      </c>
      <c r="AY247" s="13" t="s">
        <v>126</v>
      </c>
      <c r="BE247" s="142">
        <f t="shared" si="44"/>
        <v>0</v>
      </c>
      <c r="BF247" s="142">
        <f t="shared" si="45"/>
        <v>0</v>
      </c>
      <c r="BG247" s="142">
        <f t="shared" si="46"/>
        <v>0</v>
      </c>
      <c r="BH247" s="142">
        <f t="shared" si="47"/>
        <v>0</v>
      </c>
      <c r="BI247" s="142">
        <f t="shared" si="48"/>
        <v>0</v>
      </c>
      <c r="BJ247" s="13" t="s">
        <v>76</v>
      </c>
      <c r="BK247" s="142">
        <f t="shared" si="49"/>
        <v>0</v>
      </c>
      <c r="BL247" s="13" t="s">
        <v>133</v>
      </c>
      <c r="BM247" s="141" t="s">
        <v>559</v>
      </c>
    </row>
    <row r="248" spans="2:65" s="1" customFormat="1" ht="53.25" customHeight="1">
      <c r="B248" s="129"/>
      <c r="C248" s="143" t="s">
        <v>560</v>
      </c>
      <c r="D248" s="143" t="s">
        <v>328</v>
      </c>
      <c r="E248" s="144" t="s">
        <v>561</v>
      </c>
      <c r="F248" s="145" t="s">
        <v>1142</v>
      </c>
      <c r="G248" s="146" t="s">
        <v>163</v>
      </c>
      <c r="H248" s="147">
        <v>1</v>
      </c>
      <c r="I248" s="148"/>
      <c r="J248" s="148">
        <f t="shared" si="40"/>
        <v>0</v>
      </c>
      <c r="K248" s="149"/>
      <c r="L248" s="150"/>
      <c r="M248" s="151" t="s">
        <v>1</v>
      </c>
      <c r="N248" s="152" t="s">
        <v>34</v>
      </c>
      <c r="O248" s="139">
        <v>0</v>
      </c>
      <c r="P248" s="139">
        <f t="shared" si="41"/>
        <v>0</v>
      </c>
      <c r="Q248" s="139">
        <v>0</v>
      </c>
      <c r="R248" s="139">
        <f t="shared" si="42"/>
        <v>0</v>
      </c>
      <c r="S248" s="139">
        <v>0</v>
      </c>
      <c r="T248" s="140">
        <f t="shared" si="43"/>
        <v>0</v>
      </c>
      <c r="AR248" s="141" t="s">
        <v>257</v>
      </c>
      <c r="AT248" s="141" t="s">
        <v>328</v>
      </c>
      <c r="AU248" s="141" t="s">
        <v>78</v>
      </c>
      <c r="AY248" s="13" t="s">
        <v>126</v>
      </c>
      <c r="BE248" s="142">
        <f t="shared" si="44"/>
        <v>0</v>
      </c>
      <c r="BF248" s="142">
        <f t="shared" si="45"/>
        <v>0</v>
      </c>
      <c r="BG248" s="142">
        <f t="shared" si="46"/>
        <v>0</v>
      </c>
      <c r="BH248" s="142">
        <f t="shared" si="47"/>
        <v>0</v>
      </c>
      <c r="BI248" s="142">
        <f t="shared" si="48"/>
        <v>0</v>
      </c>
      <c r="BJ248" s="13" t="s">
        <v>76</v>
      </c>
      <c r="BK248" s="142">
        <f t="shared" si="49"/>
        <v>0</v>
      </c>
      <c r="BL248" s="13" t="s">
        <v>133</v>
      </c>
      <c r="BM248" s="141" t="s">
        <v>562</v>
      </c>
    </row>
    <row r="249" spans="2:65" s="1" customFormat="1" ht="24.2" customHeight="1">
      <c r="B249" s="129"/>
      <c r="C249" s="130" t="s">
        <v>563</v>
      </c>
      <c r="D249" s="130" t="s">
        <v>129</v>
      </c>
      <c r="E249" s="131" t="s">
        <v>564</v>
      </c>
      <c r="F249" s="132" t="s">
        <v>565</v>
      </c>
      <c r="G249" s="133" t="s">
        <v>163</v>
      </c>
      <c r="H249" s="134">
        <v>1</v>
      </c>
      <c r="I249" s="135"/>
      <c r="J249" s="135">
        <f t="shared" si="40"/>
        <v>0</v>
      </c>
      <c r="K249" s="136"/>
      <c r="L249" s="25"/>
      <c r="M249" s="137" t="s">
        <v>1</v>
      </c>
      <c r="N249" s="138" t="s">
        <v>34</v>
      </c>
      <c r="O249" s="139">
        <v>0</v>
      </c>
      <c r="P249" s="139">
        <f t="shared" si="41"/>
        <v>0</v>
      </c>
      <c r="Q249" s="139">
        <v>0</v>
      </c>
      <c r="R249" s="139">
        <f t="shared" si="42"/>
        <v>0</v>
      </c>
      <c r="S249" s="139">
        <v>0</v>
      </c>
      <c r="T249" s="140">
        <f t="shared" si="43"/>
        <v>0</v>
      </c>
      <c r="AR249" s="141" t="s">
        <v>133</v>
      </c>
      <c r="AT249" s="141" t="s">
        <v>129</v>
      </c>
      <c r="AU249" s="141" t="s">
        <v>78</v>
      </c>
      <c r="AY249" s="13" t="s">
        <v>126</v>
      </c>
      <c r="BE249" s="142">
        <f t="shared" si="44"/>
        <v>0</v>
      </c>
      <c r="BF249" s="142">
        <f t="shared" si="45"/>
        <v>0</v>
      </c>
      <c r="BG249" s="142">
        <f t="shared" si="46"/>
        <v>0</v>
      </c>
      <c r="BH249" s="142">
        <f t="shared" si="47"/>
        <v>0</v>
      </c>
      <c r="BI249" s="142">
        <f t="shared" si="48"/>
        <v>0</v>
      </c>
      <c r="BJ249" s="13" t="s">
        <v>76</v>
      </c>
      <c r="BK249" s="142">
        <f t="shared" si="49"/>
        <v>0</v>
      </c>
      <c r="BL249" s="13" t="s">
        <v>133</v>
      </c>
      <c r="BM249" s="141" t="s">
        <v>566</v>
      </c>
    </row>
    <row r="250" spans="2:65" s="1" customFormat="1" ht="24.2" customHeight="1">
      <c r="B250" s="129"/>
      <c r="C250" s="130" t="s">
        <v>567</v>
      </c>
      <c r="D250" s="130" t="s">
        <v>129</v>
      </c>
      <c r="E250" s="131" t="s">
        <v>568</v>
      </c>
      <c r="F250" s="132" t="s">
        <v>569</v>
      </c>
      <c r="G250" s="133" t="s">
        <v>237</v>
      </c>
      <c r="H250" s="134">
        <v>3131.678</v>
      </c>
      <c r="I250" s="135"/>
      <c r="J250" s="135">
        <f t="shared" si="40"/>
        <v>0</v>
      </c>
      <c r="K250" s="136"/>
      <c r="L250" s="25"/>
      <c r="M250" s="137" t="s">
        <v>1</v>
      </c>
      <c r="N250" s="138" t="s">
        <v>34</v>
      </c>
      <c r="O250" s="139">
        <v>0</v>
      </c>
      <c r="P250" s="139">
        <f t="shared" si="41"/>
        <v>0</v>
      </c>
      <c r="Q250" s="139">
        <v>0</v>
      </c>
      <c r="R250" s="139">
        <f t="shared" si="42"/>
        <v>0</v>
      </c>
      <c r="S250" s="139">
        <v>0</v>
      </c>
      <c r="T250" s="140">
        <f t="shared" si="43"/>
        <v>0</v>
      </c>
      <c r="AR250" s="141" t="s">
        <v>133</v>
      </c>
      <c r="AT250" s="141" t="s">
        <v>129</v>
      </c>
      <c r="AU250" s="141" t="s">
        <v>78</v>
      </c>
      <c r="AY250" s="13" t="s">
        <v>126</v>
      </c>
      <c r="BE250" s="142">
        <f t="shared" si="44"/>
        <v>0</v>
      </c>
      <c r="BF250" s="142">
        <f t="shared" si="45"/>
        <v>0</v>
      </c>
      <c r="BG250" s="142">
        <f t="shared" si="46"/>
        <v>0</v>
      </c>
      <c r="BH250" s="142">
        <f t="shared" si="47"/>
        <v>0</v>
      </c>
      <c r="BI250" s="142">
        <f t="shared" si="48"/>
        <v>0</v>
      </c>
      <c r="BJ250" s="13" t="s">
        <v>76</v>
      </c>
      <c r="BK250" s="142">
        <f t="shared" si="49"/>
        <v>0</v>
      </c>
      <c r="BL250" s="13" t="s">
        <v>133</v>
      </c>
      <c r="BM250" s="141" t="s">
        <v>570</v>
      </c>
    </row>
    <row r="251" spans="2:65" s="1" customFormat="1" ht="24.2" customHeight="1">
      <c r="B251" s="129"/>
      <c r="C251" s="130" t="s">
        <v>571</v>
      </c>
      <c r="D251" s="130" t="s">
        <v>129</v>
      </c>
      <c r="E251" s="131" t="s">
        <v>572</v>
      </c>
      <c r="F251" s="132" t="s">
        <v>573</v>
      </c>
      <c r="G251" s="133" t="s">
        <v>237</v>
      </c>
      <c r="H251" s="134">
        <v>3131.678</v>
      </c>
      <c r="I251" s="135"/>
      <c r="J251" s="135">
        <f t="shared" si="40"/>
        <v>0</v>
      </c>
      <c r="K251" s="136"/>
      <c r="L251" s="25"/>
      <c r="M251" s="137" t="s">
        <v>1</v>
      </c>
      <c r="N251" s="138" t="s">
        <v>34</v>
      </c>
      <c r="O251" s="139">
        <v>0</v>
      </c>
      <c r="P251" s="139">
        <f t="shared" si="41"/>
        <v>0</v>
      </c>
      <c r="Q251" s="139">
        <v>0</v>
      </c>
      <c r="R251" s="139">
        <f t="shared" si="42"/>
        <v>0</v>
      </c>
      <c r="S251" s="139">
        <v>0</v>
      </c>
      <c r="T251" s="140">
        <f t="shared" si="43"/>
        <v>0</v>
      </c>
      <c r="AR251" s="141" t="s">
        <v>133</v>
      </c>
      <c r="AT251" s="141" t="s">
        <v>129</v>
      </c>
      <c r="AU251" s="141" t="s">
        <v>78</v>
      </c>
      <c r="AY251" s="13" t="s">
        <v>126</v>
      </c>
      <c r="BE251" s="142">
        <f t="shared" si="44"/>
        <v>0</v>
      </c>
      <c r="BF251" s="142">
        <f t="shared" si="45"/>
        <v>0</v>
      </c>
      <c r="BG251" s="142">
        <f t="shared" si="46"/>
        <v>0</v>
      </c>
      <c r="BH251" s="142">
        <f t="shared" si="47"/>
        <v>0</v>
      </c>
      <c r="BI251" s="142">
        <f t="shared" si="48"/>
        <v>0</v>
      </c>
      <c r="BJ251" s="13" t="s">
        <v>76</v>
      </c>
      <c r="BK251" s="142">
        <f t="shared" si="49"/>
        <v>0</v>
      </c>
      <c r="BL251" s="13" t="s">
        <v>133</v>
      </c>
      <c r="BM251" s="141" t="s">
        <v>574</v>
      </c>
    </row>
    <row r="252" spans="2:63" s="11" customFormat="1" ht="22.9" customHeight="1">
      <c r="B252" s="118"/>
      <c r="D252" s="119" t="s">
        <v>68</v>
      </c>
      <c r="E252" s="127" t="s">
        <v>575</v>
      </c>
      <c r="F252" s="127" t="s">
        <v>576</v>
      </c>
      <c r="J252" s="128">
        <f>BK252</f>
        <v>0</v>
      </c>
      <c r="L252" s="118"/>
      <c r="M252" s="122"/>
      <c r="P252" s="123">
        <f>SUM(P253:P274)</f>
        <v>12.658</v>
      </c>
      <c r="R252" s="123">
        <f>SUM(R253:R274)</f>
        <v>0.09965</v>
      </c>
      <c r="T252" s="124">
        <f>SUM(T253:T274)</f>
        <v>0</v>
      </c>
      <c r="AR252" s="119" t="s">
        <v>78</v>
      </c>
      <c r="AT252" s="125" t="s">
        <v>68</v>
      </c>
      <c r="AU252" s="125" t="s">
        <v>76</v>
      </c>
      <c r="AY252" s="119" t="s">
        <v>126</v>
      </c>
      <c r="BK252" s="126">
        <f>SUM(BK253:BK274)</f>
        <v>0</v>
      </c>
    </row>
    <row r="253" spans="2:65" s="1" customFormat="1" ht="16.5" customHeight="1">
      <c r="B253" s="129"/>
      <c r="C253" s="130" t="s">
        <v>577</v>
      </c>
      <c r="D253" s="130" t="s">
        <v>129</v>
      </c>
      <c r="E253" s="131" t="s">
        <v>578</v>
      </c>
      <c r="F253" s="132" t="s">
        <v>579</v>
      </c>
      <c r="G253" s="133" t="s">
        <v>180</v>
      </c>
      <c r="H253" s="134">
        <v>22</v>
      </c>
      <c r="I253" s="135"/>
      <c r="J253" s="135">
        <f aca="true" t="shared" si="51" ref="J253:J274">ROUND(I253*H253,2)</f>
        <v>0</v>
      </c>
      <c r="K253" s="136"/>
      <c r="L253" s="25"/>
      <c r="M253" s="137" t="s">
        <v>1</v>
      </c>
      <c r="N253" s="138" t="s">
        <v>34</v>
      </c>
      <c r="O253" s="139">
        <v>0.114</v>
      </c>
      <c r="P253" s="139">
        <f aca="true" t="shared" si="52" ref="P253:P274">O253*H253</f>
        <v>2.508</v>
      </c>
      <c r="Q253" s="139">
        <v>0.00112</v>
      </c>
      <c r="R253" s="139">
        <f aca="true" t="shared" si="53" ref="R253:R274">Q253*H253</f>
        <v>0.02464</v>
      </c>
      <c r="S253" s="139">
        <v>0</v>
      </c>
      <c r="T253" s="140">
        <f aca="true" t="shared" si="54" ref="T253:T274">S253*H253</f>
        <v>0</v>
      </c>
      <c r="AR253" s="141" t="s">
        <v>133</v>
      </c>
      <c r="AT253" s="141" t="s">
        <v>129</v>
      </c>
      <c r="AU253" s="141" t="s">
        <v>78</v>
      </c>
      <c r="AY253" s="13" t="s">
        <v>126</v>
      </c>
      <c r="BE253" s="142">
        <f aca="true" t="shared" si="55" ref="BE253:BE274">IF(N253="základní",J253,0)</f>
        <v>0</v>
      </c>
      <c r="BF253" s="142">
        <f aca="true" t="shared" si="56" ref="BF253:BF274">IF(N253="snížená",J253,0)</f>
        <v>0</v>
      </c>
      <c r="BG253" s="142">
        <f aca="true" t="shared" si="57" ref="BG253:BG274">IF(N253="zákl. přenesená",J253,0)</f>
        <v>0</v>
      </c>
      <c r="BH253" s="142">
        <f aca="true" t="shared" si="58" ref="BH253:BH274">IF(N253="sníž. přenesená",J253,0)</f>
        <v>0</v>
      </c>
      <c r="BI253" s="142">
        <f aca="true" t="shared" si="59" ref="BI253:BI274">IF(N253="nulová",J253,0)</f>
        <v>0</v>
      </c>
      <c r="BJ253" s="13" t="s">
        <v>76</v>
      </c>
      <c r="BK253" s="142">
        <f aca="true" t="shared" si="60" ref="BK253:BK274">ROUND(I253*H253,2)</f>
        <v>0</v>
      </c>
      <c r="BL253" s="13" t="s">
        <v>133</v>
      </c>
      <c r="BM253" s="141" t="s">
        <v>580</v>
      </c>
    </row>
    <row r="254" spans="2:65" s="1" customFormat="1" ht="30.75" customHeight="1">
      <c r="B254" s="129"/>
      <c r="C254" s="143" t="s">
        <v>581</v>
      </c>
      <c r="D254" s="143" t="s">
        <v>328</v>
      </c>
      <c r="E254" s="144" t="s">
        <v>582</v>
      </c>
      <c r="F254" s="145" t="s">
        <v>583</v>
      </c>
      <c r="G254" s="146" t="s">
        <v>146</v>
      </c>
      <c r="H254" s="147">
        <v>1</v>
      </c>
      <c r="I254" s="148"/>
      <c r="J254" s="148">
        <f t="shared" si="51"/>
        <v>0</v>
      </c>
      <c r="K254" s="149"/>
      <c r="L254" s="150"/>
      <c r="M254" s="151" t="s">
        <v>1</v>
      </c>
      <c r="N254" s="152" t="s">
        <v>34</v>
      </c>
      <c r="O254" s="139">
        <v>0</v>
      </c>
      <c r="P254" s="139">
        <f t="shared" si="52"/>
        <v>0</v>
      </c>
      <c r="Q254" s="139">
        <v>0</v>
      </c>
      <c r="R254" s="139">
        <f t="shared" si="53"/>
        <v>0</v>
      </c>
      <c r="S254" s="139">
        <v>0</v>
      </c>
      <c r="T254" s="140">
        <f t="shared" si="54"/>
        <v>0</v>
      </c>
      <c r="AR254" s="141" t="s">
        <v>257</v>
      </c>
      <c r="AT254" s="141" t="s">
        <v>328</v>
      </c>
      <c r="AU254" s="141" t="s">
        <v>78</v>
      </c>
      <c r="AY254" s="13" t="s">
        <v>126</v>
      </c>
      <c r="BE254" s="142">
        <f t="shared" si="55"/>
        <v>0</v>
      </c>
      <c r="BF254" s="142">
        <f t="shared" si="56"/>
        <v>0</v>
      </c>
      <c r="BG254" s="142">
        <f t="shared" si="57"/>
        <v>0</v>
      </c>
      <c r="BH254" s="142">
        <f t="shared" si="58"/>
        <v>0</v>
      </c>
      <c r="BI254" s="142">
        <f t="shared" si="59"/>
        <v>0</v>
      </c>
      <c r="BJ254" s="13" t="s">
        <v>76</v>
      </c>
      <c r="BK254" s="142">
        <f t="shared" si="60"/>
        <v>0</v>
      </c>
      <c r="BL254" s="13" t="s">
        <v>133</v>
      </c>
      <c r="BM254" s="141" t="s">
        <v>584</v>
      </c>
    </row>
    <row r="255" spans="2:65" s="1" customFormat="1" ht="16.5" customHeight="1">
      <c r="B255" s="129"/>
      <c r="C255" s="130" t="s">
        <v>585</v>
      </c>
      <c r="D255" s="130" t="s">
        <v>129</v>
      </c>
      <c r="E255" s="131" t="s">
        <v>586</v>
      </c>
      <c r="F255" s="132" t="s">
        <v>587</v>
      </c>
      <c r="G255" s="133" t="s">
        <v>163</v>
      </c>
      <c r="H255" s="134">
        <v>1</v>
      </c>
      <c r="I255" s="135"/>
      <c r="J255" s="135">
        <f t="shared" si="51"/>
        <v>0</v>
      </c>
      <c r="K255" s="136"/>
      <c r="L255" s="25"/>
      <c r="M255" s="137" t="s">
        <v>1</v>
      </c>
      <c r="N255" s="138" t="s">
        <v>34</v>
      </c>
      <c r="O255" s="139">
        <v>0</v>
      </c>
      <c r="P255" s="139">
        <f t="shared" si="52"/>
        <v>0</v>
      </c>
      <c r="Q255" s="139">
        <v>0</v>
      </c>
      <c r="R255" s="139">
        <f t="shared" si="53"/>
        <v>0</v>
      </c>
      <c r="S255" s="139">
        <v>0</v>
      </c>
      <c r="T255" s="140">
        <f t="shared" si="54"/>
        <v>0</v>
      </c>
      <c r="AR255" s="141" t="s">
        <v>133</v>
      </c>
      <c r="AT255" s="141" t="s">
        <v>129</v>
      </c>
      <c r="AU255" s="141" t="s">
        <v>78</v>
      </c>
      <c r="AY255" s="13" t="s">
        <v>126</v>
      </c>
      <c r="BE255" s="142">
        <f t="shared" si="55"/>
        <v>0</v>
      </c>
      <c r="BF255" s="142">
        <f t="shared" si="56"/>
        <v>0</v>
      </c>
      <c r="BG255" s="142">
        <f t="shared" si="57"/>
        <v>0</v>
      </c>
      <c r="BH255" s="142">
        <f t="shared" si="58"/>
        <v>0</v>
      </c>
      <c r="BI255" s="142">
        <f t="shared" si="59"/>
        <v>0</v>
      </c>
      <c r="BJ255" s="13" t="s">
        <v>76</v>
      </c>
      <c r="BK255" s="142">
        <f t="shared" si="60"/>
        <v>0</v>
      </c>
      <c r="BL255" s="13" t="s">
        <v>133</v>
      </c>
      <c r="BM255" s="141" t="s">
        <v>588</v>
      </c>
    </row>
    <row r="256" spans="2:65" s="1" customFormat="1" ht="16.5" customHeight="1">
      <c r="B256" s="129"/>
      <c r="C256" s="130" t="s">
        <v>589</v>
      </c>
      <c r="D256" s="130" t="s">
        <v>129</v>
      </c>
      <c r="E256" s="131" t="s">
        <v>590</v>
      </c>
      <c r="F256" s="132" t="s">
        <v>591</v>
      </c>
      <c r="G256" s="133" t="s">
        <v>163</v>
      </c>
      <c r="H256" s="134">
        <v>1</v>
      </c>
      <c r="I256" s="135"/>
      <c r="J256" s="135">
        <f t="shared" si="51"/>
        <v>0</v>
      </c>
      <c r="K256" s="136"/>
      <c r="L256" s="25"/>
      <c r="M256" s="137" t="s">
        <v>1</v>
      </c>
      <c r="N256" s="138" t="s">
        <v>34</v>
      </c>
      <c r="O256" s="139">
        <v>0</v>
      </c>
      <c r="P256" s="139">
        <f t="shared" si="52"/>
        <v>0</v>
      </c>
      <c r="Q256" s="139">
        <v>0</v>
      </c>
      <c r="R256" s="139">
        <f t="shared" si="53"/>
        <v>0</v>
      </c>
      <c r="S256" s="139">
        <v>0</v>
      </c>
      <c r="T256" s="140">
        <f t="shared" si="54"/>
        <v>0</v>
      </c>
      <c r="AR256" s="141" t="s">
        <v>133</v>
      </c>
      <c r="AT256" s="141" t="s">
        <v>129</v>
      </c>
      <c r="AU256" s="141" t="s">
        <v>78</v>
      </c>
      <c r="AY256" s="13" t="s">
        <v>126</v>
      </c>
      <c r="BE256" s="142">
        <f t="shared" si="55"/>
        <v>0</v>
      </c>
      <c r="BF256" s="142">
        <f t="shared" si="56"/>
        <v>0</v>
      </c>
      <c r="BG256" s="142">
        <f t="shared" si="57"/>
        <v>0</v>
      </c>
      <c r="BH256" s="142">
        <f t="shared" si="58"/>
        <v>0</v>
      </c>
      <c r="BI256" s="142">
        <f t="shared" si="59"/>
        <v>0</v>
      </c>
      <c r="BJ256" s="13" t="s">
        <v>76</v>
      </c>
      <c r="BK256" s="142">
        <f t="shared" si="60"/>
        <v>0</v>
      </c>
      <c r="BL256" s="13" t="s">
        <v>133</v>
      </c>
      <c r="BM256" s="141" t="s">
        <v>592</v>
      </c>
    </row>
    <row r="257" spans="2:65" s="1" customFormat="1" ht="16.5" customHeight="1">
      <c r="B257" s="129"/>
      <c r="C257" s="346">
        <v>120</v>
      </c>
      <c r="D257" s="346"/>
      <c r="E257" s="347"/>
      <c r="F257" s="352" t="s">
        <v>1710</v>
      </c>
      <c r="G257" s="349"/>
      <c r="H257" s="350"/>
      <c r="I257" s="351"/>
      <c r="J257" s="351">
        <f t="shared" si="51"/>
        <v>0</v>
      </c>
      <c r="K257" s="149"/>
      <c r="L257" s="150"/>
      <c r="M257" s="151" t="s">
        <v>1</v>
      </c>
      <c r="N257" s="152" t="s">
        <v>34</v>
      </c>
      <c r="O257" s="139">
        <v>0</v>
      </c>
      <c r="P257" s="139">
        <f t="shared" si="52"/>
        <v>0</v>
      </c>
      <c r="Q257" s="139">
        <v>0</v>
      </c>
      <c r="R257" s="139">
        <f t="shared" si="53"/>
        <v>0</v>
      </c>
      <c r="S257" s="139">
        <v>0</v>
      </c>
      <c r="T257" s="140">
        <f t="shared" si="54"/>
        <v>0</v>
      </c>
      <c r="AR257" s="141" t="s">
        <v>257</v>
      </c>
      <c r="AT257" s="141" t="s">
        <v>328</v>
      </c>
      <c r="AU257" s="141" t="s">
        <v>78</v>
      </c>
      <c r="AY257" s="13" t="s">
        <v>126</v>
      </c>
      <c r="BE257" s="142">
        <f t="shared" si="55"/>
        <v>0</v>
      </c>
      <c r="BF257" s="142">
        <f t="shared" si="56"/>
        <v>0</v>
      </c>
      <c r="BG257" s="142">
        <f t="shared" si="57"/>
        <v>0</v>
      </c>
      <c r="BH257" s="142">
        <f t="shared" si="58"/>
        <v>0</v>
      </c>
      <c r="BI257" s="142">
        <f t="shared" si="59"/>
        <v>0</v>
      </c>
      <c r="BJ257" s="13" t="s">
        <v>76</v>
      </c>
      <c r="BK257" s="142">
        <f t="shared" si="60"/>
        <v>0</v>
      </c>
      <c r="BL257" s="13" t="s">
        <v>133</v>
      </c>
      <c r="BM257" s="141" t="s">
        <v>593</v>
      </c>
    </row>
    <row r="258" spans="2:65" s="1" customFormat="1" ht="33" customHeight="1">
      <c r="B258" s="129"/>
      <c r="C258" s="346" t="s">
        <v>594</v>
      </c>
      <c r="D258" s="346" t="s">
        <v>129</v>
      </c>
      <c r="E258" s="347" t="s">
        <v>595</v>
      </c>
      <c r="F258" s="348" t="s">
        <v>1712</v>
      </c>
      <c r="G258" s="349" t="s">
        <v>163</v>
      </c>
      <c r="H258" s="350">
        <v>1</v>
      </c>
      <c r="I258" s="351"/>
      <c r="J258" s="351">
        <f t="shared" si="51"/>
        <v>0</v>
      </c>
      <c r="K258" s="136"/>
      <c r="L258" s="25"/>
      <c r="M258" s="137" t="s">
        <v>1</v>
      </c>
      <c r="N258" s="138" t="s">
        <v>34</v>
      </c>
      <c r="O258" s="139">
        <v>0</v>
      </c>
      <c r="P258" s="139">
        <f t="shared" si="52"/>
        <v>0</v>
      </c>
      <c r="Q258" s="139">
        <v>0</v>
      </c>
      <c r="R258" s="139">
        <f t="shared" si="53"/>
        <v>0</v>
      </c>
      <c r="S258" s="139">
        <v>0</v>
      </c>
      <c r="T258" s="140">
        <f t="shared" si="54"/>
        <v>0</v>
      </c>
      <c r="AR258" s="141" t="s">
        <v>133</v>
      </c>
      <c r="AT258" s="141" t="s">
        <v>129</v>
      </c>
      <c r="AU258" s="141" t="s">
        <v>78</v>
      </c>
      <c r="AY258" s="13" t="s">
        <v>126</v>
      </c>
      <c r="BE258" s="142">
        <f t="shared" si="55"/>
        <v>0</v>
      </c>
      <c r="BF258" s="142">
        <f t="shared" si="56"/>
        <v>0</v>
      </c>
      <c r="BG258" s="142">
        <f t="shared" si="57"/>
        <v>0</v>
      </c>
      <c r="BH258" s="142">
        <f t="shared" si="58"/>
        <v>0</v>
      </c>
      <c r="BI258" s="142">
        <f t="shared" si="59"/>
        <v>0</v>
      </c>
      <c r="BJ258" s="13" t="s">
        <v>76</v>
      </c>
      <c r="BK258" s="142">
        <f t="shared" si="60"/>
        <v>0</v>
      </c>
      <c r="BL258" s="13" t="s">
        <v>133</v>
      </c>
      <c r="BM258" s="141" t="s">
        <v>596</v>
      </c>
    </row>
    <row r="259" spans="2:65" s="1" customFormat="1" ht="24.2" customHeight="1">
      <c r="B259" s="129"/>
      <c r="C259" s="130" t="s">
        <v>597</v>
      </c>
      <c r="D259" s="130" t="s">
        <v>129</v>
      </c>
      <c r="E259" s="131" t="s">
        <v>598</v>
      </c>
      <c r="F259" s="132" t="s">
        <v>599</v>
      </c>
      <c r="G259" s="133" t="s">
        <v>163</v>
      </c>
      <c r="H259" s="134">
        <v>1</v>
      </c>
      <c r="I259" s="135"/>
      <c r="J259" s="135">
        <f t="shared" si="51"/>
        <v>0</v>
      </c>
      <c r="K259" s="136"/>
      <c r="L259" s="25"/>
      <c r="M259" s="137" t="s">
        <v>1</v>
      </c>
      <c r="N259" s="138" t="s">
        <v>34</v>
      </c>
      <c r="O259" s="139">
        <v>0</v>
      </c>
      <c r="P259" s="139">
        <f t="shared" si="52"/>
        <v>0</v>
      </c>
      <c r="Q259" s="139">
        <v>0</v>
      </c>
      <c r="R259" s="139">
        <f t="shared" si="53"/>
        <v>0</v>
      </c>
      <c r="S259" s="139">
        <v>0</v>
      </c>
      <c r="T259" s="140">
        <f t="shared" si="54"/>
        <v>0</v>
      </c>
      <c r="AR259" s="141" t="s">
        <v>133</v>
      </c>
      <c r="AT259" s="141" t="s">
        <v>129</v>
      </c>
      <c r="AU259" s="141" t="s">
        <v>78</v>
      </c>
      <c r="AY259" s="13" t="s">
        <v>126</v>
      </c>
      <c r="BE259" s="142">
        <f t="shared" si="55"/>
        <v>0</v>
      </c>
      <c r="BF259" s="142">
        <f t="shared" si="56"/>
        <v>0</v>
      </c>
      <c r="BG259" s="142">
        <f t="shared" si="57"/>
        <v>0</v>
      </c>
      <c r="BH259" s="142">
        <f t="shared" si="58"/>
        <v>0</v>
      </c>
      <c r="BI259" s="142">
        <f t="shared" si="59"/>
        <v>0</v>
      </c>
      <c r="BJ259" s="13" t="s">
        <v>76</v>
      </c>
      <c r="BK259" s="142">
        <f t="shared" si="60"/>
        <v>0</v>
      </c>
      <c r="BL259" s="13" t="s">
        <v>133</v>
      </c>
      <c r="BM259" s="141" t="s">
        <v>600</v>
      </c>
    </row>
    <row r="260" spans="2:65" s="1" customFormat="1" ht="16.5" customHeight="1">
      <c r="B260" s="129"/>
      <c r="C260" s="346">
        <v>123</v>
      </c>
      <c r="D260" s="346"/>
      <c r="E260" s="347"/>
      <c r="F260" s="352" t="s">
        <v>1710</v>
      </c>
      <c r="G260" s="349"/>
      <c r="H260" s="350"/>
      <c r="I260" s="351"/>
      <c r="J260" s="351">
        <f aca="true" t="shared" si="61" ref="J260">ROUND(I260*H260,2)</f>
        <v>0</v>
      </c>
      <c r="K260" s="149"/>
      <c r="L260" s="150"/>
      <c r="M260" s="151" t="s">
        <v>1</v>
      </c>
      <c r="N260" s="152" t="s">
        <v>34</v>
      </c>
      <c r="O260" s="139">
        <v>0</v>
      </c>
      <c r="P260" s="139">
        <f t="shared" si="52"/>
        <v>0</v>
      </c>
      <c r="Q260" s="139">
        <v>0</v>
      </c>
      <c r="R260" s="139">
        <f t="shared" si="53"/>
        <v>0</v>
      </c>
      <c r="S260" s="139">
        <v>0</v>
      </c>
      <c r="T260" s="140">
        <f t="shared" si="54"/>
        <v>0</v>
      </c>
      <c r="AR260" s="141" t="s">
        <v>257</v>
      </c>
      <c r="AT260" s="141" t="s">
        <v>328</v>
      </c>
      <c r="AU260" s="141" t="s">
        <v>78</v>
      </c>
      <c r="AY260" s="13" t="s">
        <v>126</v>
      </c>
      <c r="BE260" s="142">
        <f t="shared" si="55"/>
        <v>0</v>
      </c>
      <c r="BF260" s="142">
        <f t="shared" si="56"/>
        <v>0</v>
      </c>
      <c r="BG260" s="142">
        <f t="shared" si="57"/>
        <v>0</v>
      </c>
      <c r="BH260" s="142">
        <f t="shared" si="58"/>
        <v>0</v>
      </c>
      <c r="BI260" s="142">
        <f t="shared" si="59"/>
        <v>0</v>
      </c>
      <c r="BJ260" s="13" t="s">
        <v>76</v>
      </c>
      <c r="BK260" s="142">
        <f t="shared" si="60"/>
        <v>0</v>
      </c>
      <c r="BL260" s="13" t="s">
        <v>133</v>
      </c>
      <c r="BM260" s="141" t="s">
        <v>601</v>
      </c>
    </row>
    <row r="261" spans="2:65" s="1" customFormat="1" ht="24.2" customHeight="1">
      <c r="B261" s="129"/>
      <c r="C261" s="346" t="s">
        <v>602</v>
      </c>
      <c r="D261" s="346" t="s">
        <v>129</v>
      </c>
      <c r="E261" s="347" t="s">
        <v>603</v>
      </c>
      <c r="F261" s="348" t="s">
        <v>1713</v>
      </c>
      <c r="G261" s="349" t="s">
        <v>180</v>
      </c>
      <c r="H261" s="350">
        <v>1</v>
      </c>
      <c r="I261" s="351"/>
      <c r="J261" s="351">
        <f t="shared" si="51"/>
        <v>0</v>
      </c>
      <c r="K261" s="136"/>
      <c r="L261" s="25"/>
      <c r="M261" s="137" t="s">
        <v>1</v>
      </c>
      <c r="N261" s="138" t="s">
        <v>34</v>
      </c>
      <c r="O261" s="139">
        <v>5.724</v>
      </c>
      <c r="P261" s="139">
        <f t="shared" si="52"/>
        <v>5.724</v>
      </c>
      <c r="Q261" s="139">
        <v>0.01023</v>
      </c>
      <c r="R261" s="139">
        <f t="shared" si="53"/>
        <v>0.01023</v>
      </c>
      <c r="S261" s="139">
        <v>0</v>
      </c>
      <c r="T261" s="140">
        <f t="shared" si="54"/>
        <v>0</v>
      </c>
      <c r="AR261" s="141" t="s">
        <v>133</v>
      </c>
      <c r="AT261" s="141" t="s">
        <v>129</v>
      </c>
      <c r="AU261" s="141" t="s">
        <v>78</v>
      </c>
      <c r="AY261" s="13" t="s">
        <v>126</v>
      </c>
      <c r="BE261" s="142">
        <f t="shared" si="55"/>
        <v>0</v>
      </c>
      <c r="BF261" s="142">
        <f t="shared" si="56"/>
        <v>0</v>
      </c>
      <c r="BG261" s="142">
        <f t="shared" si="57"/>
        <v>0</v>
      </c>
      <c r="BH261" s="142">
        <f t="shared" si="58"/>
        <v>0</v>
      </c>
      <c r="BI261" s="142">
        <f t="shared" si="59"/>
        <v>0</v>
      </c>
      <c r="BJ261" s="13" t="s">
        <v>76</v>
      </c>
      <c r="BK261" s="142">
        <f t="shared" si="60"/>
        <v>0</v>
      </c>
      <c r="BL261" s="13" t="s">
        <v>133</v>
      </c>
      <c r="BM261" s="141" t="s">
        <v>604</v>
      </c>
    </row>
    <row r="262" spans="2:65" s="1" customFormat="1" ht="24.2" customHeight="1">
      <c r="B262" s="129"/>
      <c r="C262" s="143" t="s">
        <v>605</v>
      </c>
      <c r="D262" s="143" t="s">
        <v>328</v>
      </c>
      <c r="E262" s="144" t="s">
        <v>606</v>
      </c>
      <c r="F262" s="145" t="s">
        <v>607</v>
      </c>
      <c r="G262" s="146" t="s">
        <v>163</v>
      </c>
      <c r="H262" s="147">
        <v>1</v>
      </c>
      <c r="I262" s="148"/>
      <c r="J262" s="148">
        <f t="shared" si="51"/>
        <v>0</v>
      </c>
      <c r="K262" s="149"/>
      <c r="L262" s="150"/>
      <c r="M262" s="151" t="s">
        <v>1</v>
      </c>
      <c r="N262" s="152" t="s">
        <v>34</v>
      </c>
      <c r="O262" s="139">
        <v>0</v>
      </c>
      <c r="P262" s="139">
        <f t="shared" si="52"/>
        <v>0</v>
      </c>
      <c r="Q262" s="139">
        <v>0</v>
      </c>
      <c r="R262" s="139">
        <f t="shared" si="53"/>
        <v>0</v>
      </c>
      <c r="S262" s="139">
        <v>0</v>
      </c>
      <c r="T262" s="140">
        <f t="shared" si="54"/>
        <v>0</v>
      </c>
      <c r="AR262" s="141" t="s">
        <v>257</v>
      </c>
      <c r="AT262" s="141" t="s">
        <v>328</v>
      </c>
      <c r="AU262" s="141" t="s">
        <v>78</v>
      </c>
      <c r="AY262" s="13" t="s">
        <v>126</v>
      </c>
      <c r="BE262" s="142">
        <f t="shared" si="55"/>
        <v>0</v>
      </c>
      <c r="BF262" s="142">
        <f t="shared" si="56"/>
        <v>0</v>
      </c>
      <c r="BG262" s="142">
        <f t="shared" si="57"/>
        <v>0</v>
      </c>
      <c r="BH262" s="142">
        <f t="shared" si="58"/>
        <v>0</v>
      </c>
      <c r="BI262" s="142">
        <f t="shared" si="59"/>
        <v>0</v>
      </c>
      <c r="BJ262" s="13" t="s">
        <v>76</v>
      </c>
      <c r="BK262" s="142">
        <f t="shared" si="60"/>
        <v>0</v>
      </c>
      <c r="BL262" s="13" t="s">
        <v>133</v>
      </c>
      <c r="BM262" s="141" t="s">
        <v>608</v>
      </c>
    </row>
    <row r="263" spans="2:65" s="1" customFormat="1" ht="16.5" customHeight="1">
      <c r="B263" s="129"/>
      <c r="C263" s="143" t="s">
        <v>609</v>
      </c>
      <c r="D263" s="143" t="s">
        <v>328</v>
      </c>
      <c r="E263" s="144" t="s">
        <v>610</v>
      </c>
      <c r="F263" s="145" t="s">
        <v>611</v>
      </c>
      <c r="G263" s="146" t="s">
        <v>163</v>
      </c>
      <c r="H263" s="147">
        <v>2</v>
      </c>
      <c r="I263" s="148"/>
      <c r="J263" s="148">
        <f t="shared" si="51"/>
        <v>0</v>
      </c>
      <c r="K263" s="149"/>
      <c r="L263" s="150"/>
      <c r="M263" s="151" t="s">
        <v>1</v>
      </c>
      <c r="N263" s="152" t="s">
        <v>34</v>
      </c>
      <c r="O263" s="139">
        <v>0</v>
      </c>
      <c r="P263" s="139">
        <f t="shared" si="52"/>
        <v>0</v>
      </c>
      <c r="Q263" s="139">
        <v>0</v>
      </c>
      <c r="R263" s="139">
        <f t="shared" si="53"/>
        <v>0</v>
      </c>
      <c r="S263" s="139">
        <v>0</v>
      </c>
      <c r="T263" s="140">
        <f t="shared" si="54"/>
        <v>0</v>
      </c>
      <c r="AR263" s="141" t="s">
        <v>257</v>
      </c>
      <c r="AT263" s="141" t="s">
        <v>328</v>
      </c>
      <c r="AU263" s="141" t="s">
        <v>78</v>
      </c>
      <c r="AY263" s="13" t="s">
        <v>126</v>
      </c>
      <c r="BE263" s="142">
        <f t="shared" si="55"/>
        <v>0</v>
      </c>
      <c r="BF263" s="142">
        <f t="shared" si="56"/>
        <v>0</v>
      </c>
      <c r="BG263" s="142">
        <f t="shared" si="57"/>
        <v>0</v>
      </c>
      <c r="BH263" s="142">
        <f t="shared" si="58"/>
        <v>0</v>
      </c>
      <c r="BI263" s="142">
        <f t="shared" si="59"/>
        <v>0</v>
      </c>
      <c r="BJ263" s="13" t="s">
        <v>76</v>
      </c>
      <c r="BK263" s="142">
        <f t="shared" si="60"/>
        <v>0</v>
      </c>
      <c r="BL263" s="13" t="s">
        <v>133</v>
      </c>
      <c r="BM263" s="141" t="s">
        <v>612</v>
      </c>
    </row>
    <row r="264" spans="2:65" s="1" customFormat="1" ht="16.5" customHeight="1">
      <c r="B264" s="129"/>
      <c r="C264" s="130" t="s">
        <v>613</v>
      </c>
      <c r="D264" s="130" t="s">
        <v>129</v>
      </c>
      <c r="E264" s="131" t="s">
        <v>614</v>
      </c>
      <c r="F264" s="132" t="s">
        <v>615</v>
      </c>
      <c r="G264" s="133" t="s">
        <v>163</v>
      </c>
      <c r="H264" s="134">
        <v>1</v>
      </c>
      <c r="I264" s="135"/>
      <c r="J264" s="135">
        <f t="shared" si="51"/>
        <v>0</v>
      </c>
      <c r="K264" s="136"/>
      <c r="L264" s="25"/>
      <c r="M264" s="137" t="s">
        <v>1</v>
      </c>
      <c r="N264" s="138" t="s">
        <v>34</v>
      </c>
      <c r="O264" s="139">
        <v>0</v>
      </c>
      <c r="P264" s="139">
        <f t="shared" si="52"/>
        <v>0</v>
      </c>
      <c r="Q264" s="139">
        <v>0</v>
      </c>
      <c r="R264" s="139">
        <f t="shared" si="53"/>
        <v>0</v>
      </c>
      <c r="S264" s="139">
        <v>0</v>
      </c>
      <c r="T264" s="140">
        <f t="shared" si="54"/>
        <v>0</v>
      </c>
      <c r="AR264" s="141" t="s">
        <v>133</v>
      </c>
      <c r="AT264" s="141" t="s">
        <v>129</v>
      </c>
      <c r="AU264" s="141" t="s">
        <v>78</v>
      </c>
      <c r="AY264" s="13" t="s">
        <v>126</v>
      </c>
      <c r="BE264" s="142">
        <f t="shared" si="55"/>
        <v>0</v>
      </c>
      <c r="BF264" s="142">
        <f t="shared" si="56"/>
        <v>0</v>
      </c>
      <c r="BG264" s="142">
        <f t="shared" si="57"/>
        <v>0</v>
      </c>
      <c r="BH264" s="142">
        <f t="shared" si="58"/>
        <v>0</v>
      </c>
      <c r="BI264" s="142">
        <f t="shared" si="59"/>
        <v>0</v>
      </c>
      <c r="BJ264" s="13" t="s">
        <v>76</v>
      </c>
      <c r="BK264" s="142">
        <f t="shared" si="60"/>
        <v>0</v>
      </c>
      <c r="BL264" s="13" t="s">
        <v>133</v>
      </c>
      <c r="BM264" s="141" t="s">
        <v>616</v>
      </c>
    </row>
    <row r="265" spans="2:65" s="1" customFormat="1" ht="24.2" customHeight="1">
      <c r="B265" s="129"/>
      <c r="C265" s="130" t="s">
        <v>617</v>
      </c>
      <c r="D265" s="130" t="s">
        <v>129</v>
      </c>
      <c r="E265" s="131" t="s">
        <v>618</v>
      </c>
      <c r="F265" s="132" t="s">
        <v>619</v>
      </c>
      <c r="G265" s="133" t="s">
        <v>180</v>
      </c>
      <c r="H265" s="134">
        <v>2</v>
      </c>
      <c r="I265" s="135"/>
      <c r="J265" s="135">
        <f t="shared" si="51"/>
        <v>0</v>
      </c>
      <c r="K265" s="136"/>
      <c r="L265" s="25"/>
      <c r="M265" s="137" t="s">
        <v>1</v>
      </c>
      <c r="N265" s="138" t="s">
        <v>34</v>
      </c>
      <c r="O265" s="139">
        <v>0.8</v>
      </c>
      <c r="P265" s="139">
        <f t="shared" si="52"/>
        <v>1.6</v>
      </c>
      <c r="Q265" s="139">
        <v>0.02782</v>
      </c>
      <c r="R265" s="139">
        <f t="shared" si="53"/>
        <v>0.05564</v>
      </c>
      <c r="S265" s="139">
        <v>0</v>
      </c>
      <c r="T265" s="140">
        <f t="shared" si="54"/>
        <v>0</v>
      </c>
      <c r="AR265" s="141" t="s">
        <v>133</v>
      </c>
      <c r="AT265" s="141" t="s">
        <v>129</v>
      </c>
      <c r="AU265" s="141" t="s">
        <v>78</v>
      </c>
      <c r="AY265" s="13" t="s">
        <v>126</v>
      </c>
      <c r="BE265" s="142">
        <f t="shared" si="55"/>
        <v>0</v>
      </c>
      <c r="BF265" s="142">
        <f t="shared" si="56"/>
        <v>0</v>
      </c>
      <c r="BG265" s="142">
        <f t="shared" si="57"/>
        <v>0</v>
      </c>
      <c r="BH265" s="142">
        <f t="shared" si="58"/>
        <v>0</v>
      </c>
      <c r="BI265" s="142">
        <f t="shared" si="59"/>
        <v>0</v>
      </c>
      <c r="BJ265" s="13" t="s">
        <v>76</v>
      </c>
      <c r="BK265" s="142">
        <f t="shared" si="60"/>
        <v>0</v>
      </c>
      <c r="BL265" s="13" t="s">
        <v>133</v>
      </c>
      <c r="BM265" s="141" t="s">
        <v>620</v>
      </c>
    </row>
    <row r="266" spans="2:65" s="1" customFormat="1" ht="24.2" customHeight="1">
      <c r="B266" s="129"/>
      <c r="C266" s="130" t="s">
        <v>621</v>
      </c>
      <c r="D266" s="130" t="s">
        <v>129</v>
      </c>
      <c r="E266" s="131" t="s">
        <v>622</v>
      </c>
      <c r="F266" s="132" t="s">
        <v>623</v>
      </c>
      <c r="G266" s="133" t="s">
        <v>163</v>
      </c>
      <c r="H266" s="134">
        <v>2</v>
      </c>
      <c r="I266" s="135"/>
      <c r="J266" s="135">
        <f t="shared" si="51"/>
        <v>0</v>
      </c>
      <c r="K266" s="136"/>
      <c r="L266" s="25"/>
      <c r="M266" s="137" t="s">
        <v>1</v>
      </c>
      <c r="N266" s="138" t="s">
        <v>34</v>
      </c>
      <c r="O266" s="139">
        <v>0.288</v>
      </c>
      <c r="P266" s="139">
        <f t="shared" si="52"/>
        <v>0.576</v>
      </c>
      <c r="Q266" s="139">
        <v>0.00075</v>
      </c>
      <c r="R266" s="139">
        <f t="shared" si="53"/>
        <v>0.0015</v>
      </c>
      <c r="S266" s="139">
        <v>0</v>
      </c>
      <c r="T266" s="140">
        <f t="shared" si="54"/>
        <v>0</v>
      </c>
      <c r="AR266" s="141" t="s">
        <v>133</v>
      </c>
      <c r="AT266" s="141" t="s">
        <v>129</v>
      </c>
      <c r="AU266" s="141" t="s">
        <v>78</v>
      </c>
      <c r="AY266" s="13" t="s">
        <v>126</v>
      </c>
      <c r="BE266" s="142">
        <f t="shared" si="55"/>
        <v>0</v>
      </c>
      <c r="BF266" s="142">
        <f t="shared" si="56"/>
        <v>0</v>
      </c>
      <c r="BG266" s="142">
        <f t="shared" si="57"/>
        <v>0</v>
      </c>
      <c r="BH266" s="142">
        <f t="shared" si="58"/>
        <v>0</v>
      </c>
      <c r="BI266" s="142">
        <f t="shared" si="59"/>
        <v>0</v>
      </c>
      <c r="BJ266" s="13" t="s">
        <v>76</v>
      </c>
      <c r="BK266" s="142">
        <f t="shared" si="60"/>
        <v>0</v>
      </c>
      <c r="BL266" s="13" t="s">
        <v>133</v>
      </c>
      <c r="BM266" s="141" t="s">
        <v>624</v>
      </c>
    </row>
    <row r="267" spans="2:65" s="1" customFormat="1" ht="16.5" customHeight="1">
      <c r="B267" s="129"/>
      <c r="C267" s="130" t="s">
        <v>625</v>
      </c>
      <c r="D267" s="130" t="s">
        <v>129</v>
      </c>
      <c r="E267" s="131" t="s">
        <v>626</v>
      </c>
      <c r="F267" s="132" t="s">
        <v>627</v>
      </c>
      <c r="G267" s="133" t="s">
        <v>163</v>
      </c>
      <c r="H267" s="134">
        <v>2</v>
      </c>
      <c r="I267" s="135"/>
      <c r="J267" s="135">
        <f t="shared" si="51"/>
        <v>0</v>
      </c>
      <c r="K267" s="136"/>
      <c r="L267" s="25"/>
      <c r="M267" s="137" t="s">
        <v>1</v>
      </c>
      <c r="N267" s="138" t="s">
        <v>34</v>
      </c>
      <c r="O267" s="139">
        <v>0</v>
      </c>
      <c r="P267" s="139">
        <f t="shared" si="52"/>
        <v>0</v>
      </c>
      <c r="Q267" s="139">
        <v>0</v>
      </c>
      <c r="R267" s="139">
        <f t="shared" si="53"/>
        <v>0</v>
      </c>
      <c r="S267" s="139">
        <v>0</v>
      </c>
      <c r="T267" s="140">
        <f t="shared" si="54"/>
        <v>0</v>
      </c>
      <c r="AR267" s="141" t="s">
        <v>133</v>
      </c>
      <c r="AT267" s="141" t="s">
        <v>129</v>
      </c>
      <c r="AU267" s="141" t="s">
        <v>78</v>
      </c>
      <c r="AY267" s="13" t="s">
        <v>126</v>
      </c>
      <c r="BE267" s="142">
        <f t="shared" si="55"/>
        <v>0</v>
      </c>
      <c r="BF267" s="142">
        <f t="shared" si="56"/>
        <v>0</v>
      </c>
      <c r="BG267" s="142">
        <f t="shared" si="57"/>
        <v>0</v>
      </c>
      <c r="BH267" s="142">
        <f t="shared" si="58"/>
        <v>0</v>
      </c>
      <c r="BI267" s="142">
        <f t="shared" si="59"/>
        <v>0</v>
      </c>
      <c r="BJ267" s="13" t="s">
        <v>76</v>
      </c>
      <c r="BK267" s="142">
        <f t="shared" si="60"/>
        <v>0</v>
      </c>
      <c r="BL267" s="13" t="s">
        <v>133</v>
      </c>
      <c r="BM267" s="141" t="s">
        <v>628</v>
      </c>
    </row>
    <row r="268" spans="2:65" s="1" customFormat="1" ht="24.2" customHeight="1">
      <c r="B268" s="129"/>
      <c r="C268" s="130" t="s">
        <v>629</v>
      </c>
      <c r="D268" s="130" t="s">
        <v>129</v>
      </c>
      <c r="E268" s="131" t="s">
        <v>557</v>
      </c>
      <c r="F268" s="132" t="s">
        <v>558</v>
      </c>
      <c r="G268" s="133" t="s">
        <v>180</v>
      </c>
      <c r="H268" s="134">
        <v>1</v>
      </c>
      <c r="I268" s="135"/>
      <c r="J268" s="135">
        <f t="shared" si="51"/>
        <v>0</v>
      </c>
      <c r="K268" s="136"/>
      <c r="L268" s="25"/>
      <c r="M268" s="137" t="s">
        <v>1</v>
      </c>
      <c r="N268" s="138" t="s">
        <v>34</v>
      </c>
      <c r="O268" s="139">
        <v>0.512</v>
      </c>
      <c r="P268" s="139">
        <f t="shared" si="52"/>
        <v>0.512</v>
      </c>
      <c r="Q268" s="139">
        <v>0.00068</v>
      </c>
      <c r="R268" s="139">
        <f t="shared" si="53"/>
        <v>0.00068</v>
      </c>
      <c r="S268" s="139">
        <v>0</v>
      </c>
      <c r="T268" s="140">
        <f t="shared" si="54"/>
        <v>0</v>
      </c>
      <c r="AR268" s="141" t="s">
        <v>133</v>
      </c>
      <c r="AT268" s="141" t="s">
        <v>129</v>
      </c>
      <c r="AU268" s="141" t="s">
        <v>78</v>
      </c>
      <c r="AY268" s="13" t="s">
        <v>126</v>
      </c>
      <c r="BE268" s="142">
        <f t="shared" si="55"/>
        <v>0</v>
      </c>
      <c r="BF268" s="142">
        <f t="shared" si="56"/>
        <v>0</v>
      </c>
      <c r="BG268" s="142">
        <f t="shared" si="57"/>
        <v>0</v>
      </c>
      <c r="BH268" s="142">
        <f t="shared" si="58"/>
        <v>0</v>
      </c>
      <c r="BI268" s="142">
        <f t="shared" si="59"/>
        <v>0</v>
      </c>
      <c r="BJ268" s="13" t="s">
        <v>76</v>
      </c>
      <c r="BK268" s="142">
        <f t="shared" si="60"/>
        <v>0</v>
      </c>
      <c r="BL268" s="13" t="s">
        <v>133</v>
      </c>
      <c r="BM268" s="141" t="s">
        <v>630</v>
      </c>
    </row>
    <row r="269" spans="2:65" s="1" customFormat="1" ht="24.2" customHeight="1">
      <c r="B269" s="129"/>
      <c r="C269" s="130" t="s">
        <v>631</v>
      </c>
      <c r="D269" s="130" t="s">
        <v>129</v>
      </c>
      <c r="E269" s="131" t="s">
        <v>632</v>
      </c>
      <c r="F269" s="132" t="s">
        <v>633</v>
      </c>
      <c r="G269" s="133" t="s">
        <v>180</v>
      </c>
      <c r="H269" s="134">
        <v>2</v>
      </c>
      <c r="I269" s="135"/>
      <c r="J269" s="135">
        <f t="shared" si="51"/>
        <v>0</v>
      </c>
      <c r="K269" s="136"/>
      <c r="L269" s="25"/>
      <c r="M269" s="137" t="s">
        <v>1</v>
      </c>
      <c r="N269" s="138" t="s">
        <v>34</v>
      </c>
      <c r="O269" s="139">
        <v>0.869</v>
      </c>
      <c r="P269" s="139">
        <f t="shared" si="52"/>
        <v>1.738</v>
      </c>
      <c r="Q269" s="139">
        <v>0.00348</v>
      </c>
      <c r="R269" s="139">
        <f t="shared" si="53"/>
        <v>0.00696</v>
      </c>
      <c r="S269" s="139">
        <v>0</v>
      </c>
      <c r="T269" s="140">
        <f t="shared" si="54"/>
        <v>0</v>
      </c>
      <c r="AR269" s="141" t="s">
        <v>133</v>
      </c>
      <c r="AT269" s="141" t="s">
        <v>129</v>
      </c>
      <c r="AU269" s="141" t="s">
        <v>78</v>
      </c>
      <c r="AY269" s="13" t="s">
        <v>126</v>
      </c>
      <c r="BE269" s="142">
        <f t="shared" si="55"/>
        <v>0</v>
      </c>
      <c r="BF269" s="142">
        <f t="shared" si="56"/>
        <v>0</v>
      </c>
      <c r="BG269" s="142">
        <f t="shared" si="57"/>
        <v>0</v>
      </c>
      <c r="BH269" s="142">
        <f t="shared" si="58"/>
        <v>0</v>
      </c>
      <c r="BI269" s="142">
        <f t="shared" si="59"/>
        <v>0</v>
      </c>
      <c r="BJ269" s="13" t="s">
        <v>76</v>
      </c>
      <c r="BK269" s="142">
        <f t="shared" si="60"/>
        <v>0</v>
      </c>
      <c r="BL269" s="13" t="s">
        <v>133</v>
      </c>
      <c r="BM269" s="141" t="s">
        <v>634</v>
      </c>
    </row>
    <row r="270" spans="2:65" s="1" customFormat="1" ht="69.75" customHeight="1">
      <c r="B270" s="129"/>
      <c r="C270" s="143" t="s">
        <v>635</v>
      </c>
      <c r="D270" s="143" t="s">
        <v>328</v>
      </c>
      <c r="E270" s="160" t="s">
        <v>636</v>
      </c>
      <c r="F270" s="145" t="s">
        <v>1143</v>
      </c>
      <c r="G270" s="146" t="s">
        <v>163</v>
      </c>
      <c r="H270" s="147">
        <v>1</v>
      </c>
      <c r="I270" s="148"/>
      <c r="J270" s="148">
        <f t="shared" si="51"/>
        <v>0</v>
      </c>
      <c r="K270" s="149"/>
      <c r="L270" s="150"/>
      <c r="M270" s="151" t="s">
        <v>1</v>
      </c>
      <c r="N270" s="152" t="s">
        <v>34</v>
      </c>
      <c r="O270" s="139">
        <v>0</v>
      </c>
      <c r="P270" s="139">
        <f t="shared" si="52"/>
        <v>0</v>
      </c>
      <c r="Q270" s="139">
        <v>0</v>
      </c>
      <c r="R270" s="139">
        <f t="shared" si="53"/>
        <v>0</v>
      </c>
      <c r="S270" s="139">
        <v>0</v>
      </c>
      <c r="T270" s="140">
        <f t="shared" si="54"/>
        <v>0</v>
      </c>
      <c r="AR270" s="141" t="s">
        <v>257</v>
      </c>
      <c r="AT270" s="141" t="s">
        <v>328</v>
      </c>
      <c r="AU270" s="141" t="s">
        <v>78</v>
      </c>
      <c r="AY270" s="13" t="s">
        <v>126</v>
      </c>
      <c r="BE270" s="142">
        <f t="shared" si="55"/>
        <v>0</v>
      </c>
      <c r="BF270" s="142">
        <f t="shared" si="56"/>
        <v>0</v>
      </c>
      <c r="BG270" s="142">
        <f t="shared" si="57"/>
        <v>0</v>
      </c>
      <c r="BH270" s="142">
        <f t="shared" si="58"/>
        <v>0</v>
      </c>
      <c r="BI270" s="142">
        <f t="shared" si="59"/>
        <v>0</v>
      </c>
      <c r="BJ270" s="13" t="s">
        <v>76</v>
      </c>
      <c r="BK270" s="142">
        <f t="shared" si="60"/>
        <v>0</v>
      </c>
      <c r="BL270" s="13" t="s">
        <v>133</v>
      </c>
      <c r="BM270" s="141" t="s">
        <v>637</v>
      </c>
    </row>
    <row r="271" spans="2:65" s="1" customFormat="1" ht="80.25" customHeight="1">
      <c r="B271" s="129"/>
      <c r="C271" s="143" t="s">
        <v>638</v>
      </c>
      <c r="D271" s="143" t="s">
        <v>328</v>
      </c>
      <c r="E271" s="144" t="s">
        <v>639</v>
      </c>
      <c r="F271" s="145" t="s">
        <v>1145</v>
      </c>
      <c r="G271" s="146" t="s">
        <v>163</v>
      </c>
      <c r="H271" s="147">
        <v>2</v>
      </c>
      <c r="I271" s="148"/>
      <c r="J271" s="148">
        <f t="shared" si="51"/>
        <v>0</v>
      </c>
      <c r="K271" s="149"/>
      <c r="L271" s="150"/>
      <c r="M271" s="151" t="s">
        <v>1</v>
      </c>
      <c r="N271" s="152" t="s">
        <v>34</v>
      </c>
      <c r="O271" s="139">
        <v>0</v>
      </c>
      <c r="P271" s="139">
        <f t="shared" si="52"/>
        <v>0</v>
      </c>
      <c r="Q271" s="139">
        <v>0</v>
      </c>
      <c r="R271" s="139">
        <f t="shared" si="53"/>
        <v>0</v>
      </c>
      <c r="S271" s="139">
        <v>0</v>
      </c>
      <c r="T271" s="140">
        <f t="shared" si="54"/>
        <v>0</v>
      </c>
      <c r="AR271" s="141" t="s">
        <v>257</v>
      </c>
      <c r="AT271" s="141" t="s">
        <v>328</v>
      </c>
      <c r="AU271" s="141" t="s">
        <v>78</v>
      </c>
      <c r="AY271" s="13" t="s">
        <v>126</v>
      </c>
      <c r="BE271" s="142">
        <f t="shared" si="55"/>
        <v>0</v>
      </c>
      <c r="BF271" s="142">
        <f t="shared" si="56"/>
        <v>0</v>
      </c>
      <c r="BG271" s="142">
        <f t="shared" si="57"/>
        <v>0</v>
      </c>
      <c r="BH271" s="142">
        <f t="shared" si="58"/>
        <v>0</v>
      </c>
      <c r="BI271" s="142">
        <f t="shared" si="59"/>
        <v>0</v>
      </c>
      <c r="BJ271" s="13" t="s">
        <v>76</v>
      </c>
      <c r="BK271" s="142">
        <f t="shared" si="60"/>
        <v>0</v>
      </c>
      <c r="BL271" s="13" t="s">
        <v>133</v>
      </c>
      <c r="BM271" s="141" t="s">
        <v>640</v>
      </c>
    </row>
    <row r="272" spans="2:65" s="1" customFormat="1" ht="43.5" customHeight="1">
      <c r="B272" s="129"/>
      <c r="C272" s="143" t="s">
        <v>641</v>
      </c>
      <c r="D272" s="143" t="s">
        <v>328</v>
      </c>
      <c r="E272" s="144" t="s">
        <v>642</v>
      </c>
      <c r="F272" s="145" t="s">
        <v>1144</v>
      </c>
      <c r="G272" s="146" t="s">
        <v>163</v>
      </c>
      <c r="H272" s="147">
        <v>3</v>
      </c>
      <c r="I272" s="148"/>
      <c r="J272" s="148">
        <f t="shared" si="51"/>
        <v>0</v>
      </c>
      <c r="K272" s="149"/>
      <c r="L272" s="150"/>
      <c r="M272" s="151" t="s">
        <v>1</v>
      </c>
      <c r="N272" s="152" t="s">
        <v>34</v>
      </c>
      <c r="O272" s="139">
        <v>0</v>
      </c>
      <c r="P272" s="139">
        <f t="shared" si="52"/>
        <v>0</v>
      </c>
      <c r="Q272" s="139">
        <v>0</v>
      </c>
      <c r="R272" s="139">
        <f t="shared" si="53"/>
        <v>0</v>
      </c>
      <c r="S272" s="139">
        <v>0</v>
      </c>
      <c r="T272" s="140">
        <f t="shared" si="54"/>
        <v>0</v>
      </c>
      <c r="AR272" s="141" t="s">
        <v>257</v>
      </c>
      <c r="AT272" s="141" t="s">
        <v>328</v>
      </c>
      <c r="AU272" s="141" t="s">
        <v>78</v>
      </c>
      <c r="AY272" s="13" t="s">
        <v>126</v>
      </c>
      <c r="BE272" s="142">
        <f t="shared" si="55"/>
        <v>0</v>
      </c>
      <c r="BF272" s="142">
        <f t="shared" si="56"/>
        <v>0</v>
      </c>
      <c r="BG272" s="142">
        <f t="shared" si="57"/>
        <v>0</v>
      </c>
      <c r="BH272" s="142">
        <f t="shared" si="58"/>
        <v>0</v>
      </c>
      <c r="BI272" s="142">
        <f t="shared" si="59"/>
        <v>0</v>
      </c>
      <c r="BJ272" s="13" t="s">
        <v>76</v>
      </c>
      <c r="BK272" s="142">
        <f t="shared" si="60"/>
        <v>0</v>
      </c>
      <c r="BL272" s="13" t="s">
        <v>133</v>
      </c>
      <c r="BM272" s="141" t="s">
        <v>643</v>
      </c>
    </row>
    <row r="273" spans="2:65" s="1" customFormat="1" ht="24.2" customHeight="1">
      <c r="B273" s="129"/>
      <c r="C273" s="130" t="s">
        <v>644</v>
      </c>
      <c r="D273" s="130" t="s">
        <v>129</v>
      </c>
      <c r="E273" s="131" t="s">
        <v>645</v>
      </c>
      <c r="F273" s="132" t="s">
        <v>646</v>
      </c>
      <c r="G273" s="133" t="s">
        <v>237</v>
      </c>
      <c r="H273" s="134">
        <v>7069.683</v>
      </c>
      <c r="I273" s="135"/>
      <c r="J273" s="135">
        <f t="shared" si="51"/>
        <v>0</v>
      </c>
      <c r="K273" s="136"/>
      <c r="L273" s="25"/>
      <c r="M273" s="137" t="s">
        <v>1</v>
      </c>
      <c r="N273" s="138" t="s">
        <v>34</v>
      </c>
      <c r="O273" s="139">
        <v>0</v>
      </c>
      <c r="P273" s="139">
        <f t="shared" si="52"/>
        <v>0</v>
      </c>
      <c r="Q273" s="139">
        <v>0</v>
      </c>
      <c r="R273" s="139">
        <f t="shared" si="53"/>
        <v>0</v>
      </c>
      <c r="S273" s="139">
        <v>0</v>
      </c>
      <c r="T273" s="140">
        <f t="shared" si="54"/>
        <v>0</v>
      </c>
      <c r="AR273" s="141" t="s">
        <v>133</v>
      </c>
      <c r="AT273" s="141" t="s">
        <v>129</v>
      </c>
      <c r="AU273" s="141" t="s">
        <v>78</v>
      </c>
      <c r="AY273" s="13" t="s">
        <v>126</v>
      </c>
      <c r="BE273" s="142">
        <f t="shared" si="55"/>
        <v>0</v>
      </c>
      <c r="BF273" s="142">
        <f t="shared" si="56"/>
        <v>0</v>
      </c>
      <c r="BG273" s="142">
        <f t="shared" si="57"/>
        <v>0</v>
      </c>
      <c r="BH273" s="142">
        <f t="shared" si="58"/>
        <v>0</v>
      </c>
      <c r="BI273" s="142">
        <f t="shared" si="59"/>
        <v>0</v>
      </c>
      <c r="BJ273" s="13" t="s">
        <v>76</v>
      </c>
      <c r="BK273" s="142">
        <f t="shared" si="60"/>
        <v>0</v>
      </c>
      <c r="BL273" s="13" t="s">
        <v>133</v>
      </c>
      <c r="BM273" s="141" t="s">
        <v>647</v>
      </c>
    </row>
    <row r="274" spans="2:65" s="1" customFormat="1" ht="24.2" customHeight="1">
      <c r="B274" s="129"/>
      <c r="C274" s="130" t="s">
        <v>648</v>
      </c>
      <c r="D274" s="130" t="s">
        <v>129</v>
      </c>
      <c r="E274" s="131" t="s">
        <v>649</v>
      </c>
      <c r="F274" s="132" t="s">
        <v>650</v>
      </c>
      <c r="G274" s="133" t="s">
        <v>237</v>
      </c>
      <c r="H274" s="134">
        <v>7069.683</v>
      </c>
      <c r="I274" s="135"/>
      <c r="J274" s="135">
        <f t="shared" si="51"/>
        <v>0</v>
      </c>
      <c r="K274" s="136"/>
      <c r="L274" s="25"/>
      <c r="M274" s="137" t="s">
        <v>1</v>
      </c>
      <c r="N274" s="138" t="s">
        <v>34</v>
      </c>
      <c r="O274" s="139">
        <v>0</v>
      </c>
      <c r="P274" s="139">
        <f t="shared" si="52"/>
        <v>0</v>
      </c>
      <c r="Q274" s="139">
        <v>0</v>
      </c>
      <c r="R274" s="139">
        <f t="shared" si="53"/>
        <v>0</v>
      </c>
      <c r="S274" s="139">
        <v>0</v>
      </c>
      <c r="T274" s="140">
        <f t="shared" si="54"/>
        <v>0</v>
      </c>
      <c r="AR274" s="141" t="s">
        <v>133</v>
      </c>
      <c r="AT274" s="141" t="s">
        <v>129</v>
      </c>
      <c r="AU274" s="141" t="s">
        <v>78</v>
      </c>
      <c r="AY274" s="13" t="s">
        <v>126</v>
      </c>
      <c r="BE274" s="142">
        <f t="shared" si="55"/>
        <v>0</v>
      </c>
      <c r="BF274" s="142">
        <f t="shared" si="56"/>
        <v>0</v>
      </c>
      <c r="BG274" s="142">
        <f t="shared" si="57"/>
        <v>0</v>
      </c>
      <c r="BH274" s="142">
        <f t="shared" si="58"/>
        <v>0</v>
      </c>
      <c r="BI274" s="142">
        <f t="shared" si="59"/>
        <v>0</v>
      </c>
      <c r="BJ274" s="13" t="s">
        <v>76</v>
      </c>
      <c r="BK274" s="142">
        <f t="shared" si="60"/>
        <v>0</v>
      </c>
      <c r="BL274" s="13" t="s">
        <v>133</v>
      </c>
      <c r="BM274" s="141" t="s">
        <v>651</v>
      </c>
    </row>
    <row r="275" spans="2:63" s="11" customFormat="1" ht="22.9" customHeight="1">
      <c r="B275" s="118"/>
      <c r="D275" s="119" t="s">
        <v>68</v>
      </c>
      <c r="E275" s="127" t="s">
        <v>652</v>
      </c>
      <c r="F275" s="127" t="s">
        <v>653</v>
      </c>
      <c r="J275" s="128">
        <f>BK275</f>
        <v>0</v>
      </c>
      <c r="L275" s="118"/>
      <c r="M275" s="122"/>
      <c r="P275" s="123">
        <f>SUM(P276:P291)</f>
        <v>127.82599999999998</v>
      </c>
      <c r="R275" s="123">
        <f>SUM(R276:R291)</f>
        <v>0.7035</v>
      </c>
      <c r="T275" s="124">
        <f>SUM(T276:T291)</f>
        <v>0</v>
      </c>
      <c r="AR275" s="119" t="s">
        <v>78</v>
      </c>
      <c r="AT275" s="125" t="s">
        <v>68</v>
      </c>
      <c r="AU275" s="125" t="s">
        <v>76</v>
      </c>
      <c r="AY275" s="119" t="s">
        <v>126</v>
      </c>
      <c r="BK275" s="126">
        <f>SUM(BK276:BK291)</f>
        <v>0</v>
      </c>
    </row>
    <row r="276" spans="2:65" s="1" customFormat="1" ht="24.2" customHeight="1">
      <c r="B276" s="129"/>
      <c r="C276" s="130" t="s">
        <v>654</v>
      </c>
      <c r="D276" s="130" t="s">
        <v>129</v>
      </c>
      <c r="E276" s="131" t="s">
        <v>655</v>
      </c>
      <c r="F276" s="132" t="s">
        <v>656</v>
      </c>
      <c r="G276" s="133" t="s">
        <v>137</v>
      </c>
      <c r="H276" s="134">
        <v>20</v>
      </c>
      <c r="I276" s="135"/>
      <c r="J276" s="135">
        <f aca="true" t="shared" si="62" ref="J276:J291">ROUND(I276*H276,2)</f>
        <v>0</v>
      </c>
      <c r="K276" s="136"/>
      <c r="L276" s="25"/>
      <c r="M276" s="137" t="s">
        <v>1</v>
      </c>
      <c r="N276" s="138" t="s">
        <v>34</v>
      </c>
      <c r="O276" s="139">
        <v>0.427</v>
      </c>
      <c r="P276" s="139">
        <f aca="true" t="shared" si="63" ref="P276:P291">O276*H276</f>
        <v>8.54</v>
      </c>
      <c r="Q276" s="139">
        <v>0.00158</v>
      </c>
      <c r="R276" s="139">
        <f aca="true" t="shared" si="64" ref="R276:R291">Q276*H276</f>
        <v>0.0316</v>
      </c>
      <c r="S276" s="139">
        <v>0</v>
      </c>
      <c r="T276" s="140">
        <f aca="true" t="shared" si="65" ref="T276:T291">S276*H276</f>
        <v>0</v>
      </c>
      <c r="AR276" s="141" t="s">
        <v>133</v>
      </c>
      <c r="AT276" s="141" t="s">
        <v>129</v>
      </c>
      <c r="AU276" s="141" t="s">
        <v>78</v>
      </c>
      <c r="AY276" s="13" t="s">
        <v>126</v>
      </c>
      <c r="BE276" s="142">
        <f aca="true" t="shared" si="66" ref="BE276:BE291">IF(N276="základní",J276,0)</f>
        <v>0</v>
      </c>
      <c r="BF276" s="142">
        <f aca="true" t="shared" si="67" ref="BF276:BF291">IF(N276="snížená",J276,0)</f>
        <v>0</v>
      </c>
      <c r="BG276" s="142">
        <f aca="true" t="shared" si="68" ref="BG276:BG291">IF(N276="zákl. přenesená",J276,0)</f>
        <v>0</v>
      </c>
      <c r="BH276" s="142">
        <f aca="true" t="shared" si="69" ref="BH276:BH291">IF(N276="sníž. přenesená",J276,0)</f>
        <v>0</v>
      </c>
      <c r="BI276" s="142">
        <f aca="true" t="shared" si="70" ref="BI276:BI291">IF(N276="nulová",J276,0)</f>
        <v>0</v>
      </c>
      <c r="BJ276" s="13" t="s">
        <v>76</v>
      </c>
      <c r="BK276" s="142">
        <f aca="true" t="shared" si="71" ref="BK276:BK291">ROUND(I276*H276,2)</f>
        <v>0</v>
      </c>
      <c r="BL276" s="13" t="s">
        <v>133</v>
      </c>
      <c r="BM276" s="141" t="s">
        <v>657</v>
      </c>
    </row>
    <row r="277" spans="2:65" s="1" customFormat="1" ht="24.2" customHeight="1">
      <c r="B277" s="129"/>
      <c r="C277" s="130" t="s">
        <v>658</v>
      </c>
      <c r="D277" s="130" t="s">
        <v>129</v>
      </c>
      <c r="E277" s="131" t="s">
        <v>659</v>
      </c>
      <c r="F277" s="132" t="s">
        <v>660</v>
      </c>
      <c r="G277" s="133" t="s">
        <v>137</v>
      </c>
      <c r="H277" s="134">
        <v>10</v>
      </c>
      <c r="I277" s="135"/>
      <c r="J277" s="135">
        <f t="shared" si="62"/>
        <v>0</v>
      </c>
      <c r="K277" s="136"/>
      <c r="L277" s="25"/>
      <c r="M277" s="137" t="s">
        <v>1</v>
      </c>
      <c r="N277" s="138" t="s">
        <v>34</v>
      </c>
      <c r="O277" s="139">
        <v>0.459</v>
      </c>
      <c r="P277" s="139">
        <f t="shared" si="63"/>
        <v>4.59</v>
      </c>
      <c r="Q277" s="139">
        <v>0.00199</v>
      </c>
      <c r="R277" s="139">
        <f t="shared" si="64"/>
        <v>0.0199</v>
      </c>
      <c r="S277" s="139">
        <v>0</v>
      </c>
      <c r="T277" s="140">
        <f t="shared" si="65"/>
        <v>0</v>
      </c>
      <c r="AR277" s="141" t="s">
        <v>133</v>
      </c>
      <c r="AT277" s="141" t="s">
        <v>129</v>
      </c>
      <c r="AU277" s="141" t="s">
        <v>78</v>
      </c>
      <c r="AY277" s="13" t="s">
        <v>126</v>
      </c>
      <c r="BE277" s="142">
        <f t="shared" si="66"/>
        <v>0</v>
      </c>
      <c r="BF277" s="142">
        <f t="shared" si="67"/>
        <v>0</v>
      </c>
      <c r="BG277" s="142">
        <f t="shared" si="68"/>
        <v>0</v>
      </c>
      <c r="BH277" s="142">
        <f t="shared" si="69"/>
        <v>0</v>
      </c>
      <c r="BI277" s="142">
        <f t="shared" si="70"/>
        <v>0</v>
      </c>
      <c r="BJ277" s="13" t="s">
        <v>76</v>
      </c>
      <c r="BK277" s="142">
        <f t="shared" si="71"/>
        <v>0</v>
      </c>
      <c r="BL277" s="13" t="s">
        <v>133</v>
      </c>
      <c r="BM277" s="141" t="s">
        <v>661</v>
      </c>
    </row>
    <row r="278" spans="2:65" s="1" customFormat="1" ht="24.2" customHeight="1">
      <c r="B278" s="129"/>
      <c r="C278" s="130" t="s">
        <v>662</v>
      </c>
      <c r="D278" s="130" t="s">
        <v>129</v>
      </c>
      <c r="E278" s="131" t="s">
        <v>663</v>
      </c>
      <c r="F278" s="132" t="s">
        <v>664</v>
      </c>
      <c r="G278" s="133" t="s">
        <v>137</v>
      </c>
      <c r="H278" s="134">
        <v>20</v>
      </c>
      <c r="I278" s="135"/>
      <c r="J278" s="135">
        <f t="shared" si="62"/>
        <v>0</v>
      </c>
      <c r="K278" s="136"/>
      <c r="L278" s="25"/>
      <c r="M278" s="137" t="s">
        <v>1</v>
      </c>
      <c r="N278" s="138" t="s">
        <v>34</v>
      </c>
      <c r="O278" s="139">
        <v>0.517</v>
      </c>
      <c r="P278" s="139">
        <f t="shared" si="63"/>
        <v>10.34</v>
      </c>
      <c r="Q278" s="139">
        <v>0.00296</v>
      </c>
      <c r="R278" s="139">
        <f t="shared" si="64"/>
        <v>0.0592</v>
      </c>
      <c r="S278" s="139">
        <v>0</v>
      </c>
      <c r="T278" s="140">
        <f t="shared" si="65"/>
        <v>0</v>
      </c>
      <c r="AR278" s="141" t="s">
        <v>133</v>
      </c>
      <c r="AT278" s="141" t="s">
        <v>129</v>
      </c>
      <c r="AU278" s="141" t="s">
        <v>78</v>
      </c>
      <c r="AY278" s="13" t="s">
        <v>126</v>
      </c>
      <c r="BE278" s="142">
        <f t="shared" si="66"/>
        <v>0</v>
      </c>
      <c r="BF278" s="142">
        <f t="shared" si="67"/>
        <v>0</v>
      </c>
      <c r="BG278" s="142">
        <f t="shared" si="68"/>
        <v>0</v>
      </c>
      <c r="BH278" s="142">
        <f t="shared" si="69"/>
        <v>0</v>
      </c>
      <c r="BI278" s="142">
        <f t="shared" si="70"/>
        <v>0</v>
      </c>
      <c r="BJ278" s="13" t="s">
        <v>76</v>
      </c>
      <c r="BK278" s="142">
        <f t="shared" si="71"/>
        <v>0</v>
      </c>
      <c r="BL278" s="13" t="s">
        <v>133</v>
      </c>
      <c r="BM278" s="141" t="s">
        <v>665</v>
      </c>
    </row>
    <row r="279" spans="2:65" s="1" customFormat="1" ht="24.2" customHeight="1">
      <c r="B279" s="129"/>
      <c r="C279" s="130" t="s">
        <v>666</v>
      </c>
      <c r="D279" s="130" t="s">
        <v>129</v>
      </c>
      <c r="E279" s="131" t="s">
        <v>667</v>
      </c>
      <c r="F279" s="132" t="s">
        <v>668</v>
      </c>
      <c r="G279" s="133" t="s">
        <v>137</v>
      </c>
      <c r="H279" s="134">
        <v>20</v>
      </c>
      <c r="I279" s="135"/>
      <c r="J279" s="135">
        <f t="shared" si="62"/>
        <v>0</v>
      </c>
      <c r="K279" s="136"/>
      <c r="L279" s="25"/>
      <c r="M279" s="137" t="s">
        <v>1</v>
      </c>
      <c r="N279" s="138" t="s">
        <v>34</v>
      </c>
      <c r="O279" s="139">
        <v>0.652</v>
      </c>
      <c r="P279" s="139">
        <f t="shared" si="63"/>
        <v>13.040000000000001</v>
      </c>
      <c r="Q279" s="139">
        <v>0.00376</v>
      </c>
      <c r="R279" s="139">
        <f t="shared" si="64"/>
        <v>0.0752</v>
      </c>
      <c r="S279" s="139">
        <v>0</v>
      </c>
      <c r="T279" s="140">
        <f t="shared" si="65"/>
        <v>0</v>
      </c>
      <c r="AR279" s="141" t="s">
        <v>133</v>
      </c>
      <c r="AT279" s="141" t="s">
        <v>129</v>
      </c>
      <c r="AU279" s="141" t="s">
        <v>78</v>
      </c>
      <c r="AY279" s="13" t="s">
        <v>126</v>
      </c>
      <c r="BE279" s="142">
        <f t="shared" si="66"/>
        <v>0</v>
      </c>
      <c r="BF279" s="142">
        <f t="shared" si="67"/>
        <v>0</v>
      </c>
      <c r="BG279" s="142">
        <f t="shared" si="68"/>
        <v>0</v>
      </c>
      <c r="BH279" s="142">
        <f t="shared" si="69"/>
        <v>0</v>
      </c>
      <c r="BI279" s="142">
        <f t="shared" si="70"/>
        <v>0</v>
      </c>
      <c r="BJ279" s="13" t="s">
        <v>76</v>
      </c>
      <c r="BK279" s="142">
        <f t="shared" si="71"/>
        <v>0</v>
      </c>
      <c r="BL279" s="13" t="s">
        <v>133</v>
      </c>
      <c r="BM279" s="141" t="s">
        <v>669</v>
      </c>
    </row>
    <row r="280" spans="2:65" s="1" customFormat="1" ht="24.2" customHeight="1">
      <c r="B280" s="129"/>
      <c r="C280" s="130" t="s">
        <v>670</v>
      </c>
      <c r="D280" s="130" t="s">
        <v>129</v>
      </c>
      <c r="E280" s="131" t="s">
        <v>671</v>
      </c>
      <c r="F280" s="132" t="s">
        <v>672</v>
      </c>
      <c r="G280" s="133" t="s">
        <v>137</v>
      </c>
      <c r="H280" s="134">
        <v>8</v>
      </c>
      <c r="I280" s="135"/>
      <c r="J280" s="135">
        <f t="shared" si="62"/>
        <v>0</v>
      </c>
      <c r="K280" s="136"/>
      <c r="L280" s="25"/>
      <c r="M280" s="137" t="s">
        <v>1</v>
      </c>
      <c r="N280" s="138" t="s">
        <v>34</v>
      </c>
      <c r="O280" s="139">
        <v>0.691</v>
      </c>
      <c r="P280" s="139">
        <f t="shared" si="63"/>
        <v>5.528</v>
      </c>
      <c r="Q280" s="139">
        <v>0.0044</v>
      </c>
      <c r="R280" s="139">
        <f t="shared" si="64"/>
        <v>0.0352</v>
      </c>
      <c r="S280" s="139">
        <v>0</v>
      </c>
      <c r="T280" s="140">
        <f t="shared" si="65"/>
        <v>0</v>
      </c>
      <c r="AR280" s="141" t="s">
        <v>133</v>
      </c>
      <c r="AT280" s="141" t="s">
        <v>129</v>
      </c>
      <c r="AU280" s="141" t="s">
        <v>78</v>
      </c>
      <c r="AY280" s="13" t="s">
        <v>126</v>
      </c>
      <c r="BE280" s="142">
        <f t="shared" si="66"/>
        <v>0</v>
      </c>
      <c r="BF280" s="142">
        <f t="shared" si="67"/>
        <v>0</v>
      </c>
      <c r="BG280" s="142">
        <f t="shared" si="68"/>
        <v>0</v>
      </c>
      <c r="BH280" s="142">
        <f t="shared" si="69"/>
        <v>0</v>
      </c>
      <c r="BI280" s="142">
        <f t="shared" si="70"/>
        <v>0</v>
      </c>
      <c r="BJ280" s="13" t="s">
        <v>76</v>
      </c>
      <c r="BK280" s="142">
        <f t="shared" si="71"/>
        <v>0</v>
      </c>
      <c r="BL280" s="13" t="s">
        <v>133</v>
      </c>
      <c r="BM280" s="141" t="s">
        <v>673</v>
      </c>
    </row>
    <row r="281" spans="2:65" s="1" customFormat="1" ht="24.2" customHeight="1">
      <c r="B281" s="129"/>
      <c r="C281" s="130" t="s">
        <v>674</v>
      </c>
      <c r="D281" s="130" t="s">
        <v>129</v>
      </c>
      <c r="E281" s="131" t="s">
        <v>675</v>
      </c>
      <c r="F281" s="132" t="s">
        <v>676</v>
      </c>
      <c r="G281" s="133" t="s">
        <v>137</v>
      </c>
      <c r="H281" s="134">
        <v>45</v>
      </c>
      <c r="I281" s="135"/>
      <c r="J281" s="135">
        <f t="shared" si="62"/>
        <v>0</v>
      </c>
      <c r="K281" s="136"/>
      <c r="L281" s="25"/>
      <c r="M281" s="137" t="s">
        <v>1</v>
      </c>
      <c r="N281" s="138" t="s">
        <v>34</v>
      </c>
      <c r="O281" s="139">
        <v>0.784</v>
      </c>
      <c r="P281" s="139">
        <f t="shared" si="63"/>
        <v>35.28</v>
      </c>
      <c r="Q281" s="139">
        <v>0.00629</v>
      </c>
      <c r="R281" s="139">
        <f t="shared" si="64"/>
        <v>0.28304999999999997</v>
      </c>
      <c r="S281" s="139">
        <v>0</v>
      </c>
      <c r="T281" s="140">
        <f t="shared" si="65"/>
        <v>0</v>
      </c>
      <c r="AR281" s="141" t="s">
        <v>133</v>
      </c>
      <c r="AT281" s="141" t="s">
        <v>129</v>
      </c>
      <c r="AU281" s="141" t="s">
        <v>78</v>
      </c>
      <c r="AY281" s="13" t="s">
        <v>126</v>
      </c>
      <c r="BE281" s="142">
        <f t="shared" si="66"/>
        <v>0</v>
      </c>
      <c r="BF281" s="142">
        <f t="shared" si="67"/>
        <v>0</v>
      </c>
      <c r="BG281" s="142">
        <f t="shared" si="68"/>
        <v>0</v>
      </c>
      <c r="BH281" s="142">
        <f t="shared" si="69"/>
        <v>0</v>
      </c>
      <c r="BI281" s="142">
        <f t="shared" si="70"/>
        <v>0</v>
      </c>
      <c r="BJ281" s="13" t="s">
        <v>76</v>
      </c>
      <c r="BK281" s="142">
        <f t="shared" si="71"/>
        <v>0</v>
      </c>
      <c r="BL281" s="13" t="s">
        <v>133</v>
      </c>
      <c r="BM281" s="141" t="s">
        <v>677</v>
      </c>
    </row>
    <row r="282" spans="2:65" s="1" customFormat="1" ht="33" customHeight="1">
      <c r="B282" s="129"/>
      <c r="C282" s="130" t="s">
        <v>678</v>
      </c>
      <c r="D282" s="130" t="s">
        <v>129</v>
      </c>
      <c r="E282" s="131" t="s">
        <v>679</v>
      </c>
      <c r="F282" s="132" t="s">
        <v>680</v>
      </c>
      <c r="G282" s="133" t="s">
        <v>163</v>
      </c>
      <c r="H282" s="134">
        <v>10</v>
      </c>
      <c r="I282" s="135"/>
      <c r="J282" s="135">
        <f t="shared" si="62"/>
        <v>0</v>
      </c>
      <c r="K282" s="136"/>
      <c r="L282" s="25"/>
      <c r="M282" s="137" t="s">
        <v>1</v>
      </c>
      <c r="N282" s="138" t="s">
        <v>34</v>
      </c>
      <c r="O282" s="139">
        <v>0.649</v>
      </c>
      <c r="P282" s="139">
        <f t="shared" si="63"/>
        <v>6.49</v>
      </c>
      <c r="Q282" s="139">
        <v>0</v>
      </c>
      <c r="R282" s="139">
        <f t="shared" si="64"/>
        <v>0</v>
      </c>
      <c r="S282" s="139">
        <v>0</v>
      </c>
      <c r="T282" s="140">
        <f t="shared" si="65"/>
        <v>0</v>
      </c>
      <c r="AR282" s="141" t="s">
        <v>133</v>
      </c>
      <c r="AT282" s="141" t="s">
        <v>129</v>
      </c>
      <c r="AU282" s="141" t="s">
        <v>78</v>
      </c>
      <c r="AY282" s="13" t="s">
        <v>126</v>
      </c>
      <c r="BE282" s="142">
        <f t="shared" si="66"/>
        <v>0</v>
      </c>
      <c r="BF282" s="142">
        <f t="shared" si="67"/>
        <v>0</v>
      </c>
      <c r="BG282" s="142">
        <f t="shared" si="68"/>
        <v>0</v>
      </c>
      <c r="BH282" s="142">
        <f t="shared" si="69"/>
        <v>0</v>
      </c>
      <c r="BI282" s="142">
        <f t="shared" si="70"/>
        <v>0</v>
      </c>
      <c r="BJ282" s="13" t="s">
        <v>76</v>
      </c>
      <c r="BK282" s="142">
        <f t="shared" si="71"/>
        <v>0</v>
      </c>
      <c r="BL282" s="13" t="s">
        <v>133</v>
      </c>
      <c r="BM282" s="141" t="s">
        <v>681</v>
      </c>
    </row>
    <row r="283" spans="2:65" s="1" customFormat="1" ht="33" customHeight="1">
      <c r="B283" s="129"/>
      <c r="C283" s="130" t="s">
        <v>682</v>
      </c>
      <c r="D283" s="130" t="s">
        <v>129</v>
      </c>
      <c r="E283" s="131" t="s">
        <v>683</v>
      </c>
      <c r="F283" s="132" t="s">
        <v>684</v>
      </c>
      <c r="G283" s="133" t="s">
        <v>163</v>
      </c>
      <c r="H283" s="134">
        <v>8</v>
      </c>
      <c r="I283" s="135"/>
      <c r="J283" s="135">
        <f t="shared" si="62"/>
        <v>0</v>
      </c>
      <c r="K283" s="136"/>
      <c r="L283" s="25"/>
      <c r="M283" s="137" t="s">
        <v>1</v>
      </c>
      <c r="N283" s="138" t="s">
        <v>34</v>
      </c>
      <c r="O283" s="139">
        <v>0.968</v>
      </c>
      <c r="P283" s="139">
        <f t="shared" si="63"/>
        <v>7.744</v>
      </c>
      <c r="Q283" s="139">
        <v>0</v>
      </c>
      <c r="R283" s="139">
        <f t="shared" si="64"/>
        <v>0</v>
      </c>
      <c r="S283" s="139">
        <v>0</v>
      </c>
      <c r="T283" s="140">
        <f t="shared" si="65"/>
        <v>0</v>
      </c>
      <c r="AR283" s="141" t="s">
        <v>133</v>
      </c>
      <c r="AT283" s="141" t="s">
        <v>129</v>
      </c>
      <c r="AU283" s="141" t="s">
        <v>78</v>
      </c>
      <c r="AY283" s="13" t="s">
        <v>126</v>
      </c>
      <c r="BE283" s="142">
        <f t="shared" si="66"/>
        <v>0</v>
      </c>
      <c r="BF283" s="142">
        <f t="shared" si="67"/>
        <v>0</v>
      </c>
      <c r="BG283" s="142">
        <f t="shared" si="68"/>
        <v>0</v>
      </c>
      <c r="BH283" s="142">
        <f t="shared" si="69"/>
        <v>0</v>
      </c>
      <c r="BI283" s="142">
        <f t="shared" si="70"/>
        <v>0</v>
      </c>
      <c r="BJ283" s="13" t="s">
        <v>76</v>
      </c>
      <c r="BK283" s="142">
        <f t="shared" si="71"/>
        <v>0</v>
      </c>
      <c r="BL283" s="13" t="s">
        <v>133</v>
      </c>
      <c r="BM283" s="141" t="s">
        <v>685</v>
      </c>
    </row>
    <row r="284" spans="2:65" s="1" customFormat="1" ht="24.2" customHeight="1">
      <c r="B284" s="129"/>
      <c r="C284" s="130" t="s">
        <v>686</v>
      </c>
      <c r="D284" s="130" t="s">
        <v>129</v>
      </c>
      <c r="E284" s="131" t="s">
        <v>687</v>
      </c>
      <c r="F284" s="132" t="s">
        <v>688</v>
      </c>
      <c r="G284" s="133" t="s">
        <v>137</v>
      </c>
      <c r="H284" s="134">
        <v>24</v>
      </c>
      <c r="I284" s="135"/>
      <c r="J284" s="135">
        <f t="shared" si="62"/>
        <v>0</v>
      </c>
      <c r="K284" s="136"/>
      <c r="L284" s="25"/>
      <c r="M284" s="137" t="s">
        <v>1</v>
      </c>
      <c r="N284" s="138" t="s">
        <v>34</v>
      </c>
      <c r="O284" s="139">
        <v>0.919</v>
      </c>
      <c r="P284" s="139">
        <f t="shared" si="63"/>
        <v>22.056</v>
      </c>
      <c r="Q284" s="139">
        <v>0.00792</v>
      </c>
      <c r="R284" s="139">
        <f t="shared" si="64"/>
        <v>0.19008</v>
      </c>
      <c r="S284" s="139">
        <v>0</v>
      </c>
      <c r="T284" s="140">
        <f t="shared" si="65"/>
        <v>0</v>
      </c>
      <c r="AR284" s="141" t="s">
        <v>133</v>
      </c>
      <c r="AT284" s="141" t="s">
        <v>129</v>
      </c>
      <c r="AU284" s="141" t="s">
        <v>78</v>
      </c>
      <c r="AY284" s="13" t="s">
        <v>126</v>
      </c>
      <c r="BE284" s="142">
        <f t="shared" si="66"/>
        <v>0</v>
      </c>
      <c r="BF284" s="142">
        <f t="shared" si="67"/>
        <v>0</v>
      </c>
      <c r="BG284" s="142">
        <f t="shared" si="68"/>
        <v>0</v>
      </c>
      <c r="BH284" s="142">
        <f t="shared" si="69"/>
        <v>0</v>
      </c>
      <c r="BI284" s="142">
        <f t="shared" si="70"/>
        <v>0</v>
      </c>
      <c r="BJ284" s="13" t="s">
        <v>76</v>
      </c>
      <c r="BK284" s="142">
        <f t="shared" si="71"/>
        <v>0</v>
      </c>
      <c r="BL284" s="13" t="s">
        <v>133</v>
      </c>
      <c r="BM284" s="141" t="s">
        <v>689</v>
      </c>
    </row>
    <row r="285" spans="2:65" s="1" customFormat="1" ht="33" customHeight="1">
      <c r="B285" s="129"/>
      <c r="C285" s="130" t="s">
        <v>690</v>
      </c>
      <c r="D285" s="130" t="s">
        <v>129</v>
      </c>
      <c r="E285" s="131" t="s">
        <v>691</v>
      </c>
      <c r="F285" s="132" t="s">
        <v>692</v>
      </c>
      <c r="G285" s="133" t="s">
        <v>163</v>
      </c>
      <c r="H285" s="134">
        <v>2</v>
      </c>
      <c r="I285" s="135"/>
      <c r="J285" s="135">
        <f t="shared" si="62"/>
        <v>0</v>
      </c>
      <c r="K285" s="136"/>
      <c r="L285" s="25"/>
      <c r="M285" s="137" t="s">
        <v>1</v>
      </c>
      <c r="N285" s="138" t="s">
        <v>34</v>
      </c>
      <c r="O285" s="139">
        <v>1.726</v>
      </c>
      <c r="P285" s="139">
        <f t="shared" si="63"/>
        <v>3.452</v>
      </c>
      <c r="Q285" s="139">
        <v>0</v>
      </c>
      <c r="R285" s="139">
        <f t="shared" si="64"/>
        <v>0</v>
      </c>
      <c r="S285" s="139">
        <v>0</v>
      </c>
      <c r="T285" s="140">
        <f t="shared" si="65"/>
        <v>0</v>
      </c>
      <c r="AR285" s="141" t="s">
        <v>133</v>
      </c>
      <c r="AT285" s="141" t="s">
        <v>129</v>
      </c>
      <c r="AU285" s="141" t="s">
        <v>78</v>
      </c>
      <c r="AY285" s="13" t="s">
        <v>126</v>
      </c>
      <c r="BE285" s="142">
        <f t="shared" si="66"/>
        <v>0</v>
      </c>
      <c r="BF285" s="142">
        <f t="shared" si="67"/>
        <v>0</v>
      </c>
      <c r="BG285" s="142">
        <f t="shared" si="68"/>
        <v>0</v>
      </c>
      <c r="BH285" s="142">
        <f t="shared" si="69"/>
        <v>0</v>
      </c>
      <c r="BI285" s="142">
        <f t="shared" si="70"/>
        <v>0</v>
      </c>
      <c r="BJ285" s="13" t="s">
        <v>76</v>
      </c>
      <c r="BK285" s="142">
        <f t="shared" si="71"/>
        <v>0</v>
      </c>
      <c r="BL285" s="13" t="s">
        <v>133</v>
      </c>
      <c r="BM285" s="141" t="s">
        <v>693</v>
      </c>
    </row>
    <row r="286" spans="2:65" s="1" customFormat="1" ht="33" customHeight="1">
      <c r="B286" s="129"/>
      <c r="C286" s="130" t="s">
        <v>694</v>
      </c>
      <c r="D286" s="130" t="s">
        <v>129</v>
      </c>
      <c r="E286" s="131" t="s">
        <v>695</v>
      </c>
      <c r="F286" s="132" t="s">
        <v>696</v>
      </c>
      <c r="G286" s="133" t="s">
        <v>163</v>
      </c>
      <c r="H286" s="134">
        <v>2</v>
      </c>
      <c r="I286" s="135"/>
      <c r="J286" s="135">
        <f t="shared" si="62"/>
        <v>0</v>
      </c>
      <c r="K286" s="136"/>
      <c r="L286" s="25"/>
      <c r="M286" s="137" t="s">
        <v>1</v>
      </c>
      <c r="N286" s="138" t="s">
        <v>34</v>
      </c>
      <c r="O286" s="139">
        <v>1.258</v>
      </c>
      <c r="P286" s="139">
        <f t="shared" si="63"/>
        <v>2.516</v>
      </c>
      <c r="Q286" s="139">
        <v>0.00219</v>
      </c>
      <c r="R286" s="139">
        <f t="shared" si="64"/>
        <v>0.00438</v>
      </c>
      <c r="S286" s="139">
        <v>0</v>
      </c>
      <c r="T286" s="140">
        <f t="shared" si="65"/>
        <v>0</v>
      </c>
      <c r="AR286" s="141" t="s">
        <v>133</v>
      </c>
      <c r="AT286" s="141" t="s">
        <v>129</v>
      </c>
      <c r="AU286" s="141" t="s">
        <v>78</v>
      </c>
      <c r="AY286" s="13" t="s">
        <v>126</v>
      </c>
      <c r="BE286" s="142">
        <f t="shared" si="66"/>
        <v>0</v>
      </c>
      <c r="BF286" s="142">
        <f t="shared" si="67"/>
        <v>0</v>
      </c>
      <c r="BG286" s="142">
        <f t="shared" si="68"/>
        <v>0</v>
      </c>
      <c r="BH286" s="142">
        <f t="shared" si="69"/>
        <v>0</v>
      </c>
      <c r="BI286" s="142">
        <f t="shared" si="70"/>
        <v>0</v>
      </c>
      <c r="BJ286" s="13" t="s">
        <v>76</v>
      </c>
      <c r="BK286" s="142">
        <f t="shared" si="71"/>
        <v>0</v>
      </c>
      <c r="BL286" s="13" t="s">
        <v>133</v>
      </c>
      <c r="BM286" s="141" t="s">
        <v>697</v>
      </c>
    </row>
    <row r="287" spans="2:65" s="1" customFormat="1" ht="21.75" customHeight="1">
      <c r="B287" s="129"/>
      <c r="C287" s="130" t="s">
        <v>698</v>
      </c>
      <c r="D287" s="130" t="s">
        <v>129</v>
      </c>
      <c r="E287" s="131" t="s">
        <v>699</v>
      </c>
      <c r="F287" s="132" t="s">
        <v>700</v>
      </c>
      <c r="G287" s="133" t="s">
        <v>163</v>
      </c>
      <c r="H287" s="134">
        <v>3</v>
      </c>
      <c r="I287" s="135"/>
      <c r="J287" s="135">
        <f t="shared" si="62"/>
        <v>0</v>
      </c>
      <c r="K287" s="136"/>
      <c r="L287" s="25"/>
      <c r="M287" s="137" t="s">
        <v>1</v>
      </c>
      <c r="N287" s="138" t="s">
        <v>34</v>
      </c>
      <c r="O287" s="139">
        <v>1.102</v>
      </c>
      <c r="P287" s="139">
        <f t="shared" si="63"/>
        <v>3.306</v>
      </c>
      <c r="Q287" s="139">
        <v>0.00163</v>
      </c>
      <c r="R287" s="139">
        <f t="shared" si="64"/>
        <v>0.00489</v>
      </c>
      <c r="S287" s="139">
        <v>0</v>
      </c>
      <c r="T287" s="140">
        <f t="shared" si="65"/>
        <v>0</v>
      </c>
      <c r="AR287" s="141" t="s">
        <v>133</v>
      </c>
      <c r="AT287" s="141" t="s">
        <v>129</v>
      </c>
      <c r="AU287" s="141" t="s">
        <v>78</v>
      </c>
      <c r="AY287" s="13" t="s">
        <v>126</v>
      </c>
      <c r="BE287" s="142">
        <f t="shared" si="66"/>
        <v>0</v>
      </c>
      <c r="BF287" s="142">
        <f t="shared" si="67"/>
        <v>0</v>
      </c>
      <c r="BG287" s="142">
        <f t="shared" si="68"/>
        <v>0</v>
      </c>
      <c r="BH287" s="142">
        <f t="shared" si="69"/>
        <v>0</v>
      </c>
      <c r="BI287" s="142">
        <f t="shared" si="70"/>
        <v>0</v>
      </c>
      <c r="BJ287" s="13" t="s">
        <v>76</v>
      </c>
      <c r="BK287" s="142">
        <f t="shared" si="71"/>
        <v>0</v>
      </c>
      <c r="BL287" s="13" t="s">
        <v>133</v>
      </c>
      <c r="BM287" s="141" t="s">
        <v>701</v>
      </c>
    </row>
    <row r="288" spans="2:65" s="1" customFormat="1" ht="24.2" customHeight="1">
      <c r="B288" s="129"/>
      <c r="C288" s="130" t="s">
        <v>702</v>
      </c>
      <c r="D288" s="130" t="s">
        <v>129</v>
      </c>
      <c r="E288" s="131" t="s">
        <v>703</v>
      </c>
      <c r="F288" s="132" t="s">
        <v>704</v>
      </c>
      <c r="G288" s="133" t="s">
        <v>137</v>
      </c>
      <c r="H288" s="134">
        <v>123</v>
      </c>
      <c r="I288" s="135"/>
      <c r="J288" s="135">
        <f t="shared" si="62"/>
        <v>0</v>
      </c>
      <c r="K288" s="136"/>
      <c r="L288" s="25"/>
      <c r="M288" s="137" t="s">
        <v>1</v>
      </c>
      <c r="N288" s="138" t="s">
        <v>34</v>
      </c>
      <c r="O288" s="139">
        <v>0.032</v>
      </c>
      <c r="P288" s="139">
        <f t="shared" si="63"/>
        <v>3.936</v>
      </c>
      <c r="Q288" s="139">
        <v>0</v>
      </c>
      <c r="R288" s="139">
        <f t="shared" si="64"/>
        <v>0</v>
      </c>
      <c r="S288" s="139">
        <v>0</v>
      </c>
      <c r="T288" s="140">
        <f t="shared" si="65"/>
        <v>0</v>
      </c>
      <c r="AR288" s="141" t="s">
        <v>133</v>
      </c>
      <c r="AT288" s="141" t="s">
        <v>129</v>
      </c>
      <c r="AU288" s="141" t="s">
        <v>78</v>
      </c>
      <c r="AY288" s="13" t="s">
        <v>126</v>
      </c>
      <c r="BE288" s="142">
        <f t="shared" si="66"/>
        <v>0</v>
      </c>
      <c r="BF288" s="142">
        <f t="shared" si="67"/>
        <v>0</v>
      </c>
      <c r="BG288" s="142">
        <f t="shared" si="68"/>
        <v>0</v>
      </c>
      <c r="BH288" s="142">
        <f t="shared" si="69"/>
        <v>0</v>
      </c>
      <c r="BI288" s="142">
        <f t="shared" si="70"/>
        <v>0</v>
      </c>
      <c r="BJ288" s="13" t="s">
        <v>76</v>
      </c>
      <c r="BK288" s="142">
        <f t="shared" si="71"/>
        <v>0</v>
      </c>
      <c r="BL288" s="13" t="s">
        <v>133</v>
      </c>
      <c r="BM288" s="141" t="s">
        <v>705</v>
      </c>
    </row>
    <row r="289" spans="2:65" s="1" customFormat="1" ht="24.2" customHeight="1">
      <c r="B289" s="129"/>
      <c r="C289" s="130" t="s">
        <v>706</v>
      </c>
      <c r="D289" s="130" t="s">
        <v>129</v>
      </c>
      <c r="E289" s="131" t="s">
        <v>707</v>
      </c>
      <c r="F289" s="132" t="s">
        <v>708</v>
      </c>
      <c r="G289" s="133" t="s">
        <v>137</v>
      </c>
      <c r="H289" s="134">
        <v>24</v>
      </c>
      <c r="I289" s="135"/>
      <c r="J289" s="135">
        <f t="shared" si="62"/>
        <v>0</v>
      </c>
      <c r="K289" s="136"/>
      <c r="L289" s="25"/>
      <c r="M289" s="137" t="s">
        <v>1</v>
      </c>
      <c r="N289" s="138" t="s">
        <v>34</v>
      </c>
      <c r="O289" s="139">
        <v>0.042</v>
      </c>
      <c r="P289" s="139">
        <f t="shared" si="63"/>
        <v>1.008</v>
      </c>
      <c r="Q289" s="139">
        <v>0</v>
      </c>
      <c r="R289" s="139">
        <f t="shared" si="64"/>
        <v>0</v>
      </c>
      <c r="S289" s="139">
        <v>0</v>
      </c>
      <c r="T289" s="140">
        <f t="shared" si="65"/>
        <v>0</v>
      </c>
      <c r="AR289" s="141" t="s">
        <v>133</v>
      </c>
      <c r="AT289" s="141" t="s">
        <v>129</v>
      </c>
      <c r="AU289" s="141" t="s">
        <v>78</v>
      </c>
      <c r="AY289" s="13" t="s">
        <v>126</v>
      </c>
      <c r="BE289" s="142">
        <f t="shared" si="66"/>
        <v>0</v>
      </c>
      <c r="BF289" s="142">
        <f t="shared" si="67"/>
        <v>0</v>
      </c>
      <c r="BG289" s="142">
        <f t="shared" si="68"/>
        <v>0</v>
      </c>
      <c r="BH289" s="142">
        <f t="shared" si="69"/>
        <v>0</v>
      </c>
      <c r="BI289" s="142">
        <f t="shared" si="70"/>
        <v>0</v>
      </c>
      <c r="BJ289" s="13" t="s">
        <v>76</v>
      </c>
      <c r="BK289" s="142">
        <f t="shared" si="71"/>
        <v>0</v>
      </c>
      <c r="BL289" s="13" t="s">
        <v>133</v>
      </c>
      <c r="BM289" s="141" t="s">
        <v>709</v>
      </c>
    </row>
    <row r="290" spans="2:65" s="1" customFormat="1" ht="24.2" customHeight="1">
      <c r="B290" s="129"/>
      <c r="C290" s="130" t="s">
        <v>710</v>
      </c>
      <c r="D290" s="130" t="s">
        <v>129</v>
      </c>
      <c r="E290" s="131" t="s">
        <v>711</v>
      </c>
      <c r="F290" s="132" t="s">
        <v>712</v>
      </c>
      <c r="G290" s="133" t="s">
        <v>237</v>
      </c>
      <c r="H290" s="134">
        <v>1638.788</v>
      </c>
      <c r="I290" s="135"/>
      <c r="J290" s="135">
        <f t="shared" si="62"/>
        <v>0</v>
      </c>
      <c r="K290" s="136"/>
      <c r="L290" s="25"/>
      <c r="M290" s="137" t="s">
        <v>1</v>
      </c>
      <c r="N290" s="138" t="s">
        <v>34</v>
      </c>
      <c r="O290" s="139">
        <v>0</v>
      </c>
      <c r="P290" s="139">
        <f t="shared" si="63"/>
        <v>0</v>
      </c>
      <c r="Q290" s="139">
        <v>0</v>
      </c>
      <c r="R290" s="139">
        <f t="shared" si="64"/>
        <v>0</v>
      </c>
      <c r="S290" s="139">
        <v>0</v>
      </c>
      <c r="T290" s="140">
        <f t="shared" si="65"/>
        <v>0</v>
      </c>
      <c r="AR290" s="141" t="s">
        <v>133</v>
      </c>
      <c r="AT290" s="141" t="s">
        <v>129</v>
      </c>
      <c r="AU290" s="141" t="s">
        <v>78</v>
      </c>
      <c r="AY290" s="13" t="s">
        <v>126</v>
      </c>
      <c r="BE290" s="142">
        <f t="shared" si="66"/>
        <v>0</v>
      </c>
      <c r="BF290" s="142">
        <f t="shared" si="67"/>
        <v>0</v>
      </c>
      <c r="BG290" s="142">
        <f t="shared" si="68"/>
        <v>0</v>
      </c>
      <c r="BH290" s="142">
        <f t="shared" si="69"/>
        <v>0</v>
      </c>
      <c r="BI290" s="142">
        <f t="shared" si="70"/>
        <v>0</v>
      </c>
      <c r="BJ290" s="13" t="s">
        <v>76</v>
      </c>
      <c r="BK290" s="142">
        <f t="shared" si="71"/>
        <v>0</v>
      </c>
      <c r="BL290" s="13" t="s">
        <v>133</v>
      </c>
      <c r="BM290" s="141" t="s">
        <v>713</v>
      </c>
    </row>
    <row r="291" spans="2:65" s="1" customFormat="1" ht="24.2" customHeight="1">
      <c r="B291" s="129"/>
      <c r="C291" s="130" t="s">
        <v>714</v>
      </c>
      <c r="D291" s="130" t="s">
        <v>129</v>
      </c>
      <c r="E291" s="131" t="s">
        <v>715</v>
      </c>
      <c r="F291" s="132" t="s">
        <v>716</v>
      </c>
      <c r="G291" s="133" t="s">
        <v>237</v>
      </c>
      <c r="H291" s="134">
        <v>1638.788</v>
      </c>
      <c r="I291" s="135"/>
      <c r="J291" s="135">
        <f t="shared" si="62"/>
        <v>0</v>
      </c>
      <c r="K291" s="136"/>
      <c r="L291" s="25"/>
      <c r="M291" s="137" t="s">
        <v>1</v>
      </c>
      <c r="N291" s="138" t="s">
        <v>34</v>
      </c>
      <c r="O291" s="139">
        <v>0</v>
      </c>
      <c r="P291" s="139">
        <f t="shared" si="63"/>
        <v>0</v>
      </c>
      <c r="Q291" s="139">
        <v>0</v>
      </c>
      <c r="R291" s="139">
        <f t="shared" si="64"/>
        <v>0</v>
      </c>
      <c r="S291" s="139">
        <v>0</v>
      </c>
      <c r="T291" s="140">
        <f t="shared" si="65"/>
        <v>0</v>
      </c>
      <c r="AR291" s="141" t="s">
        <v>133</v>
      </c>
      <c r="AT291" s="141" t="s">
        <v>129</v>
      </c>
      <c r="AU291" s="141" t="s">
        <v>78</v>
      </c>
      <c r="AY291" s="13" t="s">
        <v>126</v>
      </c>
      <c r="BE291" s="142">
        <f t="shared" si="66"/>
        <v>0</v>
      </c>
      <c r="BF291" s="142">
        <f t="shared" si="67"/>
        <v>0</v>
      </c>
      <c r="BG291" s="142">
        <f t="shared" si="68"/>
        <v>0</v>
      </c>
      <c r="BH291" s="142">
        <f t="shared" si="69"/>
        <v>0</v>
      </c>
      <c r="BI291" s="142">
        <f t="shared" si="70"/>
        <v>0</v>
      </c>
      <c r="BJ291" s="13" t="s">
        <v>76</v>
      </c>
      <c r="BK291" s="142">
        <f t="shared" si="71"/>
        <v>0</v>
      </c>
      <c r="BL291" s="13" t="s">
        <v>133</v>
      </c>
      <c r="BM291" s="141" t="s">
        <v>717</v>
      </c>
    </row>
    <row r="292" spans="2:63" s="11" customFormat="1" ht="22.9" customHeight="1">
      <c r="B292" s="118"/>
      <c r="D292" s="119" t="s">
        <v>68</v>
      </c>
      <c r="E292" s="127" t="s">
        <v>718</v>
      </c>
      <c r="F292" s="127" t="s">
        <v>719</v>
      </c>
      <c r="J292" s="128">
        <f>BK292</f>
        <v>0</v>
      </c>
      <c r="L292" s="118"/>
      <c r="M292" s="122"/>
      <c r="P292" s="123">
        <f>SUM(P293:P328)</f>
        <v>18.633999999999997</v>
      </c>
      <c r="R292" s="123">
        <f>SUM(R293:R328)</f>
        <v>0.033819999999999996</v>
      </c>
      <c r="T292" s="124">
        <f>SUM(T293:T328)</f>
        <v>0</v>
      </c>
      <c r="AR292" s="119" t="s">
        <v>78</v>
      </c>
      <c r="AT292" s="125" t="s">
        <v>68</v>
      </c>
      <c r="AU292" s="125" t="s">
        <v>76</v>
      </c>
      <c r="AY292" s="119" t="s">
        <v>126</v>
      </c>
      <c r="BK292" s="126">
        <f>SUM(BK293:BK328)</f>
        <v>0</v>
      </c>
    </row>
    <row r="293" spans="2:65" s="1" customFormat="1" ht="16.5" customHeight="1">
      <c r="B293" s="129"/>
      <c r="C293" s="130" t="s">
        <v>720</v>
      </c>
      <c r="D293" s="130" t="s">
        <v>129</v>
      </c>
      <c r="E293" s="131" t="s">
        <v>721</v>
      </c>
      <c r="F293" s="132" t="s">
        <v>722</v>
      </c>
      <c r="G293" s="133" t="s">
        <v>180</v>
      </c>
      <c r="H293" s="134">
        <v>2</v>
      </c>
      <c r="I293" s="135"/>
      <c r="J293" s="135">
        <f aca="true" t="shared" si="72" ref="J293:J328">ROUND(I293*H293,2)</f>
        <v>0</v>
      </c>
      <c r="K293" s="136"/>
      <c r="L293" s="25"/>
      <c r="M293" s="137" t="s">
        <v>1</v>
      </c>
      <c r="N293" s="138" t="s">
        <v>34</v>
      </c>
      <c r="O293" s="139">
        <v>0.78</v>
      </c>
      <c r="P293" s="139">
        <f aca="true" t="shared" si="73" ref="P293:P328">O293*H293</f>
        <v>1.56</v>
      </c>
      <c r="Q293" s="139">
        <v>0.00427</v>
      </c>
      <c r="R293" s="139">
        <f aca="true" t="shared" si="74" ref="R293:R328">Q293*H293</f>
        <v>0.00854</v>
      </c>
      <c r="S293" s="139">
        <v>0</v>
      </c>
      <c r="T293" s="140">
        <f aca="true" t="shared" si="75" ref="T293:T328">S293*H293</f>
        <v>0</v>
      </c>
      <c r="AR293" s="141" t="s">
        <v>133</v>
      </c>
      <c r="AT293" s="141" t="s">
        <v>129</v>
      </c>
      <c r="AU293" s="141" t="s">
        <v>78</v>
      </c>
      <c r="AY293" s="13" t="s">
        <v>126</v>
      </c>
      <c r="BE293" s="142">
        <f aca="true" t="shared" si="76" ref="BE293:BE328">IF(N293="základní",J293,0)</f>
        <v>0</v>
      </c>
      <c r="BF293" s="142">
        <f aca="true" t="shared" si="77" ref="BF293:BF328">IF(N293="snížená",J293,0)</f>
        <v>0</v>
      </c>
      <c r="BG293" s="142">
        <f aca="true" t="shared" si="78" ref="BG293:BG328">IF(N293="zákl. přenesená",J293,0)</f>
        <v>0</v>
      </c>
      <c r="BH293" s="142">
        <f aca="true" t="shared" si="79" ref="BH293:BH328">IF(N293="sníž. přenesená",J293,0)</f>
        <v>0</v>
      </c>
      <c r="BI293" s="142">
        <f aca="true" t="shared" si="80" ref="BI293:BI328">IF(N293="nulová",J293,0)</f>
        <v>0</v>
      </c>
      <c r="BJ293" s="13" t="s">
        <v>76</v>
      </c>
      <c r="BK293" s="142">
        <f aca="true" t="shared" si="81" ref="BK293:BK328">ROUND(I293*H293,2)</f>
        <v>0</v>
      </c>
      <c r="BL293" s="13" t="s">
        <v>133</v>
      </c>
      <c r="BM293" s="141" t="s">
        <v>723</v>
      </c>
    </row>
    <row r="294" spans="2:65" s="1" customFormat="1" ht="24.2" customHeight="1">
      <c r="B294" s="129"/>
      <c r="C294" s="130" t="s">
        <v>724</v>
      </c>
      <c r="D294" s="130" t="s">
        <v>129</v>
      </c>
      <c r="E294" s="131" t="s">
        <v>725</v>
      </c>
      <c r="F294" s="132" t="s">
        <v>726</v>
      </c>
      <c r="G294" s="133" t="s">
        <v>180</v>
      </c>
      <c r="H294" s="134">
        <v>1</v>
      </c>
      <c r="I294" s="135"/>
      <c r="J294" s="135">
        <f t="shared" si="72"/>
        <v>0</v>
      </c>
      <c r="K294" s="136"/>
      <c r="L294" s="25"/>
      <c r="M294" s="137" t="s">
        <v>1</v>
      </c>
      <c r="N294" s="138" t="s">
        <v>34</v>
      </c>
      <c r="O294" s="139">
        <v>1.57</v>
      </c>
      <c r="P294" s="139">
        <f t="shared" si="73"/>
        <v>1.57</v>
      </c>
      <c r="Q294" s="139">
        <v>0.01073</v>
      </c>
      <c r="R294" s="139">
        <f t="shared" si="74"/>
        <v>0.01073</v>
      </c>
      <c r="S294" s="139">
        <v>0</v>
      </c>
      <c r="T294" s="140">
        <f t="shared" si="75"/>
        <v>0</v>
      </c>
      <c r="AR294" s="141" t="s">
        <v>133</v>
      </c>
      <c r="AT294" s="141" t="s">
        <v>129</v>
      </c>
      <c r="AU294" s="141" t="s">
        <v>78</v>
      </c>
      <c r="AY294" s="13" t="s">
        <v>126</v>
      </c>
      <c r="BE294" s="142">
        <f t="shared" si="76"/>
        <v>0</v>
      </c>
      <c r="BF294" s="142">
        <f t="shared" si="77"/>
        <v>0</v>
      </c>
      <c r="BG294" s="142">
        <f t="shared" si="78"/>
        <v>0</v>
      </c>
      <c r="BH294" s="142">
        <f t="shared" si="79"/>
        <v>0</v>
      </c>
      <c r="BI294" s="142">
        <f t="shared" si="80"/>
        <v>0</v>
      </c>
      <c r="BJ294" s="13" t="s">
        <v>76</v>
      </c>
      <c r="BK294" s="142">
        <f t="shared" si="81"/>
        <v>0</v>
      </c>
      <c r="BL294" s="13" t="s">
        <v>133</v>
      </c>
      <c r="BM294" s="141" t="s">
        <v>727</v>
      </c>
    </row>
    <row r="295" spans="2:65" s="1" customFormat="1" ht="21.75" customHeight="1">
      <c r="B295" s="129"/>
      <c r="C295" s="130" t="s">
        <v>728</v>
      </c>
      <c r="D295" s="130" t="s">
        <v>129</v>
      </c>
      <c r="E295" s="131" t="s">
        <v>729</v>
      </c>
      <c r="F295" s="132" t="s">
        <v>730</v>
      </c>
      <c r="G295" s="133" t="s">
        <v>163</v>
      </c>
      <c r="H295" s="134">
        <v>22</v>
      </c>
      <c r="I295" s="135"/>
      <c r="J295" s="135">
        <f t="shared" si="72"/>
        <v>0</v>
      </c>
      <c r="K295" s="136"/>
      <c r="L295" s="25"/>
      <c r="M295" s="137" t="s">
        <v>1</v>
      </c>
      <c r="N295" s="138" t="s">
        <v>34</v>
      </c>
      <c r="O295" s="139">
        <v>0.051</v>
      </c>
      <c r="P295" s="139">
        <f t="shared" si="73"/>
        <v>1.1219999999999999</v>
      </c>
      <c r="Q295" s="139">
        <v>9E-05</v>
      </c>
      <c r="R295" s="139">
        <f t="shared" si="74"/>
        <v>0.00198</v>
      </c>
      <c r="S295" s="139">
        <v>0</v>
      </c>
      <c r="T295" s="140">
        <f t="shared" si="75"/>
        <v>0</v>
      </c>
      <c r="AR295" s="141" t="s">
        <v>133</v>
      </c>
      <c r="AT295" s="141" t="s">
        <v>129</v>
      </c>
      <c r="AU295" s="141" t="s">
        <v>78</v>
      </c>
      <c r="AY295" s="13" t="s">
        <v>126</v>
      </c>
      <c r="BE295" s="142">
        <f t="shared" si="76"/>
        <v>0</v>
      </c>
      <c r="BF295" s="142">
        <f t="shared" si="77"/>
        <v>0</v>
      </c>
      <c r="BG295" s="142">
        <f t="shared" si="78"/>
        <v>0</v>
      </c>
      <c r="BH295" s="142">
        <f t="shared" si="79"/>
        <v>0</v>
      </c>
      <c r="BI295" s="142">
        <f t="shared" si="80"/>
        <v>0</v>
      </c>
      <c r="BJ295" s="13" t="s">
        <v>76</v>
      </c>
      <c r="BK295" s="142">
        <f t="shared" si="81"/>
        <v>0</v>
      </c>
      <c r="BL295" s="13" t="s">
        <v>133</v>
      </c>
      <c r="BM295" s="141" t="s">
        <v>731</v>
      </c>
    </row>
    <row r="296" spans="2:65" s="1" customFormat="1" ht="16.5" customHeight="1">
      <c r="B296" s="129"/>
      <c r="C296" s="130" t="s">
        <v>732</v>
      </c>
      <c r="D296" s="130" t="s">
        <v>129</v>
      </c>
      <c r="E296" s="131" t="s">
        <v>733</v>
      </c>
      <c r="F296" s="132" t="s">
        <v>734</v>
      </c>
      <c r="G296" s="133" t="s">
        <v>163</v>
      </c>
      <c r="H296" s="134">
        <v>6</v>
      </c>
      <c r="I296" s="135"/>
      <c r="J296" s="135">
        <f t="shared" si="72"/>
        <v>0</v>
      </c>
      <c r="K296" s="136"/>
      <c r="L296" s="25"/>
      <c r="M296" s="137" t="s">
        <v>1</v>
      </c>
      <c r="N296" s="138" t="s">
        <v>34</v>
      </c>
      <c r="O296" s="139">
        <v>0.165</v>
      </c>
      <c r="P296" s="139">
        <f t="shared" si="73"/>
        <v>0.99</v>
      </c>
      <c r="Q296" s="139">
        <v>8E-05</v>
      </c>
      <c r="R296" s="139">
        <f t="shared" si="74"/>
        <v>0.00048000000000000007</v>
      </c>
      <c r="S296" s="139">
        <v>0</v>
      </c>
      <c r="T296" s="140">
        <f t="shared" si="75"/>
        <v>0</v>
      </c>
      <c r="AR296" s="141" t="s">
        <v>133</v>
      </c>
      <c r="AT296" s="141" t="s">
        <v>129</v>
      </c>
      <c r="AU296" s="141" t="s">
        <v>78</v>
      </c>
      <c r="AY296" s="13" t="s">
        <v>126</v>
      </c>
      <c r="BE296" s="142">
        <f t="shared" si="76"/>
        <v>0</v>
      </c>
      <c r="BF296" s="142">
        <f t="shared" si="77"/>
        <v>0</v>
      </c>
      <c r="BG296" s="142">
        <f t="shared" si="78"/>
        <v>0</v>
      </c>
      <c r="BH296" s="142">
        <f t="shared" si="79"/>
        <v>0</v>
      </c>
      <c r="BI296" s="142">
        <f t="shared" si="80"/>
        <v>0</v>
      </c>
      <c r="BJ296" s="13" t="s">
        <v>76</v>
      </c>
      <c r="BK296" s="142">
        <f t="shared" si="81"/>
        <v>0</v>
      </c>
      <c r="BL296" s="13" t="s">
        <v>133</v>
      </c>
      <c r="BM296" s="141" t="s">
        <v>735</v>
      </c>
    </row>
    <row r="297" spans="2:65" s="1" customFormat="1" ht="16.5" customHeight="1">
      <c r="B297" s="129"/>
      <c r="C297" s="130" t="s">
        <v>736</v>
      </c>
      <c r="D297" s="130" t="s">
        <v>129</v>
      </c>
      <c r="E297" s="131" t="s">
        <v>737</v>
      </c>
      <c r="F297" s="132" t="s">
        <v>738</v>
      </c>
      <c r="G297" s="133" t="s">
        <v>163</v>
      </c>
      <c r="H297" s="134">
        <v>8</v>
      </c>
      <c r="I297" s="135"/>
      <c r="J297" s="135">
        <f t="shared" si="72"/>
        <v>0</v>
      </c>
      <c r="K297" s="136"/>
      <c r="L297" s="25"/>
      <c r="M297" s="137" t="s">
        <v>1</v>
      </c>
      <c r="N297" s="138" t="s">
        <v>34</v>
      </c>
      <c r="O297" s="139">
        <v>0.206</v>
      </c>
      <c r="P297" s="139">
        <f t="shared" si="73"/>
        <v>1.648</v>
      </c>
      <c r="Q297" s="139">
        <v>0.0001</v>
      </c>
      <c r="R297" s="139">
        <f t="shared" si="74"/>
        <v>0.0008</v>
      </c>
      <c r="S297" s="139">
        <v>0</v>
      </c>
      <c r="T297" s="140">
        <f t="shared" si="75"/>
        <v>0</v>
      </c>
      <c r="AR297" s="141" t="s">
        <v>133</v>
      </c>
      <c r="AT297" s="141" t="s">
        <v>129</v>
      </c>
      <c r="AU297" s="141" t="s">
        <v>78</v>
      </c>
      <c r="AY297" s="13" t="s">
        <v>126</v>
      </c>
      <c r="BE297" s="142">
        <f t="shared" si="76"/>
        <v>0</v>
      </c>
      <c r="BF297" s="142">
        <f t="shared" si="77"/>
        <v>0</v>
      </c>
      <c r="BG297" s="142">
        <f t="shared" si="78"/>
        <v>0</v>
      </c>
      <c r="BH297" s="142">
        <f t="shared" si="79"/>
        <v>0</v>
      </c>
      <c r="BI297" s="142">
        <f t="shared" si="80"/>
        <v>0</v>
      </c>
      <c r="BJ297" s="13" t="s">
        <v>76</v>
      </c>
      <c r="BK297" s="142">
        <f t="shared" si="81"/>
        <v>0</v>
      </c>
      <c r="BL297" s="13" t="s">
        <v>133</v>
      </c>
      <c r="BM297" s="141" t="s">
        <v>739</v>
      </c>
    </row>
    <row r="298" spans="2:65" s="1" customFormat="1" ht="16.5" customHeight="1">
      <c r="B298" s="129"/>
      <c r="C298" s="130" t="s">
        <v>740</v>
      </c>
      <c r="D298" s="130" t="s">
        <v>129</v>
      </c>
      <c r="E298" s="131" t="s">
        <v>741</v>
      </c>
      <c r="F298" s="132" t="s">
        <v>742</v>
      </c>
      <c r="G298" s="133" t="s">
        <v>163</v>
      </c>
      <c r="H298" s="134">
        <v>8</v>
      </c>
      <c r="I298" s="135"/>
      <c r="J298" s="135">
        <f t="shared" si="72"/>
        <v>0</v>
      </c>
      <c r="K298" s="136"/>
      <c r="L298" s="25"/>
      <c r="M298" s="137" t="s">
        <v>1</v>
      </c>
      <c r="N298" s="138" t="s">
        <v>34</v>
      </c>
      <c r="O298" s="139">
        <v>0.227</v>
      </c>
      <c r="P298" s="139">
        <f t="shared" si="73"/>
        <v>1.816</v>
      </c>
      <c r="Q298" s="139">
        <v>0.00014</v>
      </c>
      <c r="R298" s="139">
        <f t="shared" si="74"/>
        <v>0.00112</v>
      </c>
      <c r="S298" s="139">
        <v>0</v>
      </c>
      <c r="T298" s="140">
        <f t="shared" si="75"/>
        <v>0</v>
      </c>
      <c r="AR298" s="141" t="s">
        <v>133</v>
      </c>
      <c r="AT298" s="141" t="s">
        <v>129</v>
      </c>
      <c r="AU298" s="141" t="s">
        <v>78</v>
      </c>
      <c r="AY298" s="13" t="s">
        <v>126</v>
      </c>
      <c r="BE298" s="142">
        <f t="shared" si="76"/>
        <v>0</v>
      </c>
      <c r="BF298" s="142">
        <f t="shared" si="77"/>
        <v>0</v>
      </c>
      <c r="BG298" s="142">
        <f t="shared" si="78"/>
        <v>0</v>
      </c>
      <c r="BH298" s="142">
        <f t="shared" si="79"/>
        <v>0</v>
      </c>
      <c r="BI298" s="142">
        <f t="shared" si="80"/>
        <v>0</v>
      </c>
      <c r="BJ298" s="13" t="s">
        <v>76</v>
      </c>
      <c r="BK298" s="142">
        <f t="shared" si="81"/>
        <v>0</v>
      </c>
      <c r="BL298" s="13" t="s">
        <v>133</v>
      </c>
      <c r="BM298" s="141" t="s">
        <v>743</v>
      </c>
    </row>
    <row r="299" spans="2:65" s="1" customFormat="1" ht="16.5" customHeight="1">
      <c r="B299" s="129"/>
      <c r="C299" s="130" t="s">
        <v>744</v>
      </c>
      <c r="D299" s="130" t="s">
        <v>129</v>
      </c>
      <c r="E299" s="131" t="s">
        <v>745</v>
      </c>
      <c r="F299" s="132" t="s">
        <v>746</v>
      </c>
      <c r="G299" s="133" t="s">
        <v>163</v>
      </c>
      <c r="H299" s="134">
        <v>4</v>
      </c>
      <c r="I299" s="135"/>
      <c r="J299" s="135">
        <f t="shared" si="72"/>
        <v>0</v>
      </c>
      <c r="K299" s="136"/>
      <c r="L299" s="25"/>
      <c r="M299" s="137" t="s">
        <v>1</v>
      </c>
      <c r="N299" s="138" t="s">
        <v>34</v>
      </c>
      <c r="O299" s="139">
        <v>0.268</v>
      </c>
      <c r="P299" s="139">
        <f t="shared" si="73"/>
        <v>1.072</v>
      </c>
      <c r="Q299" s="139">
        <v>0.00021</v>
      </c>
      <c r="R299" s="139">
        <f t="shared" si="74"/>
        <v>0.00084</v>
      </c>
      <c r="S299" s="139">
        <v>0</v>
      </c>
      <c r="T299" s="140">
        <f t="shared" si="75"/>
        <v>0</v>
      </c>
      <c r="AR299" s="141" t="s">
        <v>133</v>
      </c>
      <c r="AT299" s="141" t="s">
        <v>129</v>
      </c>
      <c r="AU299" s="141" t="s">
        <v>78</v>
      </c>
      <c r="AY299" s="13" t="s">
        <v>126</v>
      </c>
      <c r="BE299" s="142">
        <f t="shared" si="76"/>
        <v>0</v>
      </c>
      <c r="BF299" s="142">
        <f t="shared" si="77"/>
        <v>0</v>
      </c>
      <c r="BG299" s="142">
        <f t="shared" si="78"/>
        <v>0</v>
      </c>
      <c r="BH299" s="142">
        <f t="shared" si="79"/>
        <v>0</v>
      </c>
      <c r="BI299" s="142">
        <f t="shared" si="80"/>
        <v>0</v>
      </c>
      <c r="BJ299" s="13" t="s">
        <v>76</v>
      </c>
      <c r="BK299" s="142">
        <f t="shared" si="81"/>
        <v>0</v>
      </c>
      <c r="BL299" s="13" t="s">
        <v>133</v>
      </c>
      <c r="BM299" s="141" t="s">
        <v>747</v>
      </c>
    </row>
    <row r="300" spans="2:65" s="1" customFormat="1" ht="16.5" customHeight="1">
      <c r="B300" s="129"/>
      <c r="C300" s="130" t="s">
        <v>748</v>
      </c>
      <c r="D300" s="130" t="s">
        <v>129</v>
      </c>
      <c r="E300" s="131" t="s">
        <v>749</v>
      </c>
      <c r="F300" s="132" t="s">
        <v>750</v>
      </c>
      <c r="G300" s="133" t="s">
        <v>163</v>
      </c>
      <c r="H300" s="134">
        <v>14</v>
      </c>
      <c r="I300" s="135"/>
      <c r="J300" s="135">
        <f t="shared" si="72"/>
        <v>0</v>
      </c>
      <c r="K300" s="136"/>
      <c r="L300" s="25"/>
      <c r="M300" s="137" t="s">
        <v>1</v>
      </c>
      <c r="N300" s="138" t="s">
        <v>34</v>
      </c>
      <c r="O300" s="139">
        <v>0.35</v>
      </c>
      <c r="P300" s="139">
        <f t="shared" si="73"/>
        <v>4.8999999999999995</v>
      </c>
      <c r="Q300" s="139">
        <v>0.00024</v>
      </c>
      <c r="R300" s="139">
        <f t="shared" si="74"/>
        <v>0.00336</v>
      </c>
      <c r="S300" s="139">
        <v>0</v>
      </c>
      <c r="T300" s="140">
        <f t="shared" si="75"/>
        <v>0</v>
      </c>
      <c r="AR300" s="141" t="s">
        <v>133</v>
      </c>
      <c r="AT300" s="141" t="s">
        <v>129</v>
      </c>
      <c r="AU300" s="141" t="s">
        <v>78</v>
      </c>
      <c r="AY300" s="13" t="s">
        <v>126</v>
      </c>
      <c r="BE300" s="142">
        <f t="shared" si="76"/>
        <v>0</v>
      </c>
      <c r="BF300" s="142">
        <f t="shared" si="77"/>
        <v>0</v>
      </c>
      <c r="BG300" s="142">
        <f t="shared" si="78"/>
        <v>0</v>
      </c>
      <c r="BH300" s="142">
        <f t="shared" si="79"/>
        <v>0</v>
      </c>
      <c r="BI300" s="142">
        <f t="shared" si="80"/>
        <v>0</v>
      </c>
      <c r="BJ300" s="13" t="s">
        <v>76</v>
      </c>
      <c r="BK300" s="142">
        <f t="shared" si="81"/>
        <v>0</v>
      </c>
      <c r="BL300" s="13" t="s">
        <v>133</v>
      </c>
      <c r="BM300" s="141" t="s">
        <v>751</v>
      </c>
    </row>
    <row r="301" spans="2:65" s="1" customFormat="1" ht="24.2" customHeight="1">
      <c r="B301" s="129"/>
      <c r="C301" s="130" t="s">
        <v>752</v>
      </c>
      <c r="D301" s="130" t="s">
        <v>129</v>
      </c>
      <c r="E301" s="131" t="s">
        <v>753</v>
      </c>
      <c r="F301" s="132" t="s">
        <v>754</v>
      </c>
      <c r="G301" s="133" t="s">
        <v>163</v>
      </c>
      <c r="H301" s="134">
        <v>1</v>
      </c>
      <c r="I301" s="135"/>
      <c r="J301" s="135">
        <f t="shared" si="72"/>
        <v>0</v>
      </c>
      <c r="K301" s="136"/>
      <c r="L301" s="25"/>
      <c r="M301" s="137" t="s">
        <v>1</v>
      </c>
      <c r="N301" s="138" t="s">
        <v>34</v>
      </c>
      <c r="O301" s="139">
        <v>0.258</v>
      </c>
      <c r="P301" s="139">
        <f t="shared" si="73"/>
        <v>0.258</v>
      </c>
      <c r="Q301" s="139">
        <v>0.00015</v>
      </c>
      <c r="R301" s="139">
        <f t="shared" si="74"/>
        <v>0.00015</v>
      </c>
      <c r="S301" s="139">
        <v>0</v>
      </c>
      <c r="T301" s="140">
        <f t="shared" si="75"/>
        <v>0</v>
      </c>
      <c r="AR301" s="141" t="s">
        <v>133</v>
      </c>
      <c r="AT301" s="141" t="s">
        <v>129</v>
      </c>
      <c r="AU301" s="141" t="s">
        <v>78</v>
      </c>
      <c r="AY301" s="13" t="s">
        <v>126</v>
      </c>
      <c r="BE301" s="142">
        <f t="shared" si="76"/>
        <v>0</v>
      </c>
      <c r="BF301" s="142">
        <f t="shared" si="77"/>
        <v>0</v>
      </c>
      <c r="BG301" s="142">
        <f t="shared" si="78"/>
        <v>0</v>
      </c>
      <c r="BH301" s="142">
        <f t="shared" si="79"/>
        <v>0</v>
      </c>
      <c r="BI301" s="142">
        <f t="shared" si="80"/>
        <v>0</v>
      </c>
      <c r="BJ301" s="13" t="s">
        <v>76</v>
      </c>
      <c r="BK301" s="142">
        <f t="shared" si="81"/>
        <v>0</v>
      </c>
      <c r="BL301" s="13" t="s">
        <v>133</v>
      </c>
      <c r="BM301" s="141" t="s">
        <v>755</v>
      </c>
    </row>
    <row r="302" spans="2:65" s="1" customFormat="1" ht="24.2" customHeight="1">
      <c r="B302" s="129"/>
      <c r="C302" s="130" t="s">
        <v>756</v>
      </c>
      <c r="D302" s="130" t="s">
        <v>129</v>
      </c>
      <c r="E302" s="131" t="s">
        <v>757</v>
      </c>
      <c r="F302" s="132" t="s">
        <v>758</v>
      </c>
      <c r="G302" s="133" t="s">
        <v>163</v>
      </c>
      <c r="H302" s="134">
        <v>2</v>
      </c>
      <c r="I302" s="135"/>
      <c r="J302" s="135">
        <f t="shared" si="72"/>
        <v>0</v>
      </c>
      <c r="K302" s="136"/>
      <c r="L302" s="25"/>
      <c r="M302" s="137" t="s">
        <v>1</v>
      </c>
      <c r="N302" s="138" t="s">
        <v>34</v>
      </c>
      <c r="O302" s="139">
        <v>0.34</v>
      </c>
      <c r="P302" s="139">
        <f t="shared" si="73"/>
        <v>0.68</v>
      </c>
      <c r="Q302" s="139">
        <v>0.00031</v>
      </c>
      <c r="R302" s="139">
        <f t="shared" si="74"/>
        <v>0.00062</v>
      </c>
      <c r="S302" s="139">
        <v>0</v>
      </c>
      <c r="T302" s="140">
        <f t="shared" si="75"/>
        <v>0</v>
      </c>
      <c r="AR302" s="141" t="s">
        <v>133</v>
      </c>
      <c r="AT302" s="141" t="s">
        <v>129</v>
      </c>
      <c r="AU302" s="141" t="s">
        <v>78</v>
      </c>
      <c r="AY302" s="13" t="s">
        <v>126</v>
      </c>
      <c r="BE302" s="142">
        <f t="shared" si="76"/>
        <v>0</v>
      </c>
      <c r="BF302" s="142">
        <f t="shared" si="77"/>
        <v>0</v>
      </c>
      <c r="BG302" s="142">
        <f t="shared" si="78"/>
        <v>0</v>
      </c>
      <c r="BH302" s="142">
        <f t="shared" si="79"/>
        <v>0</v>
      </c>
      <c r="BI302" s="142">
        <f t="shared" si="80"/>
        <v>0</v>
      </c>
      <c r="BJ302" s="13" t="s">
        <v>76</v>
      </c>
      <c r="BK302" s="142">
        <f t="shared" si="81"/>
        <v>0</v>
      </c>
      <c r="BL302" s="13" t="s">
        <v>133</v>
      </c>
      <c r="BM302" s="141" t="s">
        <v>759</v>
      </c>
    </row>
    <row r="303" spans="2:65" s="1" customFormat="1" ht="16.5" customHeight="1">
      <c r="B303" s="129"/>
      <c r="C303" s="130" t="s">
        <v>760</v>
      </c>
      <c r="D303" s="130" t="s">
        <v>129</v>
      </c>
      <c r="E303" s="131" t="s">
        <v>761</v>
      </c>
      <c r="F303" s="132" t="s">
        <v>762</v>
      </c>
      <c r="G303" s="133" t="s">
        <v>163</v>
      </c>
      <c r="H303" s="134">
        <v>7</v>
      </c>
      <c r="I303" s="135"/>
      <c r="J303" s="135">
        <f t="shared" si="72"/>
        <v>0</v>
      </c>
      <c r="K303" s="136"/>
      <c r="L303" s="25"/>
      <c r="M303" s="137" t="s">
        <v>1</v>
      </c>
      <c r="N303" s="138" t="s">
        <v>34</v>
      </c>
      <c r="O303" s="139">
        <v>0</v>
      </c>
      <c r="P303" s="139">
        <f t="shared" si="73"/>
        <v>0</v>
      </c>
      <c r="Q303" s="139">
        <v>0</v>
      </c>
      <c r="R303" s="139">
        <f t="shared" si="74"/>
        <v>0</v>
      </c>
      <c r="S303" s="139">
        <v>0</v>
      </c>
      <c r="T303" s="140">
        <f t="shared" si="75"/>
        <v>0</v>
      </c>
      <c r="AR303" s="141" t="s">
        <v>133</v>
      </c>
      <c r="AT303" s="141" t="s">
        <v>129</v>
      </c>
      <c r="AU303" s="141" t="s">
        <v>78</v>
      </c>
      <c r="AY303" s="13" t="s">
        <v>126</v>
      </c>
      <c r="BE303" s="142">
        <f t="shared" si="76"/>
        <v>0</v>
      </c>
      <c r="BF303" s="142">
        <f t="shared" si="77"/>
        <v>0</v>
      </c>
      <c r="BG303" s="142">
        <f t="shared" si="78"/>
        <v>0</v>
      </c>
      <c r="BH303" s="142">
        <f t="shared" si="79"/>
        <v>0</v>
      </c>
      <c r="BI303" s="142">
        <f t="shared" si="80"/>
        <v>0</v>
      </c>
      <c r="BJ303" s="13" t="s">
        <v>76</v>
      </c>
      <c r="BK303" s="142">
        <f t="shared" si="81"/>
        <v>0</v>
      </c>
      <c r="BL303" s="13" t="s">
        <v>133</v>
      </c>
      <c r="BM303" s="141" t="s">
        <v>763</v>
      </c>
    </row>
    <row r="304" spans="2:65" s="1" customFormat="1" ht="16.5" customHeight="1">
      <c r="B304" s="129"/>
      <c r="C304" s="130" t="s">
        <v>764</v>
      </c>
      <c r="D304" s="130" t="s">
        <v>129</v>
      </c>
      <c r="E304" s="131" t="s">
        <v>765</v>
      </c>
      <c r="F304" s="132" t="s">
        <v>766</v>
      </c>
      <c r="G304" s="133" t="s">
        <v>163</v>
      </c>
      <c r="H304" s="134">
        <v>2</v>
      </c>
      <c r="I304" s="135"/>
      <c r="J304" s="135">
        <f t="shared" si="72"/>
        <v>0</v>
      </c>
      <c r="K304" s="136"/>
      <c r="L304" s="25"/>
      <c r="M304" s="137" t="s">
        <v>1</v>
      </c>
      <c r="N304" s="138" t="s">
        <v>34</v>
      </c>
      <c r="O304" s="139">
        <v>0</v>
      </c>
      <c r="P304" s="139">
        <f t="shared" si="73"/>
        <v>0</v>
      </c>
      <c r="Q304" s="139">
        <v>0</v>
      </c>
      <c r="R304" s="139">
        <f t="shared" si="74"/>
        <v>0</v>
      </c>
      <c r="S304" s="139">
        <v>0</v>
      </c>
      <c r="T304" s="140">
        <f t="shared" si="75"/>
        <v>0</v>
      </c>
      <c r="AR304" s="141" t="s">
        <v>133</v>
      </c>
      <c r="AT304" s="141" t="s">
        <v>129</v>
      </c>
      <c r="AU304" s="141" t="s">
        <v>78</v>
      </c>
      <c r="AY304" s="13" t="s">
        <v>126</v>
      </c>
      <c r="BE304" s="142">
        <f t="shared" si="76"/>
        <v>0</v>
      </c>
      <c r="BF304" s="142">
        <f t="shared" si="77"/>
        <v>0</v>
      </c>
      <c r="BG304" s="142">
        <f t="shared" si="78"/>
        <v>0</v>
      </c>
      <c r="BH304" s="142">
        <f t="shared" si="79"/>
        <v>0</v>
      </c>
      <c r="BI304" s="142">
        <f t="shared" si="80"/>
        <v>0</v>
      </c>
      <c r="BJ304" s="13" t="s">
        <v>76</v>
      </c>
      <c r="BK304" s="142">
        <f t="shared" si="81"/>
        <v>0</v>
      </c>
      <c r="BL304" s="13" t="s">
        <v>133</v>
      </c>
      <c r="BM304" s="141" t="s">
        <v>767</v>
      </c>
    </row>
    <row r="305" spans="2:65" s="1" customFormat="1" ht="24.2" customHeight="1">
      <c r="B305" s="129"/>
      <c r="C305" s="143" t="s">
        <v>768</v>
      </c>
      <c r="D305" s="143" t="s">
        <v>328</v>
      </c>
      <c r="E305" s="144" t="s">
        <v>466</v>
      </c>
      <c r="F305" s="145" t="s">
        <v>1132</v>
      </c>
      <c r="G305" s="146" t="s">
        <v>331</v>
      </c>
      <c r="H305" s="147">
        <v>4</v>
      </c>
      <c r="I305" s="148"/>
      <c r="J305" s="148">
        <f t="shared" si="72"/>
        <v>0</v>
      </c>
      <c r="K305" s="149"/>
      <c r="L305" s="150"/>
      <c r="M305" s="151" t="s">
        <v>1</v>
      </c>
      <c r="N305" s="152" t="s">
        <v>34</v>
      </c>
      <c r="O305" s="139">
        <v>0</v>
      </c>
      <c r="P305" s="139">
        <f t="shared" si="73"/>
        <v>0</v>
      </c>
      <c r="Q305" s="139">
        <v>0</v>
      </c>
      <c r="R305" s="139">
        <f t="shared" si="74"/>
        <v>0</v>
      </c>
      <c r="S305" s="139">
        <v>0</v>
      </c>
      <c r="T305" s="140">
        <f t="shared" si="75"/>
        <v>0</v>
      </c>
      <c r="AR305" s="141" t="s">
        <v>257</v>
      </c>
      <c r="AT305" s="141" t="s">
        <v>328</v>
      </c>
      <c r="AU305" s="141" t="s">
        <v>78</v>
      </c>
      <c r="AY305" s="13" t="s">
        <v>126</v>
      </c>
      <c r="BE305" s="142">
        <f t="shared" si="76"/>
        <v>0</v>
      </c>
      <c r="BF305" s="142">
        <f t="shared" si="77"/>
        <v>0</v>
      </c>
      <c r="BG305" s="142">
        <f t="shared" si="78"/>
        <v>0</v>
      </c>
      <c r="BH305" s="142">
        <f t="shared" si="79"/>
        <v>0</v>
      </c>
      <c r="BI305" s="142">
        <f t="shared" si="80"/>
        <v>0</v>
      </c>
      <c r="BJ305" s="13" t="s">
        <v>76</v>
      </c>
      <c r="BK305" s="142">
        <f t="shared" si="81"/>
        <v>0</v>
      </c>
      <c r="BL305" s="13" t="s">
        <v>133</v>
      </c>
      <c r="BM305" s="141" t="s">
        <v>769</v>
      </c>
    </row>
    <row r="306" spans="2:65" s="1" customFormat="1" ht="24.2" customHeight="1">
      <c r="B306" s="129"/>
      <c r="C306" s="143" t="s">
        <v>770</v>
      </c>
      <c r="D306" s="143" t="s">
        <v>328</v>
      </c>
      <c r="E306" s="144" t="s">
        <v>771</v>
      </c>
      <c r="F306" s="145" t="s">
        <v>1146</v>
      </c>
      <c r="G306" s="146" t="s">
        <v>331</v>
      </c>
      <c r="H306" s="147">
        <v>6</v>
      </c>
      <c r="I306" s="148"/>
      <c r="J306" s="148">
        <f t="shared" si="72"/>
        <v>0</v>
      </c>
      <c r="K306" s="149"/>
      <c r="L306" s="150"/>
      <c r="M306" s="151" t="s">
        <v>1</v>
      </c>
      <c r="N306" s="152" t="s">
        <v>34</v>
      </c>
      <c r="O306" s="139">
        <v>0</v>
      </c>
      <c r="P306" s="139">
        <f t="shared" si="73"/>
        <v>0</v>
      </c>
      <c r="Q306" s="139">
        <v>0</v>
      </c>
      <c r="R306" s="139">
        <f t="shared" si="74"/>
        <v>0</v>
      </c>
      <c r="S306" s="139">
        <v>0</v>
      </c>
      <c r="T306" s="140">
        <f t="shared" si="75"/>
        <v>0</v>
      </c>
      <c r="AR306" s="141" t="s">
        <v>257</v>
      </c>
      <c r="AT306" s="141" t="s">
        <v>328</v>
      </c>
      <c r="AU306" s="141" t="s">
        <v>78</v>
      </c>
      <c r="AY306" s="13" t="s">
        <v>126</v>
      </c>
      <c r="BE306" s="142">
        <f t="shared" si="76"/>
        <v>0</v>
      </c>
      <c r="BF306" s="142">
        <f t="shared" si="77"/>
        <v>0</v>
      </c>
      <c r="BG306" s="142">
        <f t="shared" si="78"/>
        <v>0</v>
      </c>
      <c r="BH306" s="142">
        <f t="shared" si="79"/>
        <v>0</v>
      </c>
      <c r="BI306" s="142">
        <f t="shared" si="80"/>
        <v>0</v>
      </c>
      <c r="BJ306" s="13" t="s">
        <v>76</v>
      </c>
      <c r="BK306" s="142">
        <f t="shared" si="81"/>
        <v>0</v>
      </c>
      <c r="BL306" s="13" t="s">
        <v>133</v>
      </c>
      <c r="BM306" s="141" t="s">
        <v>772</v>
      </c>
    </row>
    <row r="307" spans="2:65" s="1" customFormat="1" ht="37.9" customHeight="1">
      <c r="B307" s="129"/>
      <c r="C307" s="143" t="s">
        <v>773</v>
      </c>
      <c r="D307" s="143" t="s">
        <v>328</v>
      </c>
      <c r="E307" s="144" t="s">
        <v>463</v>
      </c>
      <c r="F307" s="145" t="s">
        <v>1147</v>
      </c>
      <c r="G307" s="146" t="s">
        <v>331</v>
      </c>
      <c r="H307" s="147">
        <v>16</v>
      </c>
      <c r="I307" s="148"/>
      <c r="J307" s="148">
        <f t="shared" si="72"/>
        <v>0</v>
      </c>
      <c r="K307" s="149"/>
      <c r="L307" s="150"/>
      <c r="M307" s="151" t="s">
        <v>1</v>
      </c>
      <c r="N307" s="152" t="s">
        <v>34</v>
      </c>
      <c r="O307" s="139">
        <v>0</v>
      </c>
      <c r="P307" s="139">
        <f t="shared" si="73"/>
        <v>0</v>
      </c>
      <c r="Q307" s="139">
        <v>0</v>
      </c>
      <c r="R307" s="139">
        <f t="shared" si="74"/>
        <v>0</v>
      </c>
      <c r="S307" s="139">
        <v>0</v>
      </c>
      <c r="T307" s="140">
        <f t="shared" si="75"/>
        <v>0</v>
      </c>
      <c r="AR307" s="141" t="s">
        <v>257</v>
      </c>
      <c r="AT307" s="141" t="s">
        <v>328</v>
      </c>
      <c r="AU307" s="141" t="s">
        <v>78</v>
      </c>
      <c r="AY307" s="13" t="s">
        <v>126</v>
      </c>
      <c r="BE307" s="142">
        <f t="shared" si="76"/>
        <v>0</v>
      </c>
      <c r="BF307" s="142">
        <f t="shared" si="77"/>
        <v>0</v>
      </c>
      <c r="BG307" s="142">
        <f t="shared" si="78"/>
        <v>0</v>
      </c>
      <c r="BH307" s="142">
        <f t="shared" si="79"/>
        <v>0</v>
      </c>
      <c r="BI307" s="142">
        <f t="shared" si="80"/>
        <v>0</v>
      </c>
      <c r="BJ307" s="13" t="s">
        <v>76</v>
      </c>
      <c r="BK307" s="142">
        <f t="shared" si="81"/>
        <v>0</v>
      </c>
      <c r="BL307" s="13" t="s">
        <v>133</v>
      </c>
      <c r="BM307" s="141" t="s">
        <v>774</v>
      </c>
    </row>
    <row r="308" spans="2:65" s="1" customFormat="1" ht="24.2" customHeight="1">
      <c r="B308" s="129"/>
      <c r="C308" s="143" t="s">
        <v>775</v>
      </c>
      <c r="D308" s="143" t="s">
        <v>328</v>
      </c>
      <c r="E308" s="144" t="s">
        <v>469</v>
      </c>
      <c r="F308" s="145" t="s">
        <v>1133</v>
      </c>
      <c r="G308" s="146" t="s">
        <v>331</v>
      </c>
      <c r="H308" s="147">
        <v>8</v>
      </c>
      <c r="I308" s="148"/>
      <c r="J308" s="148">
        <f t="shared" si="72"/>
        <v>0</v>
      </c>
      <c r="K308" s="149"/>
      <c r="L308" s="150"/>
      <c r="M308" s="151" t="s">
        <v>1</v>
      </c>
      <c r="N308" s="152" t="s">
        <v>34</v>
      </c>
      <c r="O308" s="139">
        <v>0</v>
      </c>
      <c r="P308" s="139">
        <f t="shared" si="73"/>
        <v>0</v>
      </c>
      <c r="Q308" s="139">
        <v>0</v>
      </c>
      <c r="R308" s="139">
        <f t="shared" si="74"/>
        <v>0</v>
      </c>
      <c r="S308" s="139">
        <v>0</v>
      </c>
      <c r="T308" s="140">
        <f t="shared" si="75"/>
        <v>0</v>
      </c>
      <c r="AR308" s="141" t="s">
        <v>257</v>
      </c>
      <c r="AT308" s="141" t="s">
        <v>328</v>
      </c>
      <c r="AU308" s="141" t="s">
        <v>78</v>
      </c>
      <c r="AY308" s="13" t="s">
        <v>126</v>
      </c>
      <c r="BE308" s="142">
        <f t="shared" si="76"/>
        <v>0</v>
      </c>
      <c r="BF308" s="142">
        <f t="shared" si="77"/>
        <v>0</v>
      </c>
      <c r="BG308" s="142">
        <f t="shared" si="78"/>
        <v>0</v>
      </c>
      <c r="BH308" s="142">
        <f t="shared" si="79"/>
        <v>0</v>
      </c>
      <c r="BI308" s="142">
        <f t="shared" si="80"/>
        <v>0</v>
      </c>
      <c r="BJ308" s="13" t="s">
        <v>76</v>
      </c>
      <c r="BK308" s="142">
        <f t="shared" si="81"/>
        <v>0</v>
      </c>
      <c r="BL308" s="13" t="s">
        <v>133</v>
      </c>
      <c r="BM308" s="141" t="s">
        <v>776</v>
      </c>
    </row>
    <row r="309" spans="2:65" s="1" customFormat="1" ht="24.2" customHeight="1">
      <c r="B309" s="129"/>
      <c r="C309" s="143" t="s">
        <v>777</v>
      </c>
      <c r="D309" s="143" t="s">
        <v>328</v>
      </c>
      <c r="E309" s="144" t="s">
        <v>472</v>
      </c>
      <c r="F309" s="145" t="s">
        <v>1134</v>
      </c>
      <c r="G309" s="146" t="s">
        <v>331</v>
      </c>
      <c r="H309" s="147">
        <v>2</v>
      </c>
      <c r="I309" s="148"/>
      <c r="J309" s="148">
        <f t="shared" si="72"/>
        <v>0</v>
      </c>
      <c r="K309" s="149"/>
      <c r="L309" s="150"/>
      <c r="M309" s="151" t="s">
        <v>1</v>
      </c>
      <c r="N309" s="152" t="s">
        <v>34</v>
      </c>
      <c r="O309" s="139">
        <v>0</v>
      </c>
      <c r="P309" s="139">
        <f t="shared" si="73"/>
        <v>0</v>
      </c>
      <c r="Q309" s="139">
        <v>0</v>
      </c>
      <c r="R309" s="139">
        <f t="shared" si="74"/>
        <v>0</v>
      </c>
      <c r="S309" s="139">
        <v>0</v>
      </c>
      <c r="T309" s="140">
        <f t="shared" si="75"/>
        <v>0</v>
      </c>
      <c r="AR309" s="141" t="s">
        <v>257</v>
      </c>
      <c r="AT309" s="141" t="s">
        <v>328</v>
      </c>
      <c r="AU309" s="141" t="s">
        <v>78</v>
      </c>
      <c r="AY309" s="13" t="s">
        <v>126</v>
      </c>
      <c r="BE309" s="142">
        <f t="shared" si="76"/>
        <v>0</v>
      </c>
      <c r="BF309" s="142">
        <f t="shared" si="77"/>
        <v>0</v>
      </c>
      <c r="BG309" s="142">
        <f t="shared" si="78"/>
        <v>0</v>
      </c>
      <c r="BH309" s="142">
        <f t="shared" si="79"/>
        <v>0</v>
      </c>
      <c r="BI309" s="142">
        <f t="shared" si="80"/>
        <v>0</v>
      </c>
      <c r="BJ309" s="13" t="s">
        <v>76</v>
      </c>
      <c r="BK309" s="142">
        <f t="shared" si="81"/>
        <v>0</v>
      </c>
      <c r="BL309" s="13" t="s">
        <v>133</v>
      </c>
      <c r="BM309" s="141" t="s">
        <v>778</v>
      </c>
    </row>
    <row r="310" spans="2:65" s="1" customFormat="1" ht="24.2" customHeight="1">
      <c r="B310" s="129"/>
      <c r="C310" s="143" t="s">
        <v>779</v>
      </c>
      <c r="D310" s="143" t="s">
        <v>328</v>
      </c>
      <c r="E310" s="144" t="s">
        <v>475</v>
      </c>
      <c r="F310" s="145" t="s">
        <v>1135</v>
      </c>
      <c r="G310" s="146" t="s">
        <v>331</v>
      </c>
      <c r="H310" s="147">
        <v>8</v>
      </c>
      <c r="I310" s="148"/>
      <c r="J310" s="148">
        <f t="shared" si="72"/>
        <v>0</v>
      </c>
      <c r="K310" s="149"/>
      <c r="L310" s="150"/>
      <c r="M310" s="151" t="s">
        <v>1</v>
      </c>
      <c r="N310" s="152" t="s">
        <v>34</v>
      </c>
      <c r="O310" s="139">
        <v>0</v>
      </c>
      <c r="P310" s="139">
        <f t="shared" si="73"/>
        <v>0</v>
      </c>
      <c r="Q310" s="139">
        <v>0</v>
      </c>
      <c r="R310" s="139">
        <f t="shared" si="74"/>
        <v>0</v>
      </c>
      <c r="S310" s="139">
        <v>0</v>
      </c>
      <c r="T310" s="140">
        <f t="shared" si="75"/>
        <v>0</v>
      </c>
      <c r="AR310" s="141" t="s">
        <v>257</v>
      </c>
      <c r="AT310" s="141" t="s">
        <v>328</v>
      </c>
      <c r="AU310" s="141" t="s">
        <v>78</v>
      </c>
      <c r="AY310" s="13" t="s">
        <v>126</v>
      </c>
      <c r="BE310" s="142">
        <f t="shared" si="76"/>
        <v>0</v>
      </c>
      <c r="BF310" s="142">
        <f t="shared" si="77"/>
        <v>0</v>
      </c>
      <c r="BG310" s="142">
        <f t="shared" si="78"/>
        <v>0</v>
      </c>
      <c r="BH310" s="142">
        <f t="shared" si="79"/>
        <v>0</v>
      </c>
      <c r="BI310" s="142">
        <f t="shared" si="80"/>
        <v>0</v>
      </c>
      <c r="BJ310" s="13" t="s">
        <v>76</v>
      </c>
      <c r="BK310" s="142">
        <f t="shared" si="81"/>
        <v>0</v>
      </c>
      <c r="BL310" s="13" t="s">
        <v>133</v>
      </c>
      <c r="BM310" s="141" t="s">
        <v>780</v>
      </c>
    </row>
    <row r="311" spans="2:65" s="1" customFormat="1" ht="24.2" customHeight="1">
      <c r="B311" s="129"/>
      <c r="C311" s="143" t="s">
        <v>781</v>
      </c>
      <c r="D311" s="143" t="s">
        <v>328</v>
      </c>
      <c r="E311" s="144" t="s">
        <v>782</v>
      </c>
      <c r="F311" s="145" t="s">
        <v>1148</v>
      </c>
      <c r="G311" s="146" t="s">
        <v>331</v>
      </c>
      <c r="H311" s="147">
        <v>1</v>
      </c>
      <c r="I311" s="148"/>
      <c r="J311" s="148">
        <f t="shared" si="72"/>
        <v>0</v>
      </c>
      <c r="K311" s="149"/>
      <c r="L311" s="150"/>
      <c r="M311" s="151" t="s">
        <v>1</v>
      </c>
      <c r="N311" s="152" t="s">
        <v>34</v>
      </c>
      <c r="O311" s="139">
        <v>0</v>
      </c>
      <c r="P311" s="139">
        <f t="shared" si="73"/>
        <v>0</v>
      </c>
      <c r="Q311" s="139">
        <v>0</v>
      </c>
      <c r="R311" s="139">
        <f t="shared" si="74"/>
        <v>0</v>
      </c>
      <c r="S311" s="139">
        <v>0</v>
      </c>
      <c r="T311" s="140">
        <f t="shared" si="75"/>
        <v>0</v>
      </c>
      <c r="AR311" s="141" t="s">
        <v>257</v>
      </c>
      <c r="AT311" s="141" t="s">
        <v>328</v>
      </c>
      <c r="AU311" s="141" t="s">
        <v>78</v>
      </c>
      <c r="AY311" s="13" t="s">
        <v>126</v>
      </c>
      <c r="BE311" s="142">
        <f t="shared" si="76"/>
        <v>0</v>
      </c>
      <c r="BF311" s="142">
        <f t="shared" si="77"/>
        <v>0</v>
      </c>
      <c r="BG311" s="142">
        <f t="shared" si="78"/>
        <v>0</v>
      </c>
      <c r="BH311" s="142">
        <f t="shared" si="79"/>
        <v>0</v>
      </c>
      <c r="BI311" s="142">
        <f t="shared" si="80"/>
        <v>0</v>
      </c>
      <c r="BJ311" s="13" t="s">
        <v>76</v>
      </c>
      <c r="BK311" s="142">
        <f t="shared" si="81"/>
        <v>0</v>
      </c>
      <c r="BL311" s="13" t="s">
        <v>133</v>
      </c>
      <c r="BM311" s="141" t="s">
        <v>783</v>
      </c>
    </row>
    <row r="312" spans="2:65" s="1" customFormat="1" ht="24.2" customHeight="1">
      <c r="B312" s="129"/>
      <c r="C312" s="143" t="s">
        <v>784</v>
      </c>
      <c r="D312" s="143" t="s">
        <v>328</v>
      </c>
      <c r="E312" s="144" t="s">
        <v>785</v>
      </c>
      <c r="F312" s="145" t="s">
        <v>1149</v>
      </c>
      <c r="G312" s="146" t="s">
        <v>331</v>
      </c>
      <c r="H312" s="147">
        <v>2</v>
      </c>
      <c r="I312" s="148"/>
      <c r="J312" s="148">
        <f t="shared" si="72"/>
        <v>0</v>
      </c>
      <c r="K312" s="149"/>
      <c r="L312" s="150"/>
      <c r="M312" s="151" t="s">
        <v>1</v>
      </c>
      <c r="N312" s="152" t="s">
        <v>34</v>
      </c>
      <c r="O312" s="139">
        <v>0</v>
      </c>
      <c r="P312" s="139">
        <f t="shared" si="73"/>
        <v>0</v>
      </c>
      <c r="Q312" s="139">
        <v>0</v>
      </c>
      <c r="R312" s="139">
        <f t="shared" si="74"/>
        <v>0</v>
      </c>
      <c r="S312" s="139">
        <v>0</v>
      </c>
      <c r="T312" s="140">
        <f t="shared" si="75"/>
        <v>0</v>
      </c>
      <c r="AR312" s="141" t="s">
        <v>257</v>
      </c>
      <c r="AT312" s="141" t="s">
        <v>328</v>
      </c>
      <c r="AU312" s="141" t="s">
        <v>78</v>
      </c>
      <c r="AY312" s="13" t="s">
        <v>126</v>
      </c>
      <c r="BE312" s="142">
        <f t="shared" si="76"/>
        <v>0</v>
      </c>
      <c r="BF312" s="142">
        <f t="shared" si="77"/>
        <v>0</v>
      </c>
      <c r="BG312" s="142">
        <f t="shared" si="78"/>
        <v>0</v>
      </c>
      <c r="BH312" s="142">
        <f t="shared" si="79"/>
        <v>0</v>
      </c>
      <c r="BI312" s="142">
        <f t="shared" si="80"/>
        <v>0</v>
      </c>
      <c r="BJ312" s="13" t="s">
        <v>76</v>
      </c>
      <c r="BK312" s="142">
        <f t="shared" si="81"/>
        <v>0</v>
      </c>
      <c r="BL312" s="13" t="s">
        <v>133</v>
      </c>
      <c r="BM312" s="141" t="s">
        <v>786</v>
      </c>
    </row>
    <row r="313" spans="2:65" s="1" customFormat="1" ht="24.2" customHeight="1">
      <c r="B313" s="129"/>
      <c r="C313" s="143" t="s">
        <v>787</v>
      </c>
      <c r="D313" s="143" t="s">
        <v>328</v>
      </c>
      <c r="E313" s="144" t="s">
        <v>788</v>
      </c>
      <c r="F313" s="145" t="s">
        <v>1150</v>
      </c>
      <c r="G313" s="146" t="s">
        <v>331</v>
      </c>
      <c r="H313" s="147">
        <v>1</v>
      </c>
      <c r="I313" s="148"/>
      <c r="J313" s="148">
        <f t="shared" si="72"/>
        <v>0</v>
      </c>
      <c r="K313" s="149"/>
      <c r="L313" s="150"/>
      <c r="M313" s="151" t="s">
        <v>1</v>
      </c>
      <c r="N313" s="152" t="s">
        <v>34</v>
      </c>
      <c r="O313" s="139">
        <v>0</v>
      </c>
      <c r="P313" s="139">
        <f t="shared" si="73"/>
        <v>0</v>
      </c>
      <c r="Q313" s="139">
        <v>0</v>
      </c>
      <c r="R313" s="139">
        <f t="shared" si="74"/>
        <v>0</v>
      </c>
      <c r="S313" s="139">
        <v>0</v>
      </c>
      <c r="T313" s="140">
        <f t="shared" si="75"/>
        <v>0</v>
      </c>
      <c r="AR313" s="141" t="s">
        <v>257</v>
      </c>
      <c r="AT313" s="141" t="s">
        <v>328</v>
      </c>
      <c r="AU313" s="141" t="s">
        <v>78</v>
      </c>
      <c r="AY313" s="13" t="s">
        <v>126</v>
      </c>
      <c r="BE313" s="142">
        <f t="shared" si="76"/>
        <v>0</v>
      </c>
      <c r="BF313" s="142">
        <f t="shared" si="77"/>
        <v>0</v>
      </c>
      <c r="BG313" s="142">
        <f t="shared" si="78"/>
        <v>0</v>
      </c>
      <c r="BH313" s="142">
        <f t="shared" si="79"/>
        <v>0</v>
      </c>
      <c r="BI313" s="142">
        <f t="shared" si="80"/>
        <v>0</v>
      </c>
      <c r="BJ313" s="13" t="s">
        <v>76</v>
      </c>
      <c r="BK313" s="142">
        <f t="shared" si="81"/>
        <v>0</v>
      </c>
      <c r="BL313" s="13" t="s">
        <v>133</v>
      </c>
      <c r="BM313" s="141" t="s">
        <v>789</v>
      </c>
    </row>
    <row r="314" spans="2:65" s="1" customFormat="1" ht="24.2" customHeight="1">
      <c r="B314" s="129"/>
      <c r="C314" s="143" t="s">
        <v>790</v>
      </c>
      <c r="D314" s="143" t="s">
        <v>328</v>
      </c>
      <c r="E314" s="144" t="s">
        <v>791</v>
      </c>
      <c r="F314" s="145" t="s">
        <v>1151</v>
      </c>
      <c r="G314" s="146" t="s">
        <v>331</v>
      </c>
      <c r="H314" s="147">
        <v>2</v>
      </c>
      <c r="I314" s="148"/>
      <c r="J314" s="148">
        <f t="shared" si="72"/>
        <v>0</v>
      </c>
      <c r="K314" s="149"/>
      <c r="L314" s="150"/>
      <c r="M314" s="151" t="s">
        <v>1</v>
      </c>
      <c r="N314" s="152" t="s">
        <v>34</v>
      </c>
      <c r="O314" s="139">
        <v>0</v>
      </c>
      <c r="P314" s="139">
        <f t="shared" si="73"/>
        <v>0</v>
      </c>
      <c r="Q314" s="139">
        <v>0</v>
      </c>
      <c r="R314" s="139">
        <f t="shared" si="74"/>
        <v>0</v>
      </c>
      <c r="S314" s="139">
        <v>0</v>
      </c>
      <c r="T314" s="140">
        <f t="shared" si="75"/>
        <v>0</v>
      </c>
      <c r="AR314" s="141" t="s">
        <v>257</v>
      </c>
      <c r="AT314" s="141" t="s">
        <v>328</v>
      </c>
      <c r="AU314" s="141" t="s">
        <v>78</v>
      </c>
      <c r="AY314" s="13" t="s">
        <v>126</v>
      </c>
      <c r="BE314" s="142">
        <f t="shared" si="76"/>
        <v>0</v>
      </c>
      <c r="BF314" s="142">
        <f t="shared" si="77"/>
        <v>0</v>
      </c>
      <c r="BG314" s="142">
        <f t="shared" si="78"/>
        <v>0</v>
      </c>
      <c r="BH314" s="142">
        <f t="shared" si="79"/>
        <v>0</v>
      </c>
      <c r="BI314" s="142">
        <f t="shared" si="80"/>
        <v>0</v>
      </c>
      <c r="BJ314" s="13" t="s">
        <v>76</v>
      </c>
      <c r="BK314" s="142">
        <f t="shared" si="81"/>
        <v>0</v>
      </c>
      <c r="BL314" s="13" t="s">
        <v>133</v>
      </c>
      <c r="BM314" s="141" t="s">
        <v>792</v>
      </c>
    </row>
    <row r="315" spans="2:65" s="1" customFormat="1" ht="37.9" customHeight="1">
      <c r="B315" s="129"/>
      <c r="C315" s="143" t="s">
        <v>793</v>
      </c>
      <c r="D315" s="143" t="s">
        <v>328</v>
      </c>
      <c r="E315" s="144" t="s">
        <v>794</v>
      </c>
      <c r="F315" s="145" t="s">
        <v>1152</v>
      </c>
      <c r="G315" s="146" t="s">
        <v>331</v>
      </c>
      <c r="H315" s="147">
        <v>6</v>
      </c>
      <c r="I315" s="148"/>
      <c r="J315" s="148">
        <f t="shared" si="72"/>
        <v>0</v>
      </c>
      <c r="K315" s="149"/>
      <c r="L315" s="150"/>
      <c r="M315" s="151" t="s">
        <v>1</v>
      </c>
      <c r="N315" s="152" t="s">
        <v>34</v>
      </c>
      <c r="O315" s="139">
        <v>0</v>
      </c>
      <c r="P315" s="139">
        <f t="shared" si="73"/>
        <v>0</v>
      </c>
      <c r="Q315" s="139">
        <v>0</v>
      </c>
      <c r="R315" s="139">
        <f t="shared" si="74"/>
        <v>0</v>
      </c>
      <c r="S315" s="139">
        <v>0</v>
      </c>
      <c r="T315" s="140">
        <f t="shared" si="75"/>
        <v>0</v>
      </c>
      <c r="AR315" s="141" t="s">
        <v>257</v>
      </c>
      <c r="AT315" s="141" t="s">
        <v>328</v>
      </c>
      <c r="AU315" s="141" t="s">
        <v>78</v>
      </c>
      <c r="AY315" s="13" t="s">
        <v>126</v>
      </c>
      <c r="BE315" s="142">
        <f t="shared" si="76"/>
        <v>0</v>
      </c>
      <c r="BF315" s="142">
        <f t="shared" si="77"/>
        <v>0</v>
      </c>
      <c r="BG315" s="142">
        <f t="shared" si="78"/>
        <v>0</v>
      </c>
      <c r="BH315" s="142">
        <f t="shared" si="79"/>
        <v>0</v>
      </c>
      <c r="BI315" s="142">
        <f t="shared" si="80"/>
        <v>0</v>
      </c>
      <c r="BJ315" s="13" t="s">
        <v>76</v>
      </c>
      <c r="BK315" s="142">
        <f t="shared" si="81"/>
        <v>0</v>
      </c>
      <c r="BL315" s="13" t="s">
        <v>133</v>
      </c>
      <c r="BM315" s="141" t="s">
        <v>795</v>
      </c>
    </row>
    <row r="316" spans="2:65" s="1" customFormat="1" ht="24.2" customHeight="1">
      <c r="B316" s="129"/>
      <c r="C316" s="143" t="s">
        <v>796</v>
      </c>
      <c r="D316" s="143" t="s">
        <v>328</v>
      </c>
      <c r="E316" s="144" t="s">
        <v>797</v>
      </c>
      <c r="F316" s="145" t="s">
        <v>1153</v>
      </c>
      <c r="G316" s="146" t="s">
        <v>331</v>
      </c>
      <c r="H316" s="147">
        <v>2</v>
      </c>
      <c r="I316" s="148"/>
      <c r="J316" s="148">
        <f t="shared" si="72"/>
        <v>0</v>
      </c>
      <c r="K316" s="149"/>
      <c r="L316" s="150"/>
      <c r="M316" s="151" t="s">
        <v>1</v>
      </c>
      <c r="N316" s="152" t="s">
        <v>34</v>
      </c>
      <c r="O316" s="139">
        <v>0</v>
      </c>
      <c r="P316" s="139">
        <f t="shared" si="73"/>
        <v>0</v>
      </c>
      <c r="Q316" s="139">
        <v>0</v>
      </c>
      <c r="R316" s="139">
        <f t="shared" si="74"/>
        <v>0</v>
      </c>
      <c r="S316" s="139">
        <v>0</v>
      </c>
      <c r="T316" s="140">
        <f t="shared" si="75"/>
        <v>0</v>
      </c>
      <c r="AR316" s="141" t="s">
        <v>257</v>
      </c>
      <c r="AT316" s="141" t="s">
        <v>328</v>
      </c>
      <c r="AU316" s="141" t="s">
        <v>78</v>
      </c>
      <c r="AY316" s="13" t="s">
        <v>126</v>
      </c>
      <c r="BE316" s="142">
        <f t="shared" si="76"/>
        <v>0</v>
      </c>
      <c r="BF316" s="142">
        <f t="shared" si="77"/>
        <v>0</v>
      </c>
      <c r="BG316" s="142">
        <f t="shared" si="78"/>
        <v>0</v>
      </c>
      <c r="BH316" s="142">
        <f t="shared" si="79"/>
        <v>0</v>
      </c>
      <c r="BI316" s="142">
        <f t="shared" si="80"/>
        <v>0</v>
      </c>
      <c r="BJ316" s="13" t="s">
        <v>76</v>
      </c>
      <c r="BK316" s="142">
        <f t="shared" si="81"/>
        <v>0</v>
      </c>
      <c r="BL316" s="13" t="s">
        <v>133</v>
      </c>
      <c r="BM316" s="141" t="s">
        <v>798</v>
      </c>
    </row>
    <row r="317" spans="2:65" s="1" customFormat="1" ht="24.2" customHeight="1">
      <c r="B317" s="129"/>
      <c r="C317" s="143" t="s">
        <v>799</v>
      </c>
      <c r="D317" s="143" t="s">
        <v>328</v>
      </c>
      <c r="E317" s="144" t="s">
        <v>800</v>
      </c>
      <c r="F317" s="145" t="s">
        <v>1154</v>
      </c>
      <c r="G317" s="146" t="s">
        <v>331</v>
      </c>
      <c r="H317" s="147">
        <v>2</v>
      </c>
      <c r="I317" s="148"/>
      <c r="J317" s="148">
        <f t="shared" si="72"/>
        <v>0</v>
      </c>
      <c r="K317" s="149"/>
      <c r="L317" s="150"/>
      <c r="M317" s="151" t="s">
        <v>1</v>
      </c>
      <c r="N317" s="152" t="s">
        <v>34</v>
      </c>
      <c r="O317" s="139">
        <v>0</v>
      </c>
      <c r="P317" s="139">
        <f t="shared" si="73"/>
        <v>0</v>
      </c>
      <c r="Q317" s="139">
        <v>0</v>
      </c>
      <c r="R317" s="139">
        <f t="shared" si="74"/>
        <v>0</v>
      </c>
      <c r="S317" s="139">
        <v>0</v>
      </c>
      <c r="T317" s="140">
        <f t="shared" si="75"/>
        <v>0</v>
      </c>
      <c r="AR317" s="141" t="s">
        <v>257</v>
      </c>
      <c r="AT317" s="141" t="s">
        <v>328</v>
      </c>
      <c r="AU317" s="141" t="s">
        <v>78</v>
      </c>
      <c r="AY317" s="13" t="s">
        <v>126</v>
      </c>
      <c r="BE317" s="142">
        <f t="shared" si="76"/>
        <v>0</v>
      </c>
      <c r="BF317" s="142">
        <f t="shared" si="77"/>
        <v>0</v>
      </c>
      <c r="BG317" s="142">
        <f t="shared" si="78"/>
        <v>0</v>
      </c>
      <c r="BH317" s="142">
        <f t="shared" si="79"/>
        <v>0</v>
      </c>
      <c r="BI317" s="142">
        <f t="shared" si="80"/>
        <v>0</v>
      </c>
      <c r="BJ317" s="13" t="s">
        <v>76</v>
      </c>
      <c r="BK317" s="142">
        <f t="shared" si="81"/>
        <v>0</v>
      </c>
      <c r="BL317" s="13" t="s">
        <v>133</v>
      </c>
      <c r="BM317" s="141" t="s">
        <v>801</v>
      </c>
    </row>
    <row r="318" spans="2:65" s="1" customFormat="1" ht="24.2" customHeight="1">
      <c r="B318" s="129"/>
      <c r="C318" s="143" t="s">
        <v>802</v>
      </c>
      <c r="D318" s="143" t="s">
        <v>328</v>
      </c>
      <c r="E318" s="144" t="s">
        <v>803</v>
      </c>
      <c r="F318" s="145" t="s">
        <v>1155</v>
      </c>
      <c r="G318" s="146" t="s">
        <v>331</v>
      </c>
      <c r="H318" s="147">
        <v>2</v>
      </c>
      <c r="I318" s="148"/>
      <c r="J318" s="148">
        <f t="shared" si="72"/>
        <v>0</v>
      </c>
      <c r="K318" s="149"/>
      <c r="L318" s="150"/>
      <c r="M318" s="151" t="s">
        <v>1</v>
      </c>
      <c r="N318" s="152" t="s">
        <v>34</v>
      </c>
      <c r="O318" s="139">
        <v>0</v>
      </c>
      <c r="P318" s="139">
        <f t="shared" si="73"/>
        <v>0</v>
      </c>
      <c r="Q318" s="139">
        <v>0</v>
      </c>
      <c r="R318" s="139">
        <f t="shared" si="74"/>
        <v>0</v>
      </c>
      <c r="S318" s="139">
        <v>0</v>
      </c>
      <c r="T318" s="140">
        <f t="shared" si="75"/>
        <v>0</v>
      </c>
      <c r="AR318" s="141" t="s">
        <v>257</v>
      </c>
      <c r="AT318" s="141" t="s">
        <v>328</v>
      </c>
      <c r="AU318" s="141" t="s">
        <v>78</v>
      </c>
      <c r="AY318" s="13" t="s">
        <v>126</v>
      </c>
      <c r="BE318" s="142">
        <f t="shared" si="76"/>
        <v>0</v>
      </c>
      <c r="BF318" s="142">
        <f t="shared" si="77"/>
        <v>0</v>
      </c>
      <c r="BG318" s="142">
        <f t="shared" si="78"/>
        <v>0</v>
      </c>
      <c r="BH318" s="142">
        <f t="shared" si="79"/>
        <v>0</v>
      </c>
      <c r="BI318" s="142">
        <f t="shared" si="80"/>
        <v>0</v>
      </c>
      <c r="BJ318" s="13" t="s">
        <v>76</v>
      </c>
      <c r="BK318" s="142">
        <f t="shared" si="81"/>
        <v>0</v>
      </c>
      <c r="BL318" s="13" t="s">
        <v>133</v>
      </c>
      <c r="BM318" s="141" t="s">
        <v>804</v>
      </c>
    </row>
    <row r="319" spans="2:65" s="1" customFormat="1" ht="24.2" customHeight="1">
      <c r="B319" s="129"/>
      <c r="C319" s="143" t="s">
        <v>805</v>
      </c>
      <c r="D319" s="143" t="s">
        <v>328</v>
      </c>
      <c r="E319" s="144" t="s">
        <v>806</v>
      </c>
      <c r="F319" s="145" t="s">
        <v>1156</v>
      </c>
      <c r="G319" s="146" t="s">
        <v>331</v>
      </c>
      <c r="H319" s="147">
        <v>1</v>
      </c>
      <c r="I319" s="148"/>
      <c r="J319" s="148">
        <f t="shared" si="72"/>
        <v>0</v>
      </c>
      <c r="K319" s="149"/>
      <c r="L319" s="150"/>
      <c r="M319" s="151" t="s">
        <v>1</v>
      </c>
      <c r="N319" s="152" t="s">
        <v>34</v>
      </c>
      <c r="O319" s="139">
        <v>0</v>
      </c>
      <c r="P319" s="139">
        <f t="shared" si="73"/>
        <v>0</v>
      </c>
      <c r="Q319" s="139">
        <v>0</v>
      </c>
      <c r="R319" s="139">
        <f t="shared" si="74"/>
        <v>0</v>
      </c>
      <c r="S319" s="139">
        <v>0</v>
      </c>
      <c r="T319" s="140">
        <f t="shared" si="75"/>
        <v>0</v>
      </c>
      <c r="AR319" s="141" t="s">
        <v>257</v>
      </c>
      <c r="AT319" s="141" t="s">
        <v>328</v>
      </c>
      <c r="AU319" s="141" t="s">
        <v>78</v>
      </c>
      <c r="AY319" s="13" t="s">
        <v>126</v>
      </c>
      <c r="BE319" s="142">
        <f t="shared" si="76"/>
        <v>0</v>
      </c>
      <c r="BF319" s="142">
        <f t="shared" si="77"/>
        <v>0</v>
      </c>
      <c r="BG319" s="142">
        <f t="shared" si="78"/>
        <v>0</v>
      </c>
      <c r="BH319" s="142">
        <f t="shared" si="79"/>
        <v>0</v>
      </c>
      <c r="BI319" s="142">
        <f t="shared" si="80"/>
        <v>0</v>
      </c>
      <c r="BJ319" s="13" t="s">
        <v>76</v>
      </c>
      <c r="BK319" s="142">
        <f t="shared" si="81"/>
        <v>0</v>
      </c>
      <c r="BL319" s="13" t="s">
        <v>133</v>
      </c>
      <c r="BM319" s="141" t="s">
        <v>807</v>
      </c>
    </row>
    <row r="320" spans="2:65" s="1" customFormat="1" ht="24.2" customHeight="1">
      <c r="B320" s="129"/>
      <c r="C320" s="143" t="s">
        <v>808</v>
      </c>
      <c r="D320" s="143" t="s">
        <v>328</v>
      </c>
      <c r="E320" s="144" t="s">
        <v>809</v>
      </c>
      <c r="F320" s="145" t="s">
        <v>1157</v>
      </c>
      <c r="G320" s="146" t="s">
        <v>331</v>
      </c>
      <c r="H320" s="147">
        <v>7</v>
      </c>
      <c r="I320" s="148"/>
      <c r="J320" s="148">
        <f t="shared" si="72"/>
        <v>0</v>
      </c>
      <c r="K320" s="149"/>
      <c r="L320" s="150"/>
      <c r="M320" s="151" t="s">
        <v>1</v>
      </c>
      <c r="N320" s="152" t="s">
        <v>34</v>
      </c>
      <c r="O320" s="139">
        <v>0</v>
      </c>
      <c r="P320" s="139">
        <f t="shared" si="73"/>
        <v>0</v>
      </c>
      <c r="Q320" s="139">
        <v>0</v>
      </c>
      <c r="R320" s="139">
        <f t="shared" si="74"/>
        <v>0</v>
      </c>
      <c r="S320" s="139">
        <v>0</v>
      </c>
      <c r="T320" s="140">
        <f t="shared" si="75"/>
        <v>0</v>
      </c>
      <c r="AR320" s="141" t="s">
        <v>257</v>
      </c>
      <c r="AT320" s="141" t="s">
        <v>328</v>
      </c>
      <c r="AU320" s="141" t="s">
        <v>78</v>
      </c>
      <c r="AY320" s="13" t="s">
        <v>126</v>
      </c>
      <c r="BE320" s="142">
        <f t="shared" si="76"/>
        <v>0</v>
      </c>
      <c r="BF320" s="142">
        <f t="shared" si="77"/>
        <v>0</v>
      </c>
      <c r="BG320" s="142">
        <f t="shared" si="78"/>
        <v>0</v>
      </c>
      <c r="BH320" s="142">
        <f t="shared" si="79"/>
        <v>0</v>
      </c>
      <c r="BI320" s="142">
        <f t="shared" si="80"/>
        <v>0</v>
      </c>
      <c r="BJ320" s="13" t="s">
        <v>76</v>
      </c>
      <c r="BK320" s="142">
        <f t="shared" si="81"/>
        <v>0</v>
      </c>
      <c r="BL320" s="13" t="s">
        <v>133</v>
      </c>
      <c r="BM320" s="141" t="s">
        <v>810</v>
      </c>
    </row>
    <row r="321" spans="2:65" s="1" customFormat="1" ht="24.2" customHeight="1">
      <c r="B321" s="129"/>
      <c r="C321" s="143" t="s">
        <v>811</v>
      </c>
      <c r="D321" s="143" t="s">
        <v>328</v>
      </c>
      <c r="E321" s="144" t="s">
        <v>812</v>
      </c>
      <c r="F321" s="145" t="s">
        <v>1158</v>
      </c>
      <c r="G321" s="146" t="s">
        <v>331</v>
      </c>
      <c r="H321" s="147">
        <v>2</v>
      </c>
      <c r="I321" s="148"/>
      <c r="J321" s="148">
        <f t="shared" si="72"/>
        <v>0</v>
      </c>
      <c r="K321" s="149"/>
      <c r="L321" s="150"/>
      <c r="M321" s="151" t="s">
        <v>1</v>
      </c>
      <c r="N321" s="152" t="s">
        <v>34</v>
      </c>
      <c r="O321" s="139">
        <v>0</v>
      </c>
      <c r="P321" s="139">
        <f t="shared" si="73"/>
        <v>0</v>
      </c>
      <c r="Q321" s="139">
        <v>0</v>
      </c>
      <c r="R321" s="139">
        <f t="shared" si="74"/>
        <v>0</v>
      </c>
      <c r="S321" s="139">
        <v>0</v>
      </c>
      <c r="T321" s="140">
        <f t="shared" si="75"/>
        <v>0</v>
      </c>
      <c r="AR321" s="141" t="s">
        <v>257</v>
      </c>
      <c r="AT321" s="141" t="s">
        <v>328</v>
      </c>
      <c r="AU321" s="141" t="s">
        <v>78</v>
      </c>
      <c r="AY321" s="13" t="s">
        <v>126</v>
      </c>
      <c r="BE321" s="142">
        <f t="shared" si="76"/>
        <v>0</v>
      </c>
      <c r="BF321" s="142">
        <f t="shared" si="77"/>
        <v>0</v>
      </c>
      <c r="BG321" s="142">
        <f t="shared" si="78"/>
        <v>0</v>
      </c>
      <c r="BH321" s="142">
        <f t="shared" si="79"/>
        <v>0</v>
      </c>
      <c r="BI321" s="142">
        <f t="shared" si="80"/>
        <v>0</v>
      </c>
      <c r="BJ321" s="13" t="s">
        <v>76</v>
      </c>
      <c r="BK321" s="142">
        <f t="shared" si="81"/>
        <v>0</v>
      </c>
      <c r="BL321" s="13" t="s">
        <v>133</v>
      </c>
      <c r="BM321" s="141" t="s">
        <v>813</v>
      </c>
    </row>
    <row r="322" spans="2:65" s="1" customFormat="1" ht="33" customHeight="1">
      <c r="B322" s="129"/>
      <c r="C322" s="130" t="s">
        <v>814</v>
      </c>
      <c r="D322" s="130" t="s">
        <v>129</v>
      </c>
      <c r="E322" s="131" t="s">
        <v>815</v>
      </c>
      <c r="F322" s="132" t="s">
        <v>816</v>
      </c>
      <c r="G322" s="133" t="s">
        <v>163</v>
      </c>
      <c r="H322" s="134">
        <v>2</v>
      </c>
      <c r="I322" s="135"/>
      <c r="J322" s="135">
        <f t="shared" si="72"/>
        <v>0</v>
      </c>
      <c r="K322" s="136"/>
      <c r="L322" s="25"/>
      <c r="M322" s="137" t="s">
        <v>1</v>
      </c>
      <c r="N322" s="138" t="s">
        <v>34</v>
      </c>
      <c r="O322" s="139">
        <v>0.381</v>
      </c>
      <c r="P322" s="139">
        <f t="shared" si="73"/>
        <v>0.762</v>
      </c>
      <c r="Q322" s="139">
        <v>0.00053</v>
      </c>
      <c r="R322" s="139">
        <f t="shared" si="74"/>
        <v>0.00106</v>
      </c>
      <c r="S322" s="139">
        <v>0</v>
      </c>
      <c r="T322" s="140">
        <f t="shared" si="75"/>
        <v>0</v>
      </c>
      <c r="AR322" s="141" t="s">
        <v>133</v>
      </c>
      <c r="AT322" s="141" t="s">
        <v>129</v>
      </c>
      <c r="AU322" s="141" t="s">
        <v>78</v>
      </c>
      <c r="AY322" s="13" t="s">
        <v>126</v>
      </c>
      <c r="BE322" s="142">
        <f t="shared" si="76"/>
        <v>0</v>
      </c>
      <c r="BF322" s="142">
        <f t="shared" si="77"/>
        <v>0</v>
      </c>
      <c r="BG322" s="142">
        <f t="shared" si="78"/>
        <v>0</v>
      </c>
      <c r="BH322" s="142">
        <f t="shared" si="79"/>
        <v>0</v>
      </c>
      <c r="BI322" s="142">
        <f t="shared" si="80"/>
        <v>0</v>
      </c>
      <c r="BJ322" s="13" t="s">
        <v>76</v>
      </c>
      <c r="BK322" s="142">
        <f t="shared" si="81"/>
        <v>0</v>
      </c>
      <c r="BL322" s="13" t="s">
        <v>133</v>
      </c>
      <c r="BM322" s="141" t="s">
        <v>817</v>
      </c>
    </row>
    <row r="323" spans="2:65" s="1" customFormat="1" ht="37.9" customHeight="1">
      <c r="B323" s="129"/>
      <c r="C323" s="130" t="s">
        <v>818</v>
      </c>
      <c r="D323" s="130" t="s">
        <v>129</v>
      </c>
      <c r="E323" s="131" t="s">
        <v>819</v>
      </c>
      <c r="F323" s="132" t="s">
        <v>820</v>
      </c>
      <c r="G323" s="133" t="s">
        <v>163</v>
      </c>
      <c r="H323" s="134">
        <v>2</v>
      </c>
      <c r="I323" s="135"/>
      <c r="J323" s="135">
        <f t="shared" si="72"/>
        <v>0</v>
      </c>
      <c r="K323" s="136"/>
      <c r="L323" s="25"/>
      <c r="M323" s="137" t="s">
        <v>1</v>
      </c>
      <c r="N323" s="138" t="s">
        <v>34</v>
      </c>
      <c r="O323" s="139">
        <v>0.433</v>
      </c>
      <c r="P323" s="139">
        <f t="shared" si="73"/>
        <v>0.866</v>
      </c>
      <c r="Q323" s="139">
        <v>0.00147</v>
      </c>
      <c r="R323" s="139">
        <f t="shared" si="74"/>
        <v>0.00294</v>
      </c>
      <c r="S323" s="139">
        <v>0</v>
      </c>
      <c r="T323" s="140">
        <f t="shared" si="75"/>
        <v>0</v>
      </c>
      <c r="AR323" s="141" t="s">
        <v>133</v>
      </c>
      <c r="AT323" s="141" t="s">
        <v>129</v>
      </c>
      <c r="AU323" s="141" t="s">
        <v>78</v>
      </c>
      <c r="AY323" s="13" t="s">
        <v>126</v>
      </c>
      <c r="BE323" s="142">
        <f t="shared" si="76"/>
        <v>0</v>
      </c>
      <c r="BF323" s="142">
        <f t="shared" si="77"/>
        <v>0</v>
      </c>
      <c r="BG323" s="142">
        <f t="shared" si="78"/>
        <v>0</v>
      </c>
      <c r="BH323" s="142">
        <f t="shared" si="79"/>
        <v>0</v>
      </c>
      <c r="BI323" s="142">
        <f t="shared" si="80"/>
        <v>0</v>
      </c>
      <c r="BJ323" s="13" t="s">
        <v>76</v>
      </c>
      <c r="BK323" s="142">
        <f t="shared" si="81"/>
        <v>0</v>
      </c>
      <c r="BL323" s="13" t="s">
        <v>133</v>
      </c>
      <c r="BM323" s="141" t="s">
        <v>821</v>
      </c>
    </row>
    <row r="324" spans="2:65" s="1" customFormat="1" ht="16.5" customHeight="1">
      <c r="B324" s="129"/>
      <c r="C324" s="130" t="s">
        <v>822</v>
      </c>
      <c r="D324" s="130" t="s">
        <v>129</v>
      </c>
      <c r="E324" s="131" t="s">
        <v>823</v>
      </c>
      <c r="F324" s="132" t="s">
        <v>824</v>
      </c>
      <c r="G324" s="133" t="s">
        <v>163</v>
      </c>
      <c r="H324" s="134">
        <v>5</v>
      </c>
      <c r="I324" s="135"/>
      <c r="J324" s="135">
        <f t="shared" si="72"/>
        <v>0</v>
      </c>
      <c r="K324" s="136"/>
      <c r="L324" s="25"/>
      <c r="M324" s="137" t="s">
        <v>1</v>
      </c>
      <c r="N324" s="138" t="s">
        <v>34</v>
      </c>
      <c r="O324" s="139">
        <v>0.278</v>
      </c>
      <c r="P324" s="139">
        <f t="shared" si="73"/>
        <v>1.3900000000000001</v>
      </c>
      <c r="Q324" s="139">
        <v>0.00024</v>
      </c>
      <c r="R324" s="139">
        <f t="shared" si="74"/>
        <v>0.0012000000000000001</v>
      </c>
      <c r="S324" s="139">
        <v>0</v>
      </c>
      <c r="T324" s="140">
        <f t="shared" si="75"/>
        <v>0</v>
      </c>
      <c r="AR324" s="141" t="s">
        <v>133</v>
      </c>
      <c r="AT324" s="141" t="s">
        <v>129</v>
      </c>
      <c r="AU324" s="141" t="s">
        <v>78</v>
      </c>
      <c r="AY324" s="13" t="s">
        <v>126</v>
      </c>
      <c r="BE324" s="142">
        <f t="shared" si="76"/>
        <v>0</v>
      </c>
      <c r="BF324" s="142">
        <f t="shared" si="77"/>
        <v>0</v>
      </c>
      <c r="BG324" s="142">
        <f t="shared" si="78"/>
        <v>0</v>
      </c>
      <c r="BH324" s="142">
        <f t="shared" si="79"/>
        <v>0</v>
      </c>
      <c r="BI324" s="142">
        <f t="shared" si="80"/>
        <v>0</v>
      </c>
      <c r="BJ324" s="13" t="s">
        <v>76</v>
      </c>
      <c r="BK324" s="142">
        <f t="shared" si="81"/>
        <v>0</v>
      </c>
      <c r="BL324" s="13" t="s">
        <v>133</v>
      </c>
      <c r="BM324" s="141" t="s">
        <v>825</v>
      </c>
    </row>
    <row r="325" spans="2:65" s="1" customFormat="1" ht="16.5" customHeight="1">
      <c r="B325" s="129"/>
      <c r="C325" s="130" t="s">
        <v>826</v>
      </c>
      <c r="D325" s="130" t="s">
        <v>129</v>
      </c>
      <c r="E325" s="131" t="s">
        <v>827</v>
      </c>
      <c r="F325" s="132" t="s">
        <v>828</v>
      </c>
      <c r="G325" s="133" t="s">
        <v>163</v>
      </c>
      <c r="H325" s="134">
        <v>6</v>
      </c>
      <c r="I325" s="135"/>
      <c r="J325" s="135">
        <f t="shared" si="72"/>
        <v>0</v>
      </c>
      <c r="K325" s="136"/>
      <c r="L325" s="25"/>
      <c r="M325" s="137" t="s">
        <v>1</v>
      </c>
      <c r="N325" s="138" t="s">
        <v>34</v>
      </c>
      <c r="O325" s="139">
        <v>0</v>
      </c>
      <c r="P325" s="139">
        <f t="shared" si="73"/>
        <v>0</v>
      </c>
      <c r="Q325" s="139">
        <v>0</v>
      </c>
      <c r="R325" s="139">
        <f t="shared" si="74"/>
        <v>0</v>
      </c>
      <c r="S325" s="139">
        <v>0</v>
      </c>
      <c r="T325" s="140">
        <f t="shared" si="75"/>
        <v>0</v>
      </c>
      <c r="AR325" s="141" t="s">
        <v>133</v>
      </c>
      <c r="AT325" s="141" t="s">
        <v>129</v>
      </c>
      <c r="AU325" s="141" t="s">
        <v>78</v>
      </c>
      <c r="AY325" s="13" t="s">
        <v>126</v>
      </c>
      <c r="BE325" s="142">
        <f t="shared" si="76"/>
        <v>0</v>
      </c>
      <c r="BF325" s="142">
        <f t="shared" si="77"/>
        <v>0</v>
      </c>
      <c r="BG325" s="142">
        <f t="shared" si="78"/>
        <v>0</v>
      </c>
      <c r="BH325" s="142">
        <f t="shared" si="79"/>
        <v>0</v>
      </c>
      <c r="BI325" s="142">
        <f t="shared" si="80"/>
        <v>0</v>
      </c>
      <c r="BJ325" s="13" t="s">
        <v>76</v>
      </c>
      <c r="BK325" s="142">
        <f t="shared" si="81"/>
        <v>0</v>
      </c>
      <c r="BL325" s="13" t="s">
        <v>133</v>
      </c>
      <c r="BM325" s="141" t="s">
        <v>829</v>
      </c>
    </row>
    <row r="326" spans="2:65" s="1" customFormat="1" ht="16.5" customHeight="1">
      <c r="B326" s="129"/>
      <c r="C326" s="130" t="s">
        <v>830</v>
      </c>
      <c r="D326" s="130" t="s">
        <v>129</v>
      </c>
      <c r="E326" s="131" t="s">
        <v>831</v>
      </c>
      <c r="F326" s="132" t="s">
        <v>832</v>
      </c>
      <c r="G326" s="133" t="s">
        <v>146</v>
      </c>
      <c r="H326" s="134">
        <v>1</v>
      </c>
      <c r="I326" s="135"/>
      <c r="J326" s="135">
        <f t="shared" si="72"/>
        <v>0</v>
      </c>
      <c r="K326" s="136"/>
      <c r="L326" s="25"/>
      <c r="M326" s="137" t="s">
        <v>1</v>
      </c>
      <c r="N326" s="138" t="s">
        <v>34</v>
      </c>
      <c r="O326" s="139">
        <v>0</v>
      </c>
      <c r="P326" s="139">
        <f t="shared" si="73"/>
        <v>0</v>
      </c>
      <c r="Q326" s="139">
        <v>0</v>
      </c>
      <c r="R326" s="139">
        <f t="shared" si="74"/>
        <v>0</v>
      </c>
      <c r="S326" s="139">
        <v>0</v>
      </c>
      <c r="T326" s="140">
        <f t="shared" si="75"/>
        <v>0</v>
      </c>
      <c r="AR326" s="141" t="s">
        <v>133</v>
      </c>
      <c r="AT326" s="141" t="s">
        <v>129</v>
      </c>
      <c r="AU326" s="141" t="s">
        <v>78</v>
      </c>
      <c r="AY326" s="13" t="s">
        <v>126</v>
      </c>
      <c r="BE326" s="142">
        <f t="shared" si="76"/>
        <v>0</v>
      </c>
      <c r="BF326" s="142">
        <f t="shared" si="77"/>
        <v>0</v>
      </c>
      <c r="BG326" s="142">
        <f t="shared" si="78"/>
        <v>0</v>
      </c>
      <c r="BH326" s="142">
        <f t="shared" si="79"/>
        <v>0</v>
      </c>
      <c r="BI326" s="142">
        <f t="shared" si="80"/>
        <v>0</v>
      </c>
      <c r="BJ326" s="13" t="s">
        <v>76</v>
      </c>
      <c r="BK326" s="142">
        <f t="shared" si="81"/>
        <v>0</v>
      </c>
      <c r="BL326" s="13" t="s">
        <v>133</v>
      </c>
      <c r="BM326" s="141" t="s">
        <v>833</v>
      </c>
    </row>
    <row r="327" spans="2:65" s="1" customFormat="1" ht="24.2" customHeight="1">
      <c r="B327" s="129"/>
      <c r="C327" s="130" t="s">
        <v>834</v>
      </c>
      <c r="D327" s="130" t="s">
        <v>129</v>
      </c>
      <c r="E327" s="131" t="s">
        <v>835</v>
      </c>
      <c r="F327" s="132" t="s">
        <v>836</v>
      </c>
      <c r="G327" s="133" t="s">
        <v>237</v>
      </c>
      <c r="H327" s="134">
        <v>1022.198</v>
      </c>
      <c r="I327" s="135"/>
      <c r="J327" s="135">
        <f t="shared" si="72"/>
        <v>0</v>
      </c>
      <c r="K327" s="136"/>
      <c r="L327" s="25"/>
      <c r="M327" s="137" t="s">
        <v>1</v>
      </c>
      <c r="N327" s="138" t="s">
        <v>34</v>
      </c>
      <c r="O327" s="139">
        <v>0</v>
      </c>
      <c r="P327" s="139">
        <f t="shared" si="73"/>
        <v>0</v>
      </c>
      <c r="Q327" s="139">
        <v>0</v>
      </c>
      <c r="R327" s="139">
        <f t="shared" si="74"/>
        <v>0</v>
      </c>
      <c r="S327" s="139">
        <v>0</v>
      </c>
      <c r="T327" s="140">
        <f t="shared" si="75"/>
        <v>0</v>
      </c>
      <c r="AR327" s="141" t="s">
        <v>133</v>
      </c>
      <c r="AT327" s="141" t="s">
        <v>129</v>
      </c>
      <c r="AU327" s="141" t="s">
        <v>78</v>
      </c>
      <c r="AY327" s="13" t="s">
        <v>126</v>
      </c>
      <c r="BE327" s="142">
        <f t="shared" si="76"/>
        <v>0</v>
      </c>
      <c r="BF327" s="142">
        <f t="shared" si="77"/>
        <v>0</v>
      </c>
      <c r="BG327" s="142">
        <f t="shared" si="78"/>
        <v>0</v>
      </c>
      <c r="BH327" s="142">
        <f t="shared" si="79"/>
        <v>0</v>
      </c>
      <c r="BI327" s="142">
        <f t="shared" si="80"/>
        <v>0</v>
      </c>
      <c r="BJ327" s="13" t="s">
        <v>76</v>
      </c>
      <c r="BK327" s="142">
        <f t="shared" si="81"/>
        <v>0</v>
      </c>
      <c r="BL327" s="13" t="s">
        <v>133</v>
      </c>
      <c r="BM327" s="141" t="s">
        <v>837</v>
      </c>
    </row>
    <row r="328" spans="2:65" s="1" customFormat="1" ht="24.2" customHeight="1">
      <c r="B328" s="129"/>
      <c r="C328" s="130" t="s">
        <v>838</v>
      </c>
      <c r="D328" s="130" t="s">
        <v>129</v>
      </c>
      <c r="E328" s="131" t="s">
        <v>839</v>
      </c>
      <c r="F328" s="132" t="s">
        <v>840</v>
      </c>
      <c r="G328" s="133" t="s">
        <v>237</v>
      </c>
      <c r="H328" s="134">
        <v>1022.198</v>
      </c>
      <c r="I328" s="135"/>
      <c r="J328" s="135">
        <f t="shared" si="72"/>
        <v>0</v>
      </c>
      <c r="K328" s="136"/>
      <c r="L328" s="25"/>
      <c r="M328" s="137" t="s">
        <v>1</v>
      </c>
      <c r="N328" s="138" t="s">
        <v>34</v>
      </c>
      <c r="O328" s="139">
        <v>0</v>
      </c>
      <c r="P328" s="139">
        <f t="shared" si="73"/>
        <v>0</v>
      </c>
      <c r="Q328" s="139">
        <v>0</v>
      </c>
      <c r="R328" s="139">
        <f t="shared" si="74"/>
        <v>0</v>
      </c>
      <c r="S328" s="139">
        <v>0</v>
      </c>
      <c r="T328" s="140">
        <f t="shared" si="75"/>
        <v>0</v>
      </c>
      <c r="AR328" s="141" t="s">
        <v>133</v>
      </c>
      <c r="AT328" s="141" t="s">
        <v>129</v>
      </c>
      <c r="AU328" s="141" t="s">
        <v>78</v>
      </c>
      <c r="AY328" s="13" t="s">
        <v>126</v>
      </c>
      <c r="BE328" s="142">
        <f t="shared" si="76"/>
        <v>0</v>
      </c>
      <c r="BF328" s="142">
        <f t="shared" si="77"/>
        <v>0</v>
      </c>
      <c r="BG328" s="142">
        <f t="shared" si="78"/>
        <v>0</v>
      </c>
      <c r="BH328" s="142">
        <f t="shared" si="79"/>
        <v>0</v>
      </c>
      <c r="BI328" s="142">
        <f t="shared" si="80"/>
        <v>0</v>
      </c>
      <c r="BJ328" s="13" t="s">
        <v>76</v>
      </c>
      <c r="BK328" s="142">
        <f t="shared" si="81"/>
        <v>0</v>
      </c>
      <c r="BL328" s="13" t="s">
        <v>133</v>
      </c>
      <c r="BM328" s="141" t="s">
        <v>841</v>
      </c>
    </row>
    <row r="329" spans="2:63" s="11" customFormat="1" ht="22.9" customHeight="1">
      <c r="B329" s="118"/>
      <c r="D329" s="119" t="s">
        <v>68</v>
      </c>
      <c r="E329" s="127" t="s">
        <v>842</v>
      </c>
      <c r="F329" s="127" t="s">
        <v>843</v>
      </c>
      <c r="J329" s="128">
        <f>BK329</f>
        <v>0</v>
      </c>
      <c r="L329" s="118"/>
      <c r="M329" s="122"/>
      <c r="P329" s="123">
        <f>SUM(P330:P333)</f>
        <v>39.900000000000006</v>
      </c>
      <c r="R329" s="123">
        <f>SUM(R330:R333)</f>
        <v>0.010499999999999999</v>
      </c>
      <c r="T329" s="124">
        <f>SUM(T330:T333)</f>
        <v>0</v>
      </c>
      <c r="AR329" s="119" t="s">
        <v>78</v>
      </c>
      <c r="AT329" s="125" t="s">
        <v>68</v>
      </c>
      <c r="AU329" s="125" t="s">
        <v>76</v>
      </c>
      <c r="AY329" s="119" t="s">
        <v>126</v>
      </c>
      <c r="BK329" s="126">
        <f>SUM(BK330:BK333)</f>
        <v>0</v>
      </c>
    </row>
    <row r="330" spans="2:65" s="1" customFormat="1" ht="21.75" customHeight="1">
      <c r="B330" s="129"/>
      <c r="C330" s="130" t="s">
        <v>844</v>
      </c>
      <c r="D330" s="130" t="s">
        <v>129</v>
      </c>
      <c r="E330" s="131" t="s">
        <v>845</v>
      </c>
      <c r="F330" s="132" t="s">
        <v>846</v>
      </c>
      <c r="G330" s="133" t="s">
        <v>847</v>
      </c>
      <c r="H330" s="134">
        <v>150</v>
      </c>
      <c r="I330" s="135"/>
      <c r="J330" s="135">
        <f>ROUND(I330*H330,2)</f>
        <v>0</v>
      </c>
      <c r="K330" s="136"/>
      <c r="L330" s="25"/>
      <c r="M330" s="137" t="s">
        <v>1</v>
      </c>
      <c r="N330" s="138" t="s">
        <v>34</v>
      </c>
      <c r="O330" s="139">
        <v>0.266</v>
      </c>
      <c r="P330" s="139">
        <f>O330*H330</f>
        <v>39.900000000000006</v>
      </c>
      <c r="Q330" s="139">
        <v>7E-05</v>
      </c>
      <c r="R330" s="139">
        <f>Q330*H330</f>
        <v>0.010499999999999999</v>
      </c>
      <c r="S330" s="139">
        <v>0</v>
      </c>
      <c r="T330" s="140">
        <f>S330*H330</f>
        <v>0</v>
      </c>
      <c r="AR330" s="141" t="s">
        <v>133</v>
      </c>
      <c r="AT330" s="141" t="s">
        <v>129</v>
      </c>
      <c r="AU330" s="141" t="s">
        <v>78</v>
      </c>
      <c r="AY330" s="13" t="s">
        <v>126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3" t="s">
        <v>76</v>
      </c>
      <c r="BK330" s="142">
        <f>ROUND(I330*H330,2)</f>
        <v>0</v>
      </c>
      <c r="BL330" s="13" t="s">
        <v>133</v>
      </c>
      <c r="BM330" s="141" t="s">
        <v>848</v>
      </c>
    </row>
    <row r="331" spans="2:65" s="1" customFormat="1" ht="16.5" customHeight="1">
      <c r="B331" s="129"/>
      <c r="C331" s="143" t="s">
        <v>849</v>
      </c>
      <c r="D331" s="143" t="s">
        <v>328</v>
      </c>
      <c r="E331" s="144" t="s">
        <v>850</v>
      </c>
      <c r="F331" s="145" t="s">
        <v>851</v>
      </c>
      <c r="G331" s="146" t="s">
        <v>847</v>
      </c>
      <c r="H331" s="147">
        <v>150</v>
      </c>
      <c r="I331" s="148"/>
      <c r="J331" s="148">
        <f>ROUND(I331*H331,2)</f>
        <v>0</v>
      </c>
      <c r="K331" s="149"/>
      <c r="L331" s="150"/>
      <c r="M331" s="151" t="s">
        <v>1</v>
      </c>
      <c r="N331" s="152" t="s">
        <v>34</v>
      </c>
      <c r="O331" s="139">
        <v>0</v>
      </c>
      <c r="P331" s="139">
        <f>O331*H331</f>
        <v>0</v>
      </c>
      <c r="Q331" s="139">
        <v>0</v>
      </c>
      <c r="R331" s="139">
        <f>Q331*H331</f>
        <v>0</v>
      </c>
      <c r="S331" s="139">
        <v>0</v>
      </c>
      <c r="T331" s="140">
        <f>S331*H331</f>
        <v>0</v>
      </c>
      <c r="AR331" s="141" t="s">
        <v>257</v>
      </c>
      <c r="AT331" s="141" t="s">
        <v>328</v>
      </c>
      <c r="AU331" s="141" t="s">
        <v>78</v>
      </c>
      <c r="AY331" s="13" t="s">
        <v>126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3" t="s">
        <v>76</v>
      </c>
      <c r="BK331" s="142">
        <f>ROUND(I331*H331,2)</f>
        <v>0</v>
      </c>
      <c r="BL331" s="13" t="s">
        <v>133</v>
      </c>
      <c r="BM331" s="141" t="s">
        <v>852</v>
      </c>
    </row>
    <row r="332" spans="2:65" s="1" customFormat="1" ht="24.2" customHeight="1">
      <c r="B332" s="129"/>
      <c r="C332" s="130" t="s">
        <v>853</v>
      </c>
      <c r="D332" s="130" t="s">
        <v>129</v>
      </c>
      <c r="E332" s="131" t="s">
        <v>854</v>
      </c>
      <c r="F332" s="132" t="s">
        <v>855</v>
      </c>
      <c r="G332" s="133" t="s">
        <v>237</v>
      </c>
      <c r="H332" s="134">
        <v>408</v>
      </c>
      <c r="I332" s="135"/>
      <c r="J332" s="135">
        <f>ROUND(I332*H332,2)</f>
        <v>0</v>
      </c>
      <c r="K332" s="136"/>
      <c r="L332" s="25"/>
      <c r="M332" s="137" t="s">
        <v>1</v>
      </c>
      <c r="N332" s="138" t="s">
        <v>34</v>
      </c>
      <c r="O332" s="139">
        <v>0</v>
      </c>
      <c r="P332" s="139">
        <f>O332*H332</f>
        <v>0</v>
      </c>
      <c r="Q332" s="139">
        <v>0</v>
      </c>
      <c r="R332" s="139">
        <f>Q332*H332</f>
        <v>0</v>
      </c>
      <c r="S332" s="139">
        <v>0</v>
      </c>
      <c r="T332" s="140">
        <f>S332*H332</f>
        <v>0</v>
      </c>
      <c r="AR332" s="141" t="s">
        <v>133</v>
      </c>
      <c r="AT332" s="141" t="s">
        <v>129</v>
      </c>
      <c r="AU332" s="141" t="s">
        <v>78</v>
      </c>
      <c r="AY332" s="13" t="s">
        <v>126</v>
      </c>
      <c r="BE332" s="142">
        <f>IF(N332="základní",J332,0)</f>
        <v>0</v>
      </c>
      <c r="BF332" s="142">
        <f>IF(N332="snížená",J332,0)</f>
        <v>0</v>
      </c>
      <c r="BG332" s="142">
        <f>IF(N332="zákl. přenesená",J332,0)</f>
        <v>0</v>
      </c>
      <c r="BH332" s="142">
        <f>IF(N332="sníž. přenesená",J332,0)</f>
        <v>0</v>
      </c>
      <c r="BI332" s="142">
        <f>IF(N332="nulová",J332,0)</f>
        <v>0</v>
      </c>
      <c r="BJ332" s="13" t="s">
        <v>76</v>
      </c>
      <c r="BK332" s="142">
        <f>ROUND(I332*H332,2)</f>
        <v>0</v>
      </c>
      <c r="BL332" s="13" t="s">
        <v>133</v>
      </c>
      <c r="BM332" s="141" t="s">
        <v>856</v>
      </c>
    </row>
    <row r="333" spans="2:65" s="1" customFormat="1" ht="24.2" customHeight="1">
      <c r="B333" s="129"/>
      <c r="C333" s="130" t="s">
        <v>857</v>
      </c>
      <c r="D333" s="130" t="s">
        <v>129</v>
      </c>
      <c r="E333" s="131" t="s">
        <v>858</v>
      </c>
      <c r="F333" s="132" t="s">
        <v>859</v>
      </c>
      <c r="G333" s="133" t="s">
        <v>237</v>
      </c>
      <c r="H333" s="134">
        <v>408</v>
      </c>
      <c r="I333" s="135"/>
      <c r="J333" s="135">
        <f>ROUND(I333*H333,2)</f>
        <v>0</v>
      </c>
      <c r="K333" s="136"/>
      <c r="L333" s="25"/>
      <c r="M333" s="137" t="s">
        <v>1</v>
      </c>
      <c r="N333" s="138" t="s">
        <v>34</v>
      </c>
      <c r="O333" s="139">
        <v>0</v>
      </c>
      <c r="P333" s="139">
        <f>O333*H333</f>
        <v>0</v>
      </c>
      <c r="Q333" s="139">
        <v>0</v>
      </c>
      <c r="R333" s="139">
        <f>Q333*H333</f>
        <v>0</v>
      </c>
      <c r="S333" s="139">
        <v>0</v>
      </c>
      <c r="T333" s="140">
        <f>S333*H333</f>
        <v>0</v>
      </c>
      <c r="AR333" s="141" t="s">
        <v>133</v>
      </c>
      <c r="AT333" s="141" t="s">
        <v>129</v>
      </c>
      <c r="AU333" s="141" t="s">
        <v>78</v>
      </c>
      <c r="AY333" s="13" t="s">
        <v>126</v>
      </c>
      <c r="BE333" s="142">
        <f>IF(N333="základní",J333,0)</f>
        <v>0</v>
      </c>
      <c r="BF333" s="142">
        <f>IF(N333="snížená",J333,0)</f>
        <v>0</v>
      </c>
      <c r="BG333" s="142">
        <f>IF(N333="zákl. přenesená",J333,0)</f>
        <v>0</v>
      </c>
      <c r="BH333" s="142">
        <f>IF(N333="sníž. přenesená",J333,0)</f>
        <v>0</v>
      </c>
      <c r="BI333" s="142">
        <f>IF(N333="nulová",J333,0)</f>
        <v>0</v>
      </c>
      <c r="BJ333" s="13" t="s">
        <v>76</v>
      </c>
      <c r="BK333" s="142">
        <f>ROUND(I333*H333,2)</f>
        <v>0</v>
      </c>
      <c r="BL333" s="13" t="s">
        <v>133</v>
      </c>
      <c r="BM333" s="141" t="s">
        <v>860</v>
      </c>
    </row>
    <row r="334" spans="2:63" s="11" customFormat="1" ht="22.9" customHeight="1">
      <c r="B334" s="118"/>
      <c r="D334" s="119" t="s">
        <v>68</v>
      </c>
      <c r="E334" s="127" t="s">
        <v>861</v>
      </c>
      <c r="F334" s="127" t="s">
        <v>862</v>
      </c>
      <c r="J334" s="128">
        <f>BK334</f>
        <v>0</v>
      </c>
      <c r="L334" s="118"/>
      <c r="M334" s="122"/>
      <c r="P334" s="123">
        <f>SUM(P335:P336)</f>
        <v>4.716</v>
      </c>
      <c r="R334" s="123">
        <f>SUM(R335:R336)</f>
        <v>0.0034200000000000003</v>
      </c>
      <c r="T334" s="124">
        <f>SUM(T335:T336)</f>
        <v>0</v>
      </c>
      <c r="AR334" s="119" t="s">
        <v>78</v>
      </c>
      <c r="AT334" s="125" t="s">
        <v>68</v>
      </c>
      <c r="AU334" s="125" t="s">
        <v>76</v>
      </c>
      <c r="AY334" s="119" t="s">
        <v>126</v>
      </c>
      <c r="BK334" s="126">
        <f>SUM(BK335:BK336)</f>
        <v>0</v>
      </c>
    </row>
    <row r="335" spans="2:65" s="1" customFormat="1" ht="24.2" customHeight="1">
      <c r="B335" s="129"/>
      <c r="C335" s="130" t="s">
        <v>863</v>
      </c>
      <c r="D335" s="130" t="s">
        <v>129</v>
      </c>
      <c r="E335" s="131" t="s">
        <v>864</v>
      </c>
      <c r="F335" s="132" t="s">
        <v>865</v>
      </c>
      <c r="G335" s="133" t="s">
        <v>137</v>
      </c>
      <c r="H335" s="134">
        <v>123</v>
      </c>
      <c r="I335" s="135"/>
      <c r="J335" s="135">
        <f>ROUND(I335*H335,2)</f>
        <v>0</v>
      </c>
      <c r="K335" s="136"/>
      <c r="L335" s="25"/>
      <c r="M335" s="137" t="s">
        <v>1</v>
      </c>
      <c r="N335" s="138" t="s">
        <v>34</v>
      </c>
      <c r="O335" s="139">
        <v>0.028</v>
      </c>
      <c r="P335" s="139">
        <f>O335*H335</f>
        <v>3.444</v>
      </c>
      <c r="Q335" s="139">
        <v>2E-05</v>
      </c>
      <c r="R335" s="139">
        <f>Q335*H335</f>
        <v>0.0024600000000000004</v>
      </c>
      <c r="S335" s="139">
        <v>0</v>
      </c>
      <c r="T335" s="140">
        <f>S335*H335</f>
        <v>0</v>
      </c>
      <c r="AR335" s="141" t="s">
        <v>133</v>
      </c>
      <c r="AT335" s="141" t="s">
        <v>129</v>
      </c>
      <c r="AU335" s="141" t="s">
        <v>78</v>
      </c>
      <c r="AY335" s="13" t="s">
        <v>126</v>
      </c>
      <c r="BE335" s="142">
        <f>IF(N335="základní",J335,0)</f>
        <v>0</v>
      </c>
      <c r="BF335" s="142">
        <f>IF(N335="snížená",J335,0)</f>
        <v>0</v>
      </c>
      <c r="BG335" s="142">
        <f>IF(N335="zákl. přenesená",J335,0)</f>
        <v>0</v>
      </c>
      <c r="BH335" s="142">
        <f>IF(N335="sníž. přenesená",J335,0)</f>
        <v>0</v>
      </c>
      <c r="BI335" s="142">
        <f>IF(N335="nulová",J335,0)</f>
        <v>0</v>
      </c>
      <c r="BJ335" s="13" t="s">
        <v>76</v>
      </c>
      <c r="BK335" s="142">
        <f>ROUND(I335*H335,2)</f>
        <v>0</v>
      </c>
      <c r="BL335" s="13" t="s">
        <v>133</v>
      </c>
      <c r="BM335" s="141" t="s">
        <v>866</v>
      </c>
    </row>
    <row r="336" spans="2:65" s="1" customFormat="1" ht="24.2" customHeight="1">
      <c r="B336" s="129"/>
      <c r="C336" s="130" t="s">
        <v>867</v>
      </c>
      <c r="D336" s="130" t="s">
        <v>129</v>
      </c>
      <c r="E336" s="131" t="s">
        <v>868</v>
      </c>
      <c r="F336" s="132" t="s">
        <v>869</v>
      </c>
      <c r="G336" s="133" t="s">
        <v>137</v>
      </c>
      <c r="H336" s="134">
        <v>24</v>
      </c>
      <c r="I336" s="135"/>
      <c r="J336" s="135">
        <f>ROUND(I336*H336,2)</f>
        <v>0</v>
      </c>
      <c r="K336" s="136"/>
      <c r="L336" s="25"/>
      <c r="M336" s="137" t="s">
        <v>1</v>
      </c>
      <c r="N336" s="138" t="s">
        <v>34</v>
      </c>
      <c r="O336" s="139">
        <v>0.053</v>
      </c>
      <c r="P336" s="139">
        <f>O336*H336</f>
        <v>1.272</v>
      </c>
      <c r="Q336" s="139">
        <v>4E-05</v>
      </c>
      <c r="R336" s="139">
        <f>Q336*H336</f>
        <v>0.0009600000000000001</v>
      </c>
      <c r="S336" s="139">
        <v>0</v>
      </c>
      <c r="T336" s="140">
        <f>S336*H336</f>
        <v>0</v>
      </c>
      <c r="AR336" s="141" t="s">
        <v>133</v>
      </c>
      <c r="AT336" s="141" t="s">
        <v>129</v>
      </c>
      <c r="AU336" s="141" t="s">
        <v>78</v>
      </c>
      <c r="AY336" s="13" t="s">
        <v>126</v>
      </c>
      <c r="BE336" s="142">
        <f>IF(N336="základní",J336,0)</f>
        <v>0</v>
      </c>
      <c r="BF336" s="142">
        <f>IF(N336="snížená",J336,0)</f>
        <v>0</v>
      </c>
      <c r="BG336" s="142">
        <f>IF(N336="zákl. přenesená",J336,0)</f>
        <v>0</v>
      </c>
      <c r="BH336" s="142">
        <f>IF(N336="sníž. přenesená",J336,0)</f>
        <v>0</v>
      </c>
      <c r="BI336" s="142">
        <f>IF(N336="nulová",J336,0)</f>
        <v>0</v>
      </c>
      <c r="BJ336" s="13" t="s">
        <v>76</v>
      </c>
      <c r="BK336" s="142">
        <f>ROUND(I336*H336,2)</f>
        <v>0</v>
      </c>
      <c r="BL336" s="13" t="s">
        <v>133</v>
      </c>
      <c r="BM336" s="141" t="s">
        <v>870</v>
      </c>
    </row>
    <row r="337" spans="2:63" s="11" customFormat="1" ht="22.9" customHeight="1">
      <c r="B337" s="118"/>
      <c r="D337" s="119" t="s">
        <v>68</v>
      </c>
      <c r="E337" s="127" t="s">
        <v>871</v>
      </c>
      <c r="F337" s="127" t="s">
        <v>872</v>
      </c>
      <c r="J337" s="128">
        <f>BK337</f>
        <v>0</v>
      </c>
      <c r="L337" s="118"/>
      <c r="M337" s="122"/>
      <c r="P337" s="123">
        <f>SUM(P338:P349)</f>
        <v>0</v>
      </c>
      <c r="R337" s="123">
        <f>SUM(R338:R349)</f>
        <v>0</v>
      </c>
      <c r="T337" s="124">
        <f>SUM(T338:T349)</f>
        <v>0</v>
      </c>
      <c r="AR337" s="119" t="s">
        <v>78</v>
      </c>
      <c r="AT337" s="125" t="s">
        <v>68</v>
      </c>
      <c r="AU337" s="125" t="s">
        <v>76</v>
      </c>
      <c r="AY337" s="119" t="s">
        <v>126</v>
      </c>
      <c r="BK337" s="126">
        <f>SUM(BK338:BK349)</f>
        <v>0</v>
      </c>
    </row>
    <row r="338" spans="2:65" s="1" customFormat="1" ht="33" customHeight="1">
      <c r="B338" s="129"/>
      <c r="C338" s="130" t="s">
        <v>873</v>
      </c>
      <c r="D338" s="130" t="s">
        <v>129</v>
      </c>
      <c r="E338" s="131" t="s">
        <v>874</v>
      </c>
      <c r="F338" s="132" t="s">
        <v>875</v>
      </c>
      <c r="G338" s="133" t="s">
        <v>146</v>
      </c>
      <c r="H338" s="134">
        <v>1</v>
      </c>
      <c r="I338" s="135"/>
      <c r="J338" s="135">
        <f aca="true" t="shared" si="82" ref="J338:J349">ROUND(I338*H338,2)</f>
        <v>0</v>
      </c>
      <c r="K338" s="136"/>
      <c r="L338" s="25"/>
      <c r="M338" s="137" t="s">
        <v>1</v>
      </c>
      <c r="N338" s="138" t="s">
        <v>34</v>
      </c>
      <c r="O338" s="139">
        <v>0</v>
      </c>
      <c r="P338" s="139">
        <f aca="true" t="shared" si="83" ref="P338:P349">O338*H338</f>
        <v>0</v>
      </c>
      <c r="Q338" s="139">
        <v>0</v>
      </c>
      <c r="R338" s="139">
        <f aca="true" t="shared" si="84" ref="R338:R349">Q338*H338</f>
        <v>0</v>
      </c>
      <c r="S338" s="139">
        <v>0</v>
      </c>
      <c r="T338" s="140">
        <f aca="true" t="shared" si="85" ref="T338:T349">S338*H338</f>
        <v>0</v>
      </c>
      <c r="AR338" s="141" t="s">
        <v>133</v>
      </c>
      <c r="AT338" s="141" t="s">
        <v>129</v>
      </c>
      <c r="AU338" s="141" t="s">
        <v>78</v>
      </c>
      <c r="AY338" s="13" t="s">
        <v>126</v>
      </c>
      <c r="BE338" s="142">
        <f aca="true" t="shared" si="86" ref="BE338:BE349">IF(N338="základní",J338,0)</f>
        <v>0</v>
      </c>
      <c r="BF338" s="142">
        <f aca="true" t="shared" si="87" ref="BF338:BF349">IF(N338="snížená",J338,0)</f>
        <v>0</v>
      </c>
      <c r="BG338" s="142">
        <f aca="true" t="shared" si="88" ref="BG338:BG349">IF(N338="zákl. přenesená",J338,0)</f>
        <v>0</v>
      </c>
      <c r="BH338" s="142">
        <f aca="true" t="shared" si="89" ref="BH338:BH349">IF(N338="sníž. přenesená",J338,0)</f>
        <v>0</v>
      </c>
      <c r="BI338" s="142">
        <f aca="true" t="shared" si="90" ref="BI338:BI349">IF(N338="nulová",J338,0)</f>
        <v>0</v>
      </c>
      <c r="BJ338" s="13" t="s">
        <v>76</v>
      </c>
      <c r="BK338" s="142">
        <f aca="true" t="shared" si="91" ref="BK338:BK349">ROUND(I338*H338,2)</f>
        <v>0</v>
      </c>
      <c r="BL338" s="13" t="s">
        <v>133</v>
      </c>
      <c r="BM338" s="141" t="s">
        <v>876</v>
      </c>
    </row>
    <row r="339" spans="2:65" s="1" customFormat="1" ht="24.2" customHeight="1">
      <c r="B339" s="129"/>
      <c r="C339" s="130" t="s">
        <v>877</v>
      </c>
      <c r="D339" s="130" t="s">
        <v>129</v>
      </c>
      <c r="E339" s="131" t="s">
        <v>878</v>
      </c>
      <c r="F339" s="132" t="s">
        <v>879</v>
      </c>
      <c r="G339" s="133" t="s">
        <v>146</v>
      </c>
      <c r="H339" s="134">
        <v>1</v>
      </c>
      <c r="I339" s="135"/>
      <c r="J339" s="135">
        <f t="shared" si="82"/>
        <v>0</v>
      </c>
      <c r="K339" s="136"/>
      <c r="L339" s="25"/>
      <c r="M339" s="137" t="s">
        <v>1</v>
      </c>
      <c r="N339" s="138" t="s">
        <v>34</v>
      </c>
      <c r="O339" s="139">
        <v>0</v>
      </c>
      <c r="P339" s="139">
        <f t="shared" si="83"/>
        <v>0</v>
      </c>
      <c r="Q339" s="139">
        <v>0</v>
      </c>
      <c r="R339" s="139">
        <f t="shared" si="84"/>
        <v>0</v>
      </c>
      <c r="S339" s="139">
        <v>0</v>
      </c>
      <c r="T339" s="140">
        <f t="shared" si="85"/>
        <v>0</v>
      </c>
      <c r="AR339" s="141" t="s">
        <v>133</v>
      </c>
      <c r="AT339" s="141" t="s">
        <v>129</v>
      </c>
      <c r="AU339" s="141" t="s">
        <v>78</v>
      </c>
      <c r="AY339" s="13" t="s">
        <v>126</v>
      </c>
      <c r="BE339" s="142">
        <f t="shared" si="86"/>
        <v>0</v>
      </c>
      <c r="BF339" s="142">
        <f t="shared" si="87"/>
        <v>0</v>
      </c>
      <c r="BG339" s="142">
        <f t="shared" si="88"/>
        <v>0</v>
      </c>
      <c r="BH339" s="142">
        <f t="shared" si="89"/>
        <v>0</v>
      </c>
      <c r="BI339" s="142">
        <f t="shared" si="90"/>
        <v>0</v>
      </c>
      <c r="BJ339" s="13" t="s">
        <v>76</v>
      </c>
      <c r="BK339" s="142">
        <f t="shared" si="91"/>
        <v>0</v>
      </c>
      <c r="BL339" s="13" t="s">
        <v>133</v>
      </c>
      <c r="BM339" s="141" t="s">
        <v>880</v>
      </c>
    </row>
    <row r="340" spans="2:65" s="1" customFormat="1" ht="16.5" customHeight="1">
      <c r="B340" s="129"/>
      <c r="C340" s="130" t="s">
        <v>881</v>
      </c>
      <c r="D340" s="130" t="s">
        <v>129</v>
      </c>
      <c r="E340" s="131" t="s">
        <v>882</v>
      </c>
      <c r="F340" s="132" t="s">
        <v>883</v>
      </c>
      <c r="G340" s="133" t="s">
        <v>884</v>
      </c>
      <c r="H340" s="134">
        <v>72</v>
      </c>
      <c r="I340" s="135"/>
      <c r="J340" s="135">
        <f t="shared" si="82"/>
        <v>0</v>
      </c>
      <c r="K340" s="136"/>
      <c r="L340" s="25"/>
      <c r="M340" s="137" t="s">
        <v>1</v>
      </c>
      <c r="N340" s="138" t="s">
        <v>34</v>
      </c>
      <c r="O340" s="139">
        <v>0</v>
      </c>
      <c r="P340" s="139">
        <f t="shared" si="83"/>
        <v>0</v>
      </c>
      <c r="Q340" s="139">
        <v>0</v>
      </c>
      <c r="R340" s="139">
        <f t="shared" si="84"/>
        <v>0</v>
      </c>
      <c r="S340" s="139">
        <v>0</v>
      </c>
      <c r="T340" s="140">
        <f t="shared" si="85"/>
        <v>0</v>
      </c>
      <c r="AR340" s="141" t="s">
        <v>133</v>
      </c>
      <c r="AT340" s="141" t="s">
        <v>129</v>
      </c>
      <c r="AU340" s="141" t="s">
        <v>78</v>
      </c>
      <c r="AY340" s="13" t="s">
        <v>126</v>
      </c>
      <c r="BE340" s="142">
        <f t="shared" si="86"/>
        <v>0</v>
      </c>
      <c r="BF340" s="142">
        <f t="shared" si="87"/>
        <v>0</v>
      </c>
      <c r="BG340" s="142">
        <f t="shared" si="88"/>
        <v>0</v>
      </c>
      <c r="BH340" s="142">
        <f t="shared" si="89"/>
        <v>0</v>
      </c>
      <c r="BI340" s="142">
        <f t="shared" si="90"/>
        <v>0</v>
      </c>
      <c r="BJ340" s="13" t="s">
        <v>76</v>
      </c>
      <c r="BK340" s="142">
        <f t="shared" si="91"/>
        <v>0</v>
      </c>
      <c r="BL340" s="13" t="s">
        <v>133</v>
      </c>
      <c r="BM340" s="141" t="s">
        <v>885</v>
      </c>
    </row>
    <row r="341" spans="2:65" s="1" customFormat="1" ht="16.5" customHeight="1">
      <c r="B341" s="129"/>
      <c r="C341" s="130" t="s">
        <v>886</v>
      </c>
      <c r="D341" s="130" t="s">
        <v>129</v>
      </c>
      <c r="E341" s="131" t="s">
        <v>887</v>
      </c>
      <c r="F341" s="132" t="s">
        <v>888</v>
      </c>
      <c r="G341" s="133" t="s">
        <v>884</v>
      </c>
      <c r="H341" s="134">
        <v>30</v>
      </c>
      <c r="I341" s="135"/>
      <c r="J341" s="135">
        <f t="shared" si="82"/>
        <v>0</v>
      </c>
      <c r="K341" s="136"/>
      <c r="L341" s="25"/>
      <c r="M341" s="137" t="s">
        <v>1</v>
      </c>
      <c r="N341" s="138" t="s">
        <v>34</v>
      </c>
      <c r="O341" s="139">
        <v>0</v>
      </c>
      <c r="P341" s="139">
        <f t="shared" si="83"/>
        <v>0</v>
      </c>
      <c r="Q341" s="139">
        <v>0</v>
      </c>
      <c r="R341" s="139">
        <f t="shared" si="84"/>
        <v>0</v>
      </c>
      <c r="S341" s="139">
        <v>0</v>
      </c>
      <c r="T341" s="140">
        <f t="shared" si="85"/>
        <v>0</v>
      </c>
      <c r="AR341" s="141" t="s">
        <v>133</v>
      </c>
      <c r="AT341" s="141" t="s">
        <v>129</v>
      </c>
      <c r="AU341" s="141" t="s">
        <v>78</v>
      </c>
      <c r="AY341" s="13" t="s">
        <v>126</v>
      </c>
      <c r="BE341" s="142">
        <f t="shared" si="86"/>
        <v>0</v>
      </c>
      <c r="BF341" s="142">
        <f t="shared" si="87"/>
        <v>0</v>
      </c>
      <c r="BG341" s="142">
        <f t="shared" si="88"/>
        <v>0</v>
      </c>
      <c r="BH341" s="142">
        <f t="shared" si="89"/>
        <v>0</v>
      </c>
      <c r="BI341" s="142">
        <f t="shared" si="90"/>
        <v>0</v>
      </c>
      <c r="BJ341" s="13" t="s">
        <v>76</v>
      </c>
      <c r="BK341" s="142">
        <f t="shared" si="91"/>
        <v>0</v>
      </c>
      <c r="BL341" s="13" t="s">
        <v>133</v>
      </c>
      <c r="BM341" s="141" t="s">
        <v>889</v>
      </c>
    </row>
    <row r="342" spans="2:65" s="1" customFormat="1" ht="16.5" customHeight="1">
      <c r="B342" s="129"/>
      <c r="C342" s="130" t="s">
        <v>890</v>
      </c>
      <c r="D342" s="130" t="s">
        <v>129</v>
      </c>
      <c r="E342" s="131" t="s">
        <v>891</v>
      </c>
      <c r="F342" s="132" t="s">
        <v>892</v>
      </c>
      <c r="G342" s="133" t="s">
        <v>884</v>
      </c>
      <c r="H342" s="134">
        <v>30</v>
      </c>
      <c r="I342" s="135"/>
      <c r="J342" s="135">
        <f t="shared" si="82"/>
        <v>0</v>
      </c>
      <c r="K342" s="136"/>
      <c r="L342" s="25"/>
      <c r="M342" s="137" t="s">
        <v>1</v>
      </c>
      <c r="N342" s="138" t="s">
        <v>34</v>
      </c>
      <c r="O342" s="139">
        <v>0</v>
      </c>
      <c r="P342" s="139">
        <f t="shared" si="83"/>
        <v>0</v>
      </c>
      <c r="Q342" s="139">
        <v>0</v>
      </c>
      <c r="R342" s="139">
        <f t="shared" si="84"/>
        <v>0</v>
      </c>
      <c r="S342" s="139">
        <v>0</v>
      </c>
      <c r="T342" s="140">
        <f t="shared" si="85"/>
        <v>0</v>
      </c>
      <c r="AR342" s="141" t="s">
        <v>133</v>
      </c>
      <c r="AT342" s="141" t="s">
        <v>129</v>
      </c>
      <c r="AU342" s="141" t="s">
        <v>78</v>
      </c>
      <c r="AY342" s="13" t="s">
        <v>126</v>
      </c>
      <c r="BE342" s="142">
        <f t="shared" si="86"/>
        <v>0</v>
      </c>
      <c r="BF342" s="142">
        <f t="shared" si="87"/>
        <v>0</v>
      </c>
      <c r="BG342" s="142">
        <f t="shared" si="88"/>
        <v>0</v>
      </c>
      <c r="BH342" s="142">
        <f t="shared" si="89"/>
        <v>0</v>
      </c>
      <c r="BI342" s="142">
        <f t="shared" si="90"/>
        <v>0</v>
      </c>
      <c r="BJ342" s="13" t="s">
        <v>76</v>
      </c>
      <c r="BK342" s="142">
        <f t="shared" si="91"/>
        <v>0</v>
      </c>
      <c r="BL342" s="13" t="s">
        <v>133</v>
      </c>
      <c r="BM342" s="141" t="s">
        <v>893</v>
      </c>
    </row>
    <row r="343" spans="2:65" s="1" customFormat="1" ht="24.2" customHeight="1">
      <c r="B343" s="129"/>
      <c r="C343" s="130" t="s">
        <v>894</v>
      </c>
      <c r="D343" s="130" t="s">
        <v>129</v>
      </c>
      <c r="E343" s="131" t="s">
        <v>895</v>
      </c>
      <c r="F343" s="132" t="s">
        <v>896</v>
      </c>
      <c r="G343" s="133" t="s">
        <v>146</v>
      </c>
      <c r="H343" s="134">
        <v>1</v>
      </c>
      <c r="I343" s="135"/>
      <c r="J343" s="135">
        <f t="shared" si="82"/>
        <v>0</v>
      </c>
      <c r="K343" s="136"/>
      <c r="L343" s="25"/>
      <c r="M343" s="137" t="s">
        <v>1</v>
      </c>
      <c r="N343" s="138" t="s">
        <v>34</v>
      </c>
      <c r="O343" s="139">
        <v>0</v>
      </c>
      <c r="P343" s="139">
        <f t="shared" si="83"/>
        <v>0</v>
      </c>
      <c r="Q343" s="139">
        <v>0</v>
      </c>
      <c r="R343" s="139">
        <f t="shared" si="84"/>
        <v>0</v>
      </c>
      <c r="S343" s="139">
        <v>0</v>
      </c>
      <c r="T343" s="140">
        <f t="shared" si="85"/>
        <v>0</v>
      </c>
      <c r="AR343" s="141" t="s">
        <v>133</v>
      </c>
      <c r="AT343" s="141" t="s">
        <v>129</v>
      </c>
      <c r="AU343" s="141" t="s">
        <v>78</v>
      </c>
      <c r="AY343" s="13" t="s">
        <v>126</v>
      </c>
      <c r="BE343" s="142">
        <f t="shared" si="86"/>
        <v>0</v>
      </c>
      <c r="BF343" s="142">
        <f t="shared" si="87"/>
        <v>0</v>
      </c>
      <c r="BG343" s="142">
        <f t="shared" si="88"/>
        <v>0</v>
      </c>
      <c r="BH343" s="142">
        <f t="shared" si="89"/>
        <v>0</v>
      </c>
      <c r="BI343" s="142">
        <f t="shared" si="90"/>
        <v>0</v>
      </c>
      <c r="BJ343" s="13" t="s">
        <v>76</v>
      </c>
      <c r="BK343" s="142">
        <f t="shared" si="91"/>
        <v>0</v>
      </c>
      <c r="BL343" s="13" t="s">
        <v>133</v>
      </c>
      <c r="BM343" s="141" t="s">
        <v>897</v>
      </c>
    </row>
    <row r="344" spans="2:65" s="1" customFormat="1" ht="24.2" customHeight="1">
      <c r="B344" s="129"/>
      <c r="C344" s="130" t="s">
        <v>898</v>
      </c>
      <c r="D344" s="130" t="s">
        <v>129</v>
      </c>
      <c r="E344" s="131" t="s">
        <v>899</v>
      </c>
      <c r="F344" s="132" t="s">
        <v>900</v>
      </c>
      <c r="G344" s="133" t="s">
        <v>146</v>
      </c>
      <c r="H344" s="134">
        <v>1</v>
      </c>
      <c r="I344" s="135"/>
      <c r="J344" s="135">
        <f t="shared" si="82"/>
        <v>0</v>
      </c>
      <c r="K344" s="136"/>
      <c r="L344" s="25"/>
      <c r="M344" s="137" t="s">
        <v>1</v>
      </c>
      <c r="N344" s="138" t="s">
        <v>34</v>
      </c>
      <c r="O344" s="139">
        <v>0</v>
      </c>
      <c r="P344" s="139">
        <f t="shared" si="83"/>
        <v>0</v>
      </c>
      <c r="Q344" s="139">
        <v>0</v>
      </c>
      <c r="R344" s="139">
        <f t="shared" si="84"/>
        <v>0</v>
      </c>
      <c r="S344" s="139">
        <v>0</v>
      </c>
      <c r="T344" s="140">
        <f t="shared" si="85"/>
        <v>0</v>
      </c>
      <c r="AR344" s="141" t="s">
        <v>133</v>
      </c>
      <c r="AT344" s="141" t="s">
        <v>129</v>
      </c>
      <c r="AU344" s="141" t="s">
        <v>78</v>
      </c>
      <c r="AY344" s="13" t="s">
        <v>126</v>
      </c>
      <c r="BE344" s="142">
        <f t="shared" si="86"/>
        <v>0</v>
      </c>
      <c r="BF344" s="142">
        <f t="shared" si="87"/>
        <v>0</v>
      </c>
      <c r="BG344" s="142">
        <f t="shared" si="88"/>
        <v>0</v>
      </c>
      <c r="BH344" s="142">
        <f t="shared" si="89"/>
        <v>0</v>
      </c>
      <c r="BI344" s="142">
        <f t="shared" si="90"/>
        <v>0</v>
      </c>
      <c r="BJ344" s="13" t="s">
        <v>76</v>
      </c>
      <c r="BK344" s="142">
        <f t="shared" si="91"/>
        <v>0</v>
      </c>
      <c r="BL344" s="13" t="s">
        <v>133</v>
      </c>
      <c r="BM344" s="141" t="s">
        <v>901</v>
      </c>
    </row>
    <row r="345" spans="2:65" s="1" customFormat="1" ht="24.2" customHeight="1">
      <c r="B345" s="129"/>
      <c r="C345" s="130" t="s">
        <v>902</v>
      </c>
      <c r="D345" s="130" t="s">
        <v>129</v>
      </c>
      <c r="E345" s="131" t="s">
        <v>903</v>
      </c>
      <c r="F345" s="132" t="s">
        <v>904</v>
      </c>
      <c r="G345" s="133" t="s">
        <v>146</v>
      </c>
      <c r="H345" s="134">
        <v>1</v>
      </c>
      <c r="I345" s="135"/>
      <c r="J345" s="135">
        <f t="shared" si="82"/>
        <v>0</v>
      </c>
      <c r="K345" s="136"/>
      <c r="L345" s="25"/>
      <c r="M345" s="137" t="s">
        <v>1</v>
      </c>
      <c r="N345" s="138" t="s">
        <v>34</v>
      </c>
      <c r="O345" s="139">
        <v>0</v>
      </c>
      <c r="P345" s="139">
        <f t="shared" si="83"/>
        <v>0</v>
      </c>
      <c r="Q345" s="139">
        <v>0</v>
      </c>
      <c r="R345" s="139">
        <f t="shared" si="84"/>
        <v>0</v>
      </c>
      <c r="S345" s="139">
        <v>0</v>
      </c>
      <c r="T345" s="140">
        <f t="shared" si="85"/>
        <v>0</v>
      </c>
      <c r="AR345" s="141" t="s">
        <v>133</v>
      </c>
      <c r="AT345" s="141" t="s">
        <v>129</v>
      </c>
      <c r="AU345" s="141" t="s">
        <v>78</v>
      </c>
      <c r="AY345" s="13" t="s">
        <v>126</v>
      </c>
      <c r="BE345" s="142">
        <f t="shared" si="86"/>
        <v>0</v>
      </c>
      <c r="BF345" s="142">
        <f t="shared" si="87"/>
        <v>0</v>
      </c>
      <c r="BG345" s="142">
        <f t="shared" si="88"/>
        <v>0</v>
      </c>
      <c r="BH345" s="142">
        <f t="shared" si="89"/>
        <v>0</v>
      </c>
      <c r="BI345" s="142">
        <f t="shared" si="90"/>
        <v>0</v>
      </c>
      <c r="BJ345" s="13" t="s">
        <v>76</v>
      </c>
      <c r="BK345" s="142">
        <f t="shared" si="91"/>
        <v>0</v>
      </c>
      <c r="BL345" s="13" t="s">
        <v>133</v>
      </c>
      <c r="BM345" s="141" t="s">
        <v>905</v>
      </c>
    </row>
    <row r="346" spans="2:65" s="1" customFormat="1" ht="16.5" customHeight="1">
      <c r="B346" s="129"/>
      <c r="C346" s="130" t="s">
        <v>906</v>
      </c>
      <c r="D346" s="130" t="s">
        <v>129</v>
      </c>
      <c r="E346" s="131" t="s">
        <v>907</v>
      </c>
      <c r="F346" s="132" t="s">
        <v>908</v>
      </c>
      <c r="G346" s="133" t="s">
        <v>884</v>
      </c>
      <c r="H346" s="134">
        <v>20</v>
      </c>
      <c r="I346" s="135"/>
      <c r="J346" s="135">
        <f t="shared" si="82"/>
        <v>0</v>
      </c>
      <c r="K346" s="136"/>
      <c r="L346" s="25"/>
      <c r="M346" s="137" t="s">
        <v>1</v>
      </c>
      <c r="N346" s="138" t="s">
        <v>34</v>
      </c>
      <c r="O346" s="139">
        <v>0</v>
      </c>
      <c r="P346" s="139">
        <f t="shared" si="83"/>
        <v>0</v>
      </c>
      <c r="Q346" s="139">
        <v>0</v>
      </c>
      <c r="R346" s="139">
        <f t="shared" si="84"/>
        <v>0</v>
      </c>
      <c r="S346" s="139">
        <v>0</v>
      </c>
      <c r="T346" s="140">
        <f t="shared" si="85"/>
        <v>0</v>
      </c>
      <c r="AR346" s="141" t="s">
        <v>133</v>
      </c>
      <c r="AT346" s="141" t="s">
        <v>129</v>
      </c>
      <c r="AU346" s="141" t="s">
        <v>78</v>
      </c>
      <c r="AY346" s="13" t="s">
        <v>126</v>
      </c>
      <c r="BE346" s="142">
        <f t="shared" si="86"/>
        <v>0</v>
      </c>
      <c r="BF346" s="142">
        <f t="shared" si="87"/>
        <v>0</v>
      </c>
      <c r="BG346" s="142">
        <f t="shared" si="88"/>
        <v>0</v>
      </c>
      <c r="BH346" s="142">
        <f t="shared" si="89"/>
        <v>0</v>
      </c>
      <c r="BI346" s="142">
        <f t="shared" si="90"/>
        <v>0</v>
      </c>
      <c r="BJ346" s="13" t="s">
        <v>76</v>
      </c>
      <c r="BK346" s="142">
        <f t="shared" si="91"/>
        <v>0</v>
      </c>
      <c r="BL346" s="13" t="s">
        <v>133</v>
      </c>
      <c r="BM346" s="141" t="s">
        <v>909</v>
      </c>
    </row>
    <row r="347" spans="2:65" s="1" customFormat="1" ht="24.2" customHeight="1">
      <c r="B347" s="129"/>
      <c r="C347" s="130" t="s">
        <v>910</v>
      </c>
      <c r="D347" s="130" t="s">
        <v>129</v>
      </c>
      <c r="E347" s="131" t="s">
        <v>911</v>
      </c>
      <c r="F347" s="132" t="s">
        <v>912</v>
      </c>
      <c r="G347" s="133" t="s">
        <v>146</v>
      </c>
      <c r="H347" s="134">
        <v>1</v>
      </c>
      <c r="I347" s="135"/>
      <c r="J347" s="135">
        <f t="shared" si="82"/>
        <v>0</v>
      </c>
      <c r="K347" s="136"/>
      <c r="L347" s="25"/>
      <c r="M347" s="137" t="s">
        <v>1</v>
      </c>
      <c r="N347" s="138" t="s">
        <v>34</v>
      </c>
      <c r="O347" s="139">
        <v>0</v>
      </c>
      <c r="P347" s="139">
        <f t="shared" si="83"/>
        <v>0</v>
      </c>
      <c r="Q347" s="139">
        <v>0</v>
      </c>
      <c r="R347" s="139">
        <f t="shared" si="84"/>
        <v>0</v>
      </c>
      <c r="S347" s="139">
        <v>0</v>
      </c>
      <c r="T347" s="140">
        <f t="shared" si="85"/>
        <v>0</v>
      </c>
      <c r="AR347" s="141" t="s">
        <v>133</v>
      </c>
      <c r="AT347" s="141" t="s">
        <v>129</v>
      </c>
      <c r="AU347" s="141" t="s">
        <v>78</v>
      </c>
      <c r="AY347" s="13" t="s">
        <v>126</v>
      </c>
      <c r="BE347" s="142">
        <f t="shared" si="86"/>
        <v>0</v>
      </c>
      <c r="BF347" s="142">
        <f t="shared" si="87"/>
        <v>0</v>
      </c>
      <c r="BG347" s="142">
        <f t="shared" si="88"/>
        <v>0</v>
      </c>
      <c r="BH347" s="142">
        <f t="shared" si="89"/>
        <v>0</v>
      </c>
      <c r="BI347" s="142">
        <f t="shared" si="90"/>
        <v>0</v>
      </c>
      <c r="BJ347" s="13" t="s">
        <v>76</v>
      </c>
      <c r="BK347" s="142">
        <f t="shared" si="91"/>
        <v>0</v>
      </c>
      <c r="BL347" s="13" t="s">
        <v>133</v>
      </c>
      <c r="BM347" s="141" t="s">
        <v>913</v>
      </c>
    </row>
    <row r="348" spans="2:65" s="1" customFormat="1" ht="16.5" customHeight="1">
      <c r="B348" s="129"/>
      <c r="C348" s="130" t="s">
        <v>914</v>
      </c>
      <c r="D348" s="130" t="s">
        <v>129</v>
      </c>
      <c r="E348" s="131" t="s">
        <v>915</v>
      </c>
      <c r="F348" s="132" t="s">
        <v>916</v>
      </c>
      <c r="G348" s="133" t="s">
        <v>146</v>
      </c>
      <c r="H348" s="134">
        <v>1</v>
      </c>
      <c r="I348" s="135"/>
      <c r="J348" s="135">
        <f t="shared" si="82"/>
        <v>0</v>
      </c>
      <c r="K348" s="136"/>
      <c r="L348" s="25"/>
      <c r="M348" s="137" t="s">
        <v>1</v>
      </c>
      <c r="N348" s="138" t="s">
        <v>34</v>
      </c>
      <c r="O348" s="139">
        <v>0</v>
      </c>
      <c r="P348" s="139">
        <f t="shared" si="83"/>
        <v>0</v>
      </c>
      <c r="Q348" s="139">
        <v>0</v>
      </c>
      <c r="R348" s="139">
        <f t="shared" si="84"/>
        <v>0</v>
      </c>
      <c r="S348" s="139">
        <v>0</v>
      </c>
      <c r="T348" s="140">
        <f t="shared" si="85"/>
        <v>0</v>
      </c>
      <c r="AR348" s="141" t="s">
        <v>133</v>
      </c>
      <c r="AT348" s="141" t="s">
        <v>129</v>
      </c>
      <c r="AU348" s="141" t="s">
        <v>78</v>
      </c>
      <c r="AY348" s="13" t="s">
        <v>126</v>
      </c>
      <c r="BE348" s="142">
        <f t="shared" si="86"/>
        <v>0</v>
      </c>
      <c r="BF348" s="142">
        <f t="shared" si="87"/>
        <v>0</v>
      </c>
      <c r="BG348" s="142">
        <f t="shared" si="88"/>
        <v>0</v>
      </c>
      <c r="BH348" s="142">
        <f t="shared" si="89"/>
        <v>0</v>
      </c>
      <c r="BI348" s="142">
        <f t="shared" si="90"/>
        <v>0</v>
      </c>
      <c r="BJ348" s="13" t="s">
        <v>76</v>
      </c>
      <c r="BK348" s="142">
        <f t="shared" si="91"/>
        <v>0</v>
      </c>
      <c r="BL348" s="13" t="s">
        <v>133</v>
      </c>
      <c r="BM348" s="141" t="s">
        <v>917</v>
      </c>
    </row>
    <row r="349" spans="2:65" s="1" customFormat="1" ht="16.5" customHeight="1">
      <c r="B349" s="129"/>
      <c r="C349" s="130" t="s">
        <v>918</v>
      </c>
      <c r="D349" s="130" t="s">
        <v>129</v>
      </c>
      <c r="E349" s="131" t="s">
        <v>919</v>
      </c>
      <c r="F349" s="132" t="s">
        <v>920</v>
      </c>
      <c r="G349" s="133" t="s">
        <v>146</v>
      </c>
      <c r="H349" s="134">
        <v>1</v>
      </c>
      <c r="I349" s="135"/>
      <c r="J349" s="135">
        <f t="shared" si="82"/>
        <v>0</v>
      </c>
      <c r="K349" s="136"/>
      <c r="L349" s="25"/>
      <c r="M349" s="153" t="s">
        <v>1</v>
      </c>
      <c r="N349" s="154" t="s">
        <v>34</v>
      </c>
      <c r="O349" s="155">
        <v>0</v>
      </c>
      <c r="P349" s="155">
        <f t="shared" si="83"/>
        <v>0</v>
      </c>
      <c r="Q349" s="155">
        <v>0</v>
      </c>
      <c r="R349" s="155">
        <f t="shared" si="84"/>
        <v>0</v>
      </c>
      <c r="S349" s="155">
        <v>0</v>
      </c>
      <c r="T349" s="156">
        <f t="shared" si="85"/>
        <v>0</v>
      </c>
      <c r="AR349" s="141" t="s">
        <v>133</v>
      </c>
      <c r="AT349" s="141" t="s">
        <v>129</v>
      </c>
      <c r="AU349" s="141" t="s">
        <v>78</v>
      </c>
      <c r="AY349" s="13" t="s">
        <v>126</v>
      </c>
      <c r="BE349" s="142">
        <f t="shared" si="86"/>
        <v>0</v>
      </c>
      <c r="BF349" s="142">
        <f t="shared" si="87"/>
        <v>0</v>
      </c>
      <c r="BG349" s="142">
        <f t="shared" si="88"/>
        <v>0</v>
      </c>
      <c r="BH349" s="142">
        <f t="shared" si="89"/>
        <v>0</v>
      </c>
      <c r="BI349" s="142">
        <f t="shared" si="90"/>
        <v>0</v>
      </c>
      <c r="BJ349" s="13" t="s">
        <v>76</v>
      </c>
      <c r="BK349" s="142">
        <f t="shared" si="91"/>
        <v>0</v>
      </c>
      <c r="BL349" s="13" t="s">
        <v>133</v>
      </c>
      <c r="BM349" s="141" t="s">
        <v>921</v>
      </c>
    </row>
    <row r="350" spans="2:12" s="1" customFormat="1" ht="6.95" customHeight="1">
      <c r="B350" s="37"/>
      <c r="C350" s="38"/>
      <c r="D350" s="38"/>
      <c r="E350" s="38"/>
      <c r="F350" s="38"/>
      <c r="G350" s="38"/>
      <c r="H350" s="38"/>
      <c r="I350" s="38"/>
      <c r="J350" s="38"/>
      <c r="K350" s="38"/>
      <c r="L350" s="25"/>
    </row>
  </sheetData>
  <autoFilter ref="C130:K349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0"/>
  <sheetViews>
    <sheetView showGridLines="0" workbookViewId="0" topLeftCell="A166">
      <selection activeCell="B118" sqref="B118:J2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53" t="s">
        <v>5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90</v>
      </c>
      <c r="L4" s="16"/>
      <c r="M4" s="86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23.25" customHeight="1">
      <c r="B7" s="16"/>
      <c r="E7" s="392" t="str">
        <f>'Rekapitulace stavby'!K6</f>
        <v>Rekonstrukce VS Hotel Vodova, Vodova 336/108 Brno
DODATEK 1 - 2/2024</v>
      </c>
      <c r="F7" s="393"/>
      <c r="G7" s="393"/>
      <c r="H7" s="393"/>
      <c r="L7" s="16"/>
    </row>
    <row r="8" spans="2:12" ht="12" customHeight="1">
      <c r="B8" s="16"/>
      <c r="D8" s="22" t="s">
        <v>91</v>
      </c>
      <c r="L8" s="16"/>
    </row>
    <row r="9" spans="2:12" s="1" customFormat="1" ht="16.5" customHeight="1">
      <c r="B9" s="25"/>
      <c r="E9" s="392" t="s">
        <v>92</v>
      </c>
      <c r="F9" s="391"/>
      <c r="G9" s="391"/>
      <c r="H9" s="391"/>
      <c r="L9" s="25"/>
    </row>
    <row r="10" spans="2:12" s="1" customFormat="1" ht="12" customHeight="1">
      <c r="B10" s="25"/>
      <c r="D10" s="22" t="s">
        <v>93</v>
      </c>
      <c r="L10" s="25"/>
    </row>
    <row r="11" spans="2:12" s="1" customFormat="1" ht="16.5" customHeight="1">
      <c r="B11" s="25"/>
      <c r="E11" s="382" t="s">
        <v>922</v>
      </c>
      <c r="F11" s="391"/>
      <c r="G11" s="391"/>
      <c r="H11" s="391"/>
      <c r="L11" s="25"/>
    </row>
    <row r="12" spans="2:12" s="1" customFormat="1" ht="12">
      <c r="B12" s="25"/>
      <c r="L12" s="25"/>
    </row>
    <row r="13" spans="2:12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12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45316</v>
      </c>
      <c r="L14" s="25"/>
    </row>
    <row r="15" spans="2:12" s="1" customFormat="1" ht="10.9" customHeight="1">
      <c r="B15" s="25"/>
      <c r="L15" s="25"/>
    </row>
    <row r="16" spans="2:12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22</v>
      </c>
      <c r="J17" s="20" t="str">
        <f>IF('Rekapitulace stavby'!AN11="","",'Rekapitulace stavby'!AN11)</f>
        <v/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23</v>
      </c>
      <c r="I19" s="22" t="s">
        <v>21</v>
      </c>
      <c r="J19" s="20" t="str">
        <f>'Rekapitulace stavby'!AN13</f>
        <v/>
      </c>
      <c r="L19" s="25"/>
    </row>
    <row r="20" spans="2:12" s="1" customFormat="1" ht="18" customHeight="1">
      <c r="B20" s="25"/>
      <c r="E20" s="362" t="str">
        <f>'Rekapitulace stavby'!E14</f>
        <v xml:space="preserve"> </v>
      </c>
      <c r="F20" s="362"/>
      <c r="G20" s="362"/>
      <c r="H20" s="362"/>
      <c r="I20" s="22" t="s">
        <v>22</v>
      </c>
      <c r="J20" s="20" t="str">
        <f>'Rekapitulace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24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22</v>
      </c>
      <c r="J23" s="20" t="str">
        <f>IF('Rekapitulace stavby'!AN17="","",'Rekapitulace stavby'!AN17)</f>
        <v/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26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22</v>
      </c>
      <c r="J26" s="20" t="str">
        <f>IF('Rekapitulace stavby'!AN20="","",'Rekapitulace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27</v>
      </c>
      <c r="L28" s="25"/>
    </row>
    <row r="29" spans="2:12" s="7" customFormat="1" ht="16.5" customHeight="1">
      <c r="B29" s="87"/>
      <c r="E29" s="364" t="s">
        <v>1</v>
      </c>
      <c r="F29" s="364"/>
      <c r="G29" s="364"/>
      <c r="H29" s="364"/>
      <c r="L29" s="87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8" t="s">
        <v>29</v>
      </c>
      <c r="J32" s="59">
        <f>ROUND(J134,2)</f>
        <v>0</v>
      </c>
      <c r="L32" s="25"/>
    </row>
    <row r="33" spans="2:12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5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5" customHeight="1">
      <c r="B35" s="25"/>
      <c r="D35" s="48" t="s">
        <v>33</v>
      </c>
      <c r="E35" s="22" t="s">
        <v>34</v>
      </c>
      <c r="F35" s="79">
        <f>ROUND((SUM(BE134:BE219)),2)</f>
        <v>0</v>
      </c>
      <c r="I35" s="89">
        <v>0.21</v>
      </c>
      <c r="J35" s="79">
        <f>ROUND(((SUM(BE134:BE219))*I35),2)</f>
        <v>0</v>
      </c>
      <c r="L35" s="25"/>
    </row>
    <row r="36" spans="2:12" s="1" customFormat="1" ht="14.45" customHeight="1">
      <c r="B36" s="25"/>
      <c r="E36" s="22" t="s">
        <v>35</v>
      </c>
      <c r="F36" s="79">
        <f>ROUND((SUM(BF134:BF219)),2)</f>
        <v>0</v>
      </c>
      <c r="I36" s="89">
        <v>0.15</v>
      </c>
      <c r="J36" s="79">
        <f>ROUND(((SUM(BF134:BF219))*I36),2)</f>
        <v>0</v>
      </c>
      <c r="L36" s="25"/>
    </row>
    <row r="37" spans="2:12" s="1" customFormat="1" ht="14.45" customHeight="1" hidden="1">
      <c r="B37" s="25"/>
      <c r="E37" s="22" t="s">
        <v>36</v>
      </c>
      <c r="F37" s="79">
        <f>ROUND((SUM(BG134:BG219)),2)</f>
        <v>0</v>
      </c>
      <c r="I37" s="89">
        <v>0.21</v>
      </c>
      <c r="J37" s="79">
        <f>0</f>
        <v>0</v>
      </c>
      <c r="L37" s="25"/>
    </row>
    <row r="38" spans="2:12" s="1" customFormat="1" ht="14.45" customHeight="1" hidden="1">
      <c r="B38" s="25"/>
      <c r="E38" s="22" t="s">
        <v>37</v>
      </c>
      <c r="F38" s="79">
        <f>ROUND((SUM(BH134:BH219)),2)</f>
        <v>0</v>
      </c>
      <c r="I38" s="89">
        <v>0.15</v>
      </c>
      <c r="J38" s="79">
        <f>0</f>
        <v>0</v>
      </c>
      <c r="L38" s="25"/>
    </row>
    <row r="39" spans="2:12" s="1" customFormat="1" ht="14.45" customHeight="1" hidden="1">
      <c r="B39" s="25"/>
      <c r="E39" s="22" t="s">
        <v>38</v>
      </c>
      <c r="F39" s="79">
        <f>ROUND((SUM(BI134:BI219)),2)</f>
        <v>0</v>
      </c>
      <c r="I39" s="89">
        <v>0</v>
      </c>
      <c r="J39" s="79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0"/>
      <c r="D41" s="91" t="s">
        <v>39</v>
      </c>
      <c r="E41" s="50"/>
      <c r="F41" s="50"/>
      <c r="G41" s="92" t="s">
        <v>40</v>
      </c>
      <c r="H41" s="93" t="s">
        <v>41</v>
      </c>
      <c r="I41" s="50"/>
      <c r="J41" s="94">
        <f>SUM(J32:J39)</f>
        <v>0</v>
      </c>
      <c r="K41" s="95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44</v>
      </c>
      <c r="E61" s="27"/>
      <c r="F61" s="96" t="s">
        <v>45</v>
      </c>
      <c r="G61" s="36" t="s">
        <v>44</v>
      </c>
      <c r="H61" s="27"/>
      <c r="I61" s="27"/>
      <c r="J61" s="97" t="s">
        <v>45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44</v>
      </c>
      <c r="E76" s="27"/>
      <c r="F76" s="96" t="s">
        <v>45</v>
      </c>
      <c r="G76" s="36" t="s">
        <v>44</v>
      </c>
      <c r="H76" s="27"/>
      <c r="I76" s="27"/>
      <c r="J76" s="97" t="s">
        <v>45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95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23.25" customHeight="1">
      <c r="B85" s="25"/>
      <c r="E85" s="392" t="str">
        <f>E7</f>
        <v>Rekonstrukce VS Hotel Vodova, Vodova 336/108 Brno
DODATEK 1 - 2/2024</v>
      </c>
      <c r="F85" s="393"/>
      <c r="G85" s="393"/>
      <c r="H85" s="393"/>
      <c r="L85" s="25"/>
    </row>
    <row r="86" spans="2:12" ht="12" customHeight="1">
      <c r="B86" s="16"/>
      <c r="C86" s="22" t="s">
        <v>91</v>
      </c>
      <c r="L86" s="16"/>
    </row>
    <row r="87" spans="2:12" s="1" customFormat="1" ht="16.5" customHeight="1">
      <c r="B87" s="25"/>
      <c r="E87" s="392" t="s">
        <v>92</v>
      </c>
      <c r="F87" s="391"/>
      <c r="G87" s="391"/>
      <c r="H87" s="391"/>
      <c r="L87" s="25"/>
    </row>
    <row r="88" spans="2:12" s="1" customFormat="1" ht="12" customHeight="1">
      <c r="B88" s="25"/>
      <c r="C88" s="22" t="s">
        <v>93</v>
      </c>
      <c r="L88" s="25"/>
    </row>
    <row r="89" spans="2:12" s="1" customFormat="1" ht="16.5" customHeight="1">
      <c r="B89" s="25"/>
      <c r="E89" s="382" t="str">
        <f>E11</f>
        <v>D1.2 - Stavební část</v>
      </c>
      <c r="F89" s="391"/>
      <c r="G89" s="391"/>
      <c r="H89" s="391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 xml:space="preserve"> </v>
      </c>
      <c r="I91" s="22" t="s">
        <v>19</v>
      </c>
      <c r="J91" s="45">
        <f>IF(J14="","",J14)</f>
        <v>45316</v>
      </c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customHeight="1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98" t="s">
        <v>96</v>
      </c>
      <c r="D96" s="90"/>
      <c r="E96" s="90"/>
      <c r="F96" s="90"/>
      <c r="G96" s="90"/>
      <c r="H96" s="90"/>
      <c r="I96" s="90"/>
      <c r="J96" s="99" t="s">
        <v>97</v>
      </c>
      <c r="K96" s="90"/>
      <c r="L96" s="25"/>
    </row>
    <row r="97" spans="2:12" s="1" customFormat="1" ht="10.35" customHeight="1">
      <c r="B97" s="25"/>
      <c r="L97" s="25"/>
    </row>
    <row r="98" spans="2:47" s="1" customFormat="1" ht="22.9" customHeight="1">
      <c r="B98" s="25"/>
      <c r="C98" s="100" t="s">
        <v>98</v>
      </c>
      <c r="J98" s="59">
        <f>J134</f>
        <v>0</v>
      </c>
      <c r="L98" s="25"/>
      <c r="AU98" s="13" t="s">
        <v>99</v>
      </c>
    </row>
    <row r="99" spans="2:12" s="8" customFormat="1" ht="24.95" customHeight="1">
      <c r="B99" s="101"/>
      <c r="D99" s="102" t="s">
        <v>923</v>
      </c>
      <c r="E99" s="103"/>
      <c r="F99" s="103"/>
      <c r="G99" s="103"/>
      <c r="H99" s="103"/>
      <c r="I99" s="103"/>
      <c r="J99" s="104">
        <f>J135</f>
        <v>0</v>
      </c>
      <c r="L99" s="101"/>
    </row>
    <row r="100" spans="2:12" s="9" customFormat="1" ht="19.9" customHeight="1">
      <c r="B100" s="105"/>
      <c r="D100" s="106" t="s">
        <v>924</v>
      </c>
      <c r="E100" s="107"/>
      <c r="F100" s="107"/>
      <c r="G100" s="107"/>
      <c r="H100" s="107"/>
      <c r="I100" s="107"/>
      <c r="J100" s="108">
        <f>J136</f>
        <v>0</v>
      </c>
      <c r="L100" s="105"/>
    </row>
    <row r="101" spans="2:12" s="9" customFormat="1" ht="19.9" customHeight="1">
      <c r="B101" s="105"/>
      <c r="D101" s="106" t="s">
        <v>925</v>
      </c>
      <c r="E101" s="107"/>
      <c r="F101" s="107"/>
      <c r="G101" s="107"/>
      <c r="H101" s="107"/>
      <c r="I101" s="107"/>
      <c r="J101" s="108">
        <f>J152</f>
        <v>0</v>
      </c>
      <c r="L101" s="105"/>
    </row>
    <row r="102" spans="2:12" s="9" customFormat="1" ht="19.9" customHeight="1">
      <c r="B102" s="105"/>
      <c r="D102" s="106" t="s">
        <v>926</v>
      </c>
      <c r="E102" s="107"/>
      <c r="F102" s="107"/>
      <c r="G102" s="107"/>
      <c r="H102" s="107"/>
      <c r="I102" s="107"/>
      <c r="J102" s="108">
        <f>J162</f>
        <v>0</v>
      </c>
      <c r="L102" s="105"/>
    </row>
    <row r="103" spans="2:12" s="9" customFormat="1" ht="19.9" customHeight="1">
      <c r="B103" s="105"/>
      <c r="D103" s="106" t="s">
        <v>927</v>
      </c>
      <c r="E103" s="107"/>
      <c r="F103" s="107"/>
      <c r="G103" s="107"/>
      <c r="H103" s="107"/>
      <c r="I103" s="107"/>
      <c r="J103" s="108">
        <f>J173</f>
        <v>0</v>
      </c>
      <c r="L103" s="105"/>
    </row>
    <row r="104" spans="2:12" s="9" customFormat="1" ht="19.9" customHeight="1">
      <c r="B104" s="105"/>
      <c r="D104" s="106" t="s">
        <v>928</v>
      </c>
      <c r="E104" s="107"/>
      <c r="F104" s="107"/>
      <c r="G104" s="107"/>
      <c r="H104" s="107"/>
      <c r="I104" s="107"/>
      <c r="J104" s="108">
        <f>J178</f>
        <v>0</v>
      </c>
      <c r="L104" s="105"/>
    </row>
    <row r="105" spans="2:12" s="9" customFormat="1" ht="19.9" customHeight="1">
      <c r="B105" s="105"/>
      <c r="D105" s="106" t="s">
        <v>929</v>
      </c>
      <c r="E105" s="107"/>
      <c r="F105" s="107"/>
      <c r="G105" s="107"/>
      <c r="H105" s="107"/>
      <c r="I105" s="107"/>
      <c r="J105" s="108">
        <f>J181</f>
        <v>0</v>
      </c>
      <c r="L105" s="105"/>
    </row>
    <row r="106" spans="2:12" s="9" customFormat="1" ht="19.9" customHeight="1">
      <c r="B106" s="105"/>
      <c r="D106" s="106" t="s">
        <v>930</v>
      </c>
      <c r="E106" s="107"/>
      <c r="F106" s="107"/>
      <c r="G106" s="107"/>
      <c r="H106" s="107"/>
      <c r="I106" s="107"/>
      <c r="J106" s="108">
        <f>J185</f>
        <v>0</v>
      </c>
      <c r="L106" s="105"/>
    </row>
    <row r="107" spans="2:12" s="9" customFormat="1" ht="19.9" customHeight="1">
      <c r="B107" s="105"/>
      <c r="D107" s="106" t="s">
        <v>931</v>
      </c>
      <c r="E107" s="107"/>
      <c r="F107" s="107"/>
      <c r="G107" s="107"/>
      <c r="H107" s="107"/>
      <c r="I107" s="107"/>
      <c r="J107" s="108">
        <f>J190</f>
        <v>0</v>
      </c>
      <c r="L107" s="105"/>
    </row>
    <row r="108" spans="2:12" s="9" customFormat="1" ht="19.9" customHeight="1">
      <c r="B108" s="105"/>
      <c r="D108" s="106" t="s">
        <v>932</v>
      </c>
      <c r="E108" s="107"/>
      <c r="F108" s="107"/>
      <c r="G108" s="107"/>
      <c r="H108" s="107"/>
      <c r="I108" s="107"/>
      <c r="J108" s="108">
        <f>J193</f>
        <v>0</v>
      </c>
      <c r="L108" s="105"/>
    </row>
    <row r="109" spans="2:12" s="9" customFormat="1" ht="19.9" customHeight="1">
      <c r="B109" s="105"/>
      <c r="D109" s="106" t="s">
        <v>933</v>
      </c>
      <c r="E109" s="107"/>
      <c r="F109" s="107"/>
      <c r="G109" s="107"/>
      <c r="H109" s="107"/>
      <c r="I109" s="107"/>
      <c r="J109" s="108">
        <f>J200</f>
        <v>0</v>
      </c>
      <c r="L109" s="105"/>
    </row>
    <row r="110" spans="2:12" s="9" customFormat="1" ht="19.9" customHeight="1">
      <c r="B110" s="105"/>
      <c r="D110" s="106" t="s">
        <v>934</v>
      </c>
      <c r="E110" s="107"/>
      <c r="F110" s="107"/>
      <c r="G110" s="107"/>
      <c r="H110" s="107"/>
      <c r="I110" s="107"/>
      <c r="J110" s="108">
        <f>J202</f>
        <v>0</v>
      </c>
      <c r="L110" s="105"/>
    </row>
    <row r="111" spans="2:12" s="9" customFormat="1" ht="19.9" customHeight="1">
      <c r="B111" s="105"/>
      <c r="D111" s="106" t="s">
        <v>109</v>
      </c>
      <c r="E111" s="107"/>
      <c r="F111" s="107"/>
      <c r="G111" s="107"/>
      <c r="H111" s="107"/>
      <c r="I111" s="107"/>
      <c r="J111" s="108">
        <f>J210</f>
        <v>0</v>
      </c>
      <c r="L111" s="105"/>
    </row>
    <row r="112" spans="2:12" s="9" customFormat="1" ht="19.9" customHeight="1">
      <c r="B112" s="105"/>
      <c r="D112" s="106" t="s">
        <v>935</v>
      </c>
      <c r="E112" s="107"/>
      <c r="F112" s="107"/>
      <c r="G112" s="107"/>
      <c r="H112" s="107"/>
      <c r="I112" s="107"/>
      <c r="J112" s="108">
        <f>J216</f>
        <v>0</v>
      </c>
      <c r="L112" s="105"/>
    </row>
    <row r="113" spans="2:12" s="1" customFormat="1" ht="21.75" customHeight="1">
      <c r="B113" s="25"/>
      <c r="L113" s="25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25"/>
    </row>
    <row r="118" spans="2:12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25"/>
    </row>
    <row r="119" spans="2:12" s="1" customFormat="1" ht="24.95" customHeight="1">
      <c r="B119" s="25"/>
      <c r="C119" s="17" t="s">
        <v>111</v>
      </c>
      <c r="L119" s="25"/>
    </row>
    <row r="120" spans="2:12" s="1" customFormat="1" ht="6.95" customHeight="1">
      <c r="B120" s="25"/>
      <c r="L120" s="25"/>
    </row>
    <row r="121" spans="2:12" s="1" customFormat="1" ht="12" customHeight="1">
      <c r="B121" s="25"/>
      <c r="C121" s="22" t="s">
        <v>14</v>
      </c>
      <c r="L121" s="25"/>
    </row>
    <row r="122" spans="2:12" s="1" customFormat="1" ht="16.5" customHeight="1">
      <c r="B122" s="25"/>
      <c r="E122" s="392" t="str">
        <f>E7</f>
        <v>Rekonstrukce VS Hotel Vodova, Vodova 336/108 Brno
DODATEK 1 - 2/2024</v>
      </c>
      <c r="F122" s="393"/>
      <c r="G122" s="393"/>
      <c r="H122" s="393"/>
      <c r="L122" s="25"/>
    </row>
    <row r="123" spans="2:12" ht="12" customHeight="1">
      <c r="B123" s="16"/>
      <c r="C123" s="22" t="s">
        <v>91</v>
      </c>
      <c r="L123" s="16"/>
    </row>
    <row r="124" spans="2:12" s="1" customFormat="1" ht="16.5" customHeight="1">
      <c r="B124" s="25"/>
      <c r="E124" s="392" t="s">
        <v>92</v>
      </c>
      <c r="F124" s="391"/>
      <c r="G124" s="391"/>
      <c r="H124" s="391"/>
      <c r="L124" s="25"/>
    </row>
    <row r="125" spans="2:12" s="1" customFormat="1" ht="12" customHeight="1">
      <c r="B125" s="25"/>
      <c r="C125" s="22" t="s">
        <v>93</v>
      </c>
      <c r="L125" s="25"/>
    </row>
    <row r="126" spans="2:12" s="1" customFormat="1" ht="16.5" customHeight="1">
      <c r="B126" s="25"/>
      <c r="E126" s="382" t="str">
        <f>E11</f>
        <v>D1.2 - Stavební část</v>
      </c>
      <c r="F126" s="391"/>
      <c r="G126" s="391"/>
      <c r="H126" s="391"/>
      <c r="L126" s="25"/>
    </row>
    <row r="127" spans="2:12" s="1" customFormat="1" ht="6.95" customHeight="1">
      <c r="B127" s="25"/>
      <c r="L127" s="25"/>
    </row>
    <row r="128" spans="2:12" s="1" customFormat="1" ht="12" customHeight="1">
      <c r="B128" s="25"/>
      <c r="C128" s="22" t="s">
        <v>17</v>
      </c>
      <c r="F128" s="20" t="str">
        <f>F14</f>
        <v xml:space="preserve"> </v>
      </c>
      <c r="I128" s="22" t="s">
        <v>19</v>
      </c>
      <c r="J128" s="45">
        <f>IF(J14="","",J14)</f>
        <v>45316</v>
      </c>
      <c r="L128" s="25"/>
    </row>
    <row r="129" spans="2:12" s="1" customFormat="1" ht="6.95" customHeight="1">
      <c r="B129" s="25"/>
      <c r="L129" s="25"/>
    </row>
    <row r="130" spans="2:12" s="1" customFormat="1" ht="15.2" customHeight="1">
      <c r="B130" s="25"/>
      <c r="C130" s="22" t="s">
        <v>20</v>
      </c>
      <c r="F130" s="20" t="str">
        <f>E17</f>
        <v xml:space="preserve"> </v>
      </c>
      <c r="I130" s="22" t="s">
        <v>24</v>
      </c>
      <c r="J130" s="23" t="str">
        <f>E23</f>
        <v xml:space="preserve"> </v>
      </c>
      <c r="L130" s="25"/>
    </row>
    <row r="131" spans="2:12" s="1" customFormat="1" ht="15.2" customHeight="1">
      <c r="B131" s="25"/>
      <c r="C131" s="22" t="s">
        <v>23</v>
      </c>
      <c r="F131" s="20" t="str">
        <f>IF(E20="","",E20)</f>
        <v xml:space="preserve"> </v>
      </c>
      <c r="I131" s="22" t="s">
        <v>26</v>
      </c>
      <c r="J131" s="23" t="str">
        <f>E26</f>
        <v xml:space="preserve"> </v>
      </c>
      <c r="L131" s="25"/>
    </row>
    <row r="132" spans="2:12" s="1" customFormat="1" ht="10.35" customHeight="1">
      <c r="B132" s="25"/>
      <c r="L132" s="25"/>
    </row>
    <row r="133" spans="2:20" s="10" customFormat="1" ht="29.25" customHeight="1">
      <c r="B133" s="109"/>
      <c r="C133" s="110" t="s">
        <v>112</v>
      </c>
      <c r="D133" s="111" t="s">
        <v>54</v>
      </c>
      <c r="E133" s="111" t="s">
        <v>50</v>
      </c>
      <c r="F133" s="111" t="s">
        <v>51</v>
      </c>
      <c r="G133" s="111" t="s">
        <v>113</v>
      </c>
      <c r="H133" s="111" t="s">
        <v>114</v>
      </c>
      <c r="I133" s="111" t="s">
        <v>115</v>
      </c>
      <c r="J133" s="112" t="s">
        <v>97</v>
      </c>
      <c r="K133" s="113" t="s">
        <v>116</v>
      </c>
      <c r="L133" s="109"/>
      <c r="M133" s="52" t="s">
        <v>1</v>
      </c>
      <c r="N133" s="53" t="s">
        <v>33</v>
      </c>
      <c r="O133" s="53" t="s">
        <v>117</v>
      </c>
      <c r="P133" s="53" t="s">
        <v>118</v>
      </c>
      <c r="Q133" s="53" t="s">
        <v>119</v>
      </c>
      <c r="R133" s="53" t="s">
        <v>120</v>
      </c>
      <c r="S133" s="53" t="s">
        <v>121</v>
      </c>
      <c r="T133" s="54" t="s">
        <v>122</v>
      </c>
    </row>
    <row r="134" spans="2:63" s="1" customFormat="1" ht="22.9" customHeight="1">
      <c r="B134" s="25"/>
      <c r="C134" s="57" t="s">
        <v>123</v>
      </c>
      <c r="J134" s="114">
        <f>BK134</f>
        <v>0</v>
      </c>
      <c r="L134" s="25"/>
      <c r="M134" s="55"/>
      <c r="N134" s="46"/>
      <c r="O134" s="46"/>
      <c r="P134" s="115">
        <f>P135</f>
        <v>0</v>
      </c>
      <c r="Q134" s="46"/>
      <c r="R134" s="115">
        <f>R135</f>
        <v>0</v>
      </c>
      <c r="S134" s="46"/>
      <c r="T134" s="116">
        <f>T135</f>
        <v>0</v>
      </c>
      <c r="AT134" s="13" t="s">
        <v>68</v>
      </c>
      <c r="AU134" s="13" t="s">
        <v>99</v>
      </c>
      <c r="BK134" s="117">
        <f>BK135</f>
        <v>0</v>
      </c>
    </row>
    <row r="135" spans="2:63" s="11" customFormat="1" ht="25.9" customHeight="1">
      <c r="B135" s="118"/>
      <c r="D135" s="119" t="s">
        <v>68</v>
      </c>
      <c r="E135" s="120" t="s">
        <v>936</v>
      </c>
      <c r="F135" s="120" t="s">
        <v>937</v>
      </c>
      <c r="J135" s="121">
        <f>BK135</f>
        <v>0</v>
      </c>
      <c r="L135" s="118"/>
      <c r="M135" s="122"/>
      <c r="P135" s="123">
        <f>P136+P152+P162+P173+P178+P181+P185+P190+P193+P200+P202+P210+P216</f>
        <v>0</v>
      </c>
      <c r="R135" s="123">
        <f>R136+R152+R162+R173+R178+R181+R185+R190+R193+R200+R202+R210+R216</f>
        <v>0</v>
      </c>
      <c r="T135" s="124">
        <f>T136+T152+T162+T173+T178+T181+T185+T190+T193+T200+T202+T210+T216</f>
        <v>0</v>
      </c>
      <c r="AR135" s="119" t="s">
        <v>76</v>
      </c>
      <c r="AT135" s="125" t="s">
        <v>68</v>
      </c>
      <c r="AU135" s="125" t="s">
        <v>69</v>
      </c>
      <c r="AY135" s="119" t="s">
        <v>126</v>
      </c>
      <c r="BK135" s="126">
        <f>BK136+BK152+BK162+BK173+BK178+BK181+BK185+BK190+BK193+BK200+BK202+BK210+BK216</f>
        <v>0</v>
      </c>
    </row>
    <row r="136" spans="2:63" s="11" customFormat="1" ht="22.9" customHeight="1">
      <c r="B136" s="118"/>
      <c r="D136" s="119" t="s">
        <v>68</v>
      </c>
      <c r="E136" s="127" t="s">
        <v>76</v>
      </c>
      <c r="F136" s="127" t="s">
        <v>938</v>
      </c>
      <c r="J136" s="128">
        <f>BK136</f>
        <v>0</v>
      </c>
      <c r="L136" s="118"/>
      <c r="M136" s="122"/>
      <c r="P136" s="123">
        <f>SUM(P137:P151)</f>
        <v>0</v>
      </c>
      <c r="R136" s="123">
        <f>SUM(R137:R151)</f>
        <v>0</v>
      </c>
      <c r="T136" s="124">
        <f>SUM(T137:T151)</f>
        <v>0</v>
      </c>
      <c r="AR136" s="119" t="s">
        <v>76</v>
      </c>
      <c r="AT136" s="125" t="s">
        <v>68</v>
      </c>
      <c r="AU136" s="125" t="s">
        <v>76</v>
      </c>
      <c r="AY136" s="119" t="s">
        <v>126</v>
      </c>
      <c r="BK136" s="126">
        <f>SUM(BK137:BK151)</f>
        <v>0</v>
      </c>
    </row>
    <row r="137" spans="2:65" s="1" customFormat="1" ht="16.5" customHeight="1">
      <c r="B137" s="129"/>
      <c r="C137" s="130" t="s">
        <v>76</v>
      </c>
      <c r="D137" s="130" t="s">
        <v>129</v>
      </c>
      <c r="E137" s="131" t="s">
        <v>939</v>
      </c>
      <c r="F137" s="132" t="s">
        <v>940</v>
      </c>
      <c r="G137" s="133" t="s">
        <v>941</v>
      </c>
      <c r="H137" s="134">
        <v>0.408</v>
      </c>
      <c r="I137" s="135"/>
      <c r="J137" s="135">
        <f>ROUND(I137*H137,2)</f>
        <v>0</v>
      </c>
      <c r="K137" s="136"/>
      <c r="L137" s="25"/>
      <c r="M137" s="137" t="s">
        <v>1</v>
      </c>
      <c r="N137" s="138" t="s">
        <v>34</v>
      </c>
      <c r="O137" s="139">
        <v>0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143</v>
      </c>
      <c r="AT137" s="141" t="s">
        <v>129</v>
      </c>
      <c r="AU137" s="141" t="s">
        <v>78</v>
      </c>
      <c r="AY137" s="13" t="s">
        <v>126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3" t="s">
        <v>76</v>
      </c>
      <c r="BK137" s="142">
        <f>ROUND(I137*H137,2)</f>
        <v>0</v>
      </c>
      <c r="BL137" s="13" t="s">
        <v>143</v>
      </c>
      <c r="BM137" s="141" t="s">
        <v>942</v>
      </c>
    </row>
    <row r="138" spans="2:47" s="1" customFormat="1" ht="29.25">
      <c r="B138" s="25"/>
      <c r="D138" s="157" t="s">
        <v>943</v>
      </c>
      <c r="F138" s="158" t="s">
        <v>944</v>
      </c>
      <c r="L138" s="25"/>
      <c r="M138" s="159"/>
      <c r="T138" s="49"/>
      <c r="AT138" s="13" t="s">
        <v>943</v>
      </c>
      <c r="AU138" s="13" t="s">
        <v>78</v>
      </c>
    </row>
    <row r="139" spans="2:65" s="1" customFormat="1" ht="24.2" customHeight="1">
      <c r="B139" s="129"/>
      <c r="C139" s="130" t="s">
        <v>78</v>
      </c>
      <c r="D139" s="130" t="s">
        <v>129</v>
      </c>
      <c r="E139" s="131" t="s">
        <v>945</v>
      </c>
      <c r="F139" s="132" t="s">
        <v>946</v>
      </c>
      <c r="G139" s="133" t="s">
        <v>941</v>
      </c>
      <c r="H139" s="134">
        <v>0.153</v>
      </c>
      <c r="I139" s="135"/>
      <c r="J139" s="135">
        <f>ROUND(I139*H139,2)</f>
        <v>0</v>
      </c>
      <c r="K139" s="136"/>
      <c r="L139" s="25"/>
      <c r="M139" s="137" t="s">
        <v>1</v>
      </c>
      <c r="N139" s="138" t="s">
        <v>34</v>
      </c>
      <c r="O139" s="139">
        <v>0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143</v>
      </c>
      <c r="AT139" s="141" t="s">
        <v>129</v>
      </c>
      <c r="AU139" s="141" t="s">
        <v>78</v>
      </c>
      <c r="AY139" s="13" t="s">
        <v>126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3" t="s">
        <v>76</v>
      </c>
      <c r="BK139" s="142">
        <f>ROUND(I139*H139,2)</f>
        <v>0</v>
      </c>
      <c r="BL139" s="13" t="s">
        <v>143</v>
      </c>
      <c r="BM139" s="141" t="s">
        <v>947</v>
      </c>
    </row>
    <row r="140" spans="2:47" s="1" customFormat="1" ht="29.25">
      <c r="B140" s="25"/>
      <c r="D140" s="157" t="s">
        <v>943</v>
      </c>
      <c r="F140" s="158" t="s">
        <v>948</v>
      </c>
      <c r="L140" s="25"/>
      <c r="M140" s="159"/>
      <c r="T140" s="49"/>
      <c r="AT140" s="13" t="s">
        <v>943</v>
      </c>
      <c r="AU140" s="13" t="s">
        <v>78</v>
      </c>
    </row>
    <row r="141" spans="2:65" s="1" customFormat="1" ht="33" customHeight="1">
      <c r="B141" s="129"/>
      <c r="C141" s="130" t="s">
        <v>139</v>
      </c>
      <c r="D141" s="130" t="s">
        <v>129</v>
      </c>
      <c r="E141" s="131" t="s">
        <v>949</v>
      </c>
      <c r="F141" s="132" t="s">
        <v>950</v>
      </c>
      <c r="G141" s="133" t="s">
        <v>941</v>
      </c>
      <c r="H141" s="134">
        <v>0.153</v>
      </c>
      <c r="I141" s="135"/>
      <c r="J141" s="135">
        <f>ROUND(I141*H141,2)</f>
        <v>0</v>
      </c>
      <c r="K141" s="136"/>
      <c r="L141" s="25"/>
      <c r="M141" s="137" t="s">
        <v>1</v>
      </c>
      <c r="N141" s="138" t="s">
        <v>34</v>
      </c>
      <c r="O141" s="139">
        <v>0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143</v>
      </c>
      <c r="AT141" s="141" t="s">
        <v>129</v>
      </c>
      <c r="AU141" s="141" t="s">
        <v>78</v>
      </c>
      <c r="AY141" s="13" t="s">
        <v>126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76</v>
      </c>
      <c r="BK141" s="142">
        <f>ROUND(I141*H141,2)</f>
        <v>0</v>
      </c>
      <c r="BL141" s="13" t="s">
        <v>143</v>
      </c>
      <c r="BM141" s="141" t="s">
        <v>951</v>
      </c>
    </row>
    <row r="142" spans="2:47" s="1" customFormat="1" ht="29.25">
      <c r="B142" s="25"/>
      <c r="D142" s="157" t="s">
        <v>943</v>
      </c>
      <c r="F142" s="158" t="s">
        <v>948</v>
      </c>
      <c r="L142" s="25"/>
      <c r="M142" s="159"/>
      <c r="T142" s="49"/>
      <c r="AT142" s="13" t="s">
        <v>943</v>
      </c>
      <c r="AU142" s="13" t="s">
        <v>78</v>
      </c>
    </row>
    <row r="143" spans="2:65" s="1" customFormat="1" ht="24.2" customHeight="1">
      <c r="B143" s="129"/>
      <c r="C143" s="130" t="s">
        <v>143</v>
      </c>
      <c r="D143" s="130" t="s">
        <v>129</v>
      </c>
      <c r="E143" s="131" t="s">
        <v>952</v>
      </c>
      <c r="F143" s="132" t="s">
        <v>953</v>
      </c>
      <c r="G143" s="133" t="s">
        <v>941</v>
      </c>
      <c r="H143" s="134">
        <v>0.153</v>
      </c>
      <c r="I143" s="135"/>
      <c r="J143" s="135">
        <f>ROUND(I143*H143,2)</f>
        <v>0</v>
      </c>
      <c r="K143" s="136"/>
      <c r="L143" s="25"/>
      <c r="M143" s="137" t="s">
        <v>1</v>
      </c>
      <c r="N143" s="138" t="s">
        <v>34</v>
      </c>
      <c r="O143" s="139">
        <v>0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143</v>
      </c>
      <c r="AT143" s="141" t="s">
        <v>129</v>
      </c>
      <c r="AU143" s="141" t="s">
        <v>78</v>
      </c>
      <c r="AY143" s="13" t="s">
        <v>126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3" t="s">
        <v>76</v>
      </c>
      <c r="BK143" s="142">
        <f>ROUND(I143*H143,2)</f>
        <v>0</v>
      </c>
      <c r="BL143" s="13" t="s">
        <v>143</v>
      </c>
      <c r="BM143" s="141" t="s">
        <v>954</v>
      </c>
    </row>
    <row r="144" spans="2:47" s="1" customFormat="1" ht="29.25">
      <c r="B144" s="25"/>
      <c r="D144" s="157" t="s">
        <v>943</v>
      </c>
      <c r="F144" s="158" t="s">
        <v>955</v>
      </c>
      <c r="L144" s="25"/>
      <c r="M144" s="159"/>
      <c r="T144" s="49"/>
      <c r="AT144" s="13" t="s">
        <v>943</v>
      </c>
      <c r="AU144" s="13" t="s">
        <v>78</v>
      </c>
    </row>
    <row r="145" spans="2:65" s="1" customFormat="1" ht="37.9" customHeight="1">
      <c r="B145" s="129"/>
      <c r="C145" s="130" t="s">
        <v>148</v>
      </c>
      <c r="D145" s="130" t="s">
        <v>129</v>
      </c>
      <c r="E145" s="131" t="s">
        <v>956</v>
      </c>
      <c r="F145" s="132" t="s">
        <v>957</v>
      </c>
      <c r="G145" s="133" t="s">
        <v>941</v>
      </c>
      <c r="H145" s="134">
        <v>0.306</v>
      </c>
      <c r="I145" s="135"/>
      <c r="J145" s="135">
        <f>ROUND(I145*H145,2)</f>
        <v>0</v>
      </c>
      <c r="K145" s="136"/>
      <c r="L145" s="25"/>
      <c r="M145" s="137" t="s">
        <v>1</v>
      </c>
      <c r="N145" s="138" t="s">
        <v>34</v>
      </c>
      <c r="O145" s="139">
        <v>0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143</v>
      </c>
      <c r="AT145" s="141" t="s">
        <v>129</v>
      </c>
      <c r="AU145" s="141" t="s">
        <v>78</v>
      </c>
      <c r="AY145" s="13" t="s">
        <v>126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3" t="s">
        <v>76</v>
      </c>
      <c r="BK145" s="142">
        <f>ROUND(I145*H145,2)</f>
        <v>0</v>
      </c>
      <c r="BL145" s="13" t="s">
        <v>143</v>
      </c>
      <c r="BM145" s="141" t="s">
        <v>958</v>
      </c>
    </row>
    <row r="146" spans="2:47" s="1" customFormat="1" ht="29.25">
      <c r="B146" s="25"/>
      <c r="D146" s="157" t="s">
        <v>943</v>
      </c>
      <c r="F146" s="158" t="s">
        <v>955</v>
      </c>
      <c r="L146" s="25"/>
      <c r="M146" s="159"/>
      <c r="T146" s="49"/>
      <c r="AT146" s="13" t="s">
        <v>943</v>
      </c>
      <c r="AU146" s="13" t="s">
        <v>78</v>
      </c>
    </row>
    <row r="147" spans="2:65" s="1" customFormat="1" ht="33" customHeight="1">
      <c r="B147" s="129"/>
      <c r="C147" s="130" t="s">
        <v>152</v>
      </c>
      <c r="D147" s="130" t="s">
        <v>129</v>
      </c>
      <c r="E147" s="131" t="s">
        <v>959</v>
      </c>
      <c r="F147" s="132" t="s">
        <v>960</v>
      </c>
      <c r="G147" s="133" t="s">
        <v>941</v>
      </c>
      <c r="H147" s="134">
        <v>0.255</v>
      </c>
      <c r="I147" s="135"/>
      <c r="J147" s="135">
        <f>ROUND(I147*H147,2)</f>
        <v>0</v>
      </c>
      <c r="K147" s="136"/>
      <c r="L147" s="25"/>
      <c r="M147" s="137" t="s">
        <v>1</v>
      </c>
      <c r="N147" s="138" t="s">
        <v>34</v>
      </c>
      <c r="O147" s="139">
        <v>0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143</v>
      </c>
      <c r="AT147" s="141" t="s">
        <v>129</v>
      </c>
      <c r="AU147" s="141" t="s">
        <v>78</v>
      </c>
      <c r="AY147" s="13" t="s">
        <v>126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3" t="s">
        <v>76</v>
      </c>
      <c r="BK147" s="142">
        <f>ROUND(I147*H147,2)</f>
        <v>0</v>
      </c>
      <c r="BL147" s="13" t="s">
        <v>143</v>
      </c>
      <c r="BM147" s="141" t="s">
        <v>961</v>
      </c>
    </row>
    <row r="148" spans="2:47" s="1" customFormat="1" ht="19.5">
      <c r="B148" s="25"/>
      <c r="D148" s="157" t="s">
        <v>943</v>
      </c>
      <c r="F148" s="158" t="s">
        <v>962</v>
      </c>
      <c r="L148" s="25"/>
      <c r="M148" s="159"/>
      <c r="T148" s="49"/>
      <c r="AT148" s="13" t="s">
        <v>943</v>
      </c>
      <c r="AU148" s="13" t="s">
        <v>78</v>
      </c>
    </row>
    <row r="149" spans="2:65" s="1" customFormat="1" ht="24.2" customHeight="1">
      <c r="B149" s="129"/>
      <c r="C149" s="130" t="s">
        <v>156</v>
      </c>
      <c r="D149" s="130" t="s">
        <v>129</v>
      </c>
      <c r="E149" s="131" t="s">
        <v>963</v>
      </c>
      <c r="F149" s="132" t="s">
        <v>964</v>
      </c>
      <c r="G149" s="133" t="s">
        <v>941</v>
      </c>
      <c r="H149" s="134">
        <v>0.153</v>
      </c>
      <c r="I149" s="135"/>
      <c r="J149" s="135">
        <f>ROUND(I149*H149,2)</f>
        <v>0</v>
      </c>
      <c r="K149" s="136"/>
      <c r="L149" s="25"/>
      <c r="M149" s="137" t="s">
        <v>1</v>
      </c>
      <c r="N149" s="138" t="s">
        <v>34</v>
      </c>
      <c r="O149" s="139">
        <v>0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143</v>
      </c>
      <c r="AT149" s="141" t="s">
        <v>129</v>
      </c>
      <c r="AU149" s="141" t="s">
        <v>78</v>
      </c>
      <c r="AY149" s="13" t="s">
        <v>126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3" t="s">
        <v>76</v>
      </c>
      <c r="BK149" s="142">
        <f>ROUND(I149*H149,2)</f>
        <v>0</v>
      </c>
      <c r="BL149" s="13" t="s">
        <v>143</v>
      </c>
      <c r="BM149" s="141" t="s">
        <v>965</v>
      </c>
    </row>
    <row r="150" spans="2:47" s="1" customFormat="1" ht="39">
      <c r="B150" s="25"/>
      <c r="D150" s="157" t="s">
        <v>943</v>
      </c>
      <c r="F150" s="158" t="s">
        <v>966</v>
      </c>
      <c r="L150" s="25"/>
      <c r="M150" s="159"/>
      <c r="T150" s="49"/>
      <c r="AT150" s="13" t="s">
        <v>943</v>
      </c>
      <c r="AU150" s="13" t="s">
        <v>78</v>
      </c>
    </row>
    <row r="151" spans="2:65" s="1" customFormat="1" ht="24.2" customHeight="1">
      <c r="B151" s="129"/>
      <c r="C151" s="130" t="s">
        <v>160</v>
      </c>
      <c r="D151" s="130" t="s">
        <v>129</v>
      </c>
      <c r="E151" s="131" t="s">
        <v>967</v>
      </c>
      <c r="F151" s="132" t="s">
        <v>968</v>
      </c>
      <c r="G151" s="133" t="s">
        <v>941</v>
      </c>
      <c r="H151" s="134">
        <v>0.153</v>
      </c>
      <c r="I151" s="135"/>
      <c r="J151" s="135">
        <f>ROUND(I151*H151,2)</f>
        <v>0</v>
      </c>
      <c r="K151" s="136"/>
      <c r="L151" s="25"/>
      <c r="M151" s="137" t="s">
        <v>1</v>
      </c>
      <c r="N151" s="138" t="s">
        <v>34</v>
      </c>
      <c r="O151" s="139">
        <v>0</v>
      </c>
      <c r="P151" s="139">
        <f>O151*H151</f>
        <v>0</v>
      </c>
      <c r="Q151" s="139">
        <v>0</v>
      </c>
      <c r="R151" s="139">
        <f>Q151*H151</f>
        <v>0</v>
      </c>
      <c r="S151" s="139">
        <v>0</v>
      </c>
      <c r="T151" s="140">
        <f>S151*H151</f>
        <v>0</v>
      </c>
      <c r="AR151" s="141" t="s">
        <v>143</v>
      </c>
      <c r="AT151" s="141" t="s">
        <v>129</v>
      </c>
      <c r="AU151" s="141" t="s">
        <v>78</v>
      </c>
      <c r="AY151" s="13" t="s">
        <v>126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3" t="s">
        <v>76</v>
      </c>
      <c r="BK151" s="142">
        <f>ROUND(I151*H151,2)</f>
        <v>0</v>
      </c>
      <c r="BL151" s="13" t="s">
        <v>143</v>
      </c>
      <c r="BM151" s="141" t="s">
        <v>969</v>
      </c>
    </row>
    <row r="152" spans="2:63" s="11" customFormat="1" ht="22.9" customHeight="1">
      <c r="B152" s="118"/>
      <c r="D152" s="119" t="s">
        <v>68</v>
      </c>
      <c r="E152" s="127" t="s">
        <v>139</v>
      </c>
      <c r="F152" s="127" t="s">
        <v>970</v>
      </c>
      <c r="J152" s="128">
        <f>BK152</f>
        <v>0</v>
      </c>
      <c r="L152" s="118"/>
      <c r="M152" s="122"/>
      <c r="P152" s="123">
        <f>SUM(P153:P161)</f>
        <v>0</v>
      </c>
      <c r="R152" s="123">
        <f>SUM(R153:R161)</f>
        <v>0</v>
      </c>
      <c r="T152" s="124">
        <f>SUM(T153:T161)</f>
        <v>0</v>
      </c>
      <c r="AR152" s="119" t="s">
        <v>76</v>
      </c>
      <c r="AT152" s="125" t="s">
        <v>68</v>
      </c>
      <c r="AU152" s="125" t="s">
        <v>76</v>
      </c>
      <c r="AY152" s="119" t="s">
        <v>126</v>
      </c>
      <c r="BK152" s="126">
        <f>SUM(BK153:BK161)</f>
        <v>0</v>
      </c>
    </row>
    <row r="153" spans="2:65" s="1" customFormat="1" ht="37.9" customHeight="1">
      <c r="B153" s="129"/>
      <c r="C153" s="130" t="s">
        <v>165</v>
      </c>
      <c r="D153" s="130" t="s">
        <v>129</v>
      </c>
      <c r="E153" s="131" t="s">
        <v>971</v>
      </c>
      <c r="F153" s="132" t="s">
        <v>972</v>
      </c>
      <c r="G153" s="133" t="s">
        <v>973</v>
      </c>
      <c r="H153" s="134">
        <v>0.026</v>
      </c>
      <c r="I153" s="135"/>
      <c r="J153" s="135">
        <f>ROUND(I153*H153,2)</f>
        <v>0</v>
      </c>
      <c r="K153" s="136"/>
      <c r="L153" s="25"/>
      <c r="M153" s="137" t="s">
        <v>1</v>
      </c>
      <c r="N153" s="138" t="s">
        <v>34</v>
      </c>
      <c r="O153" s="139">
        <v>0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41" t="s">
        <v>143</v>
      </c>
      <c r="AT153" s="141" t="s">
        <v>129</v>
      </c>
      <c r="AU153" s="141" t="s">
        <v>78</v>
      </c>
      <c r="AY153" s="13" t="s">
        <v>126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3" t="s">
        <v>76</v>
      </c>
      <c r="BK153" s="142">
        <f>ROUND(I153*H153,2)</f>
        <v>0</v>
      </c>
      <c r="BL153" s="13" t="s">
        <v>143</v>
      </c>
      <c r="BM153" s="141" t="s">
        <v>974</v>
      </c>
    </row>
    <row r="154" spans="2:65" s="1" customFormat="1" ht="24.2" customHeight="1">
      <c r="B154" s="129"/>
      <c r="C154" s="130" t="s">
        <v>169</v>
      </c>
      <c r="D154" s="130" t="s">
        <v>129</v>
      </c>
      <c r="E154" s="131" t="s">
        <v>975</v>
      </c>
      <c r="F154" s="132" t="s">
        <v>976</v>
      </c>
      <c r="G154" s="133" t="s">
        <v>973</v>
      </c>
      <c r="H154" s="134">
        <v>0.024</v>
      </c>
      <c r="I154" s="135"/>
      <c r="J154" s="135">
        <f>ROUND(I154*H154,2)</f>
        <v>0</v>
      </c>
      <c r="K154" s="136"/>
      <c r="L154" s="25"/>
      <c r="M154" s="137" t="s">
        <v>1</v>
      </c>
      <c r="N154" s="138" t="s">
        <v>34</v>
      </c>
      <c r="O154" s="139">
        <v>0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143</v>
      </c>
      <c r="AT154" s="141" t="s">
        <v>129</v>
      </c>
      <c r="AU154" s="141" t="s">
        <v>78</v>
      </c>
      <c r="AY154" s="13" t="s">
        <v>126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3" t="s">
        <v>76</v>
      </c>
      <c r="BK154" s="142">
        <f>ROUND(I154*H154,2)</f>
        <v>0</v>
      </c>
      <c r="BL154" s="13" t="s">
        <v>143</v>
      </c>
      <c r="BM154" s="141" t="s">
        <v>977</v>
      </c>
    </row>
    <row r="155" spans="2:47" s="1" customFormat="1" ht="19.5">
      <c r="B155" s="25"/>
      <c r="D155" s="157" t="s">
        <v>943</v>
      </c>
      <c r="F155" s="158" t="s">
        <v>978</v>
      </c>
      <c r="L155" s="25"/>
      <c r="M155" s="159"/>
      <c r="T155" s="49"/>
      <c r="AT155" s="13" t="s">
        <v>943</v>
      </c>
      <c r="AU155" s="13" t="s">
        <v>78</v>
      </c>
    </row>
    <row r="156" spans="2:65" s="1" customFormat="1" ht="24.2" customHeight="1">
      <c r="B156" s="129"/>
      <c r="C156" s="130" t="s">
        <v>173</v>
      </c>
      <c r="D156" s="130" t="s">
        <v>129</v>
      </c>
      <c r="E156" s="131" t="s">
        <v>979</v>
      </c>
      <c r="F156" s="132" t="s">
        <v>980</v>
      </c>
      <c r="G156" s="133" t="s">
        <v>132</v>
      </c>
      <c r="H156" s="134">
        <v>17.738</v>
      </c>
      <c r="I156" s="135"/>
      <c r="J156" s="135">
        <f>ROUND(I156*H156,2)</f>
        <v>0</v>
      </c>
      <c r="K156" s="136"/>
      <c r="L156" s="25"/>
      <c r="M156" s="137" t="s">
        <v>1</v>
      </c>
      <c r="N156" s="138" t="s">
        <v>34</v>
      </c>
      <c r="O156" s="139">
        <v>0</v>
      </c>
      <c r="P156" s="139">
        <f>O156*H156</f>
        <v>0</v>
      </c>
      <c r="Q156" s="139">
        <v>0</v>
      </c>
      <c r="R156" s="139">
        <f>Q156*H156</f>
        <v>0</v>
      </c>
      <c r="S156" s="139">
        <v>0</v>
      </c>
      <c r="T156" s="140">
        <f>S156*H156</f>
        <v>0</v>
      </c>
      <c r="AR156" s="141" t="s">
        <v>143</v>
      </c>
      <c r="AT156" s="141" t="s">
        <v>129</v>
      </c>
      <c r="AU156" s="141" t="s">
        <v>78</v>
      </c>
      <c r="AY156" s="13" t="s">
        <v>126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3" t="s">
        <v>76</v>
      </c>
      <c r="BK156" s="142">
        <f>ROUND(I156*H156,2)</f>
        <v>0</v>
      </c>
      <c r="BL156" s="13" t="s">
        <v>143</v>
      </c>
      <c r="BM156" s="141" t="s">
        <v>981</v>
      </c>
    </row>
    <row r="157" spans="2:47" s="1" customFormat="1" ht="19.5">
      <c r="B157" s="25"/>
      <c r="D157" s="157" t="s">
        <v>943</v>
      </c>
      <c r="F157" s="158" t="s">
        <v>982</v>
      </c>
      <c r="L157" s="25"/>
      <c r="M157" s="159"/>
      <c r="T157" s="49"/>
      <c r="AT157" s="13" t="s">
        <v>943</v>
      </c>
      <c r="AU157" s="13" t="s">
        <v>78</v>
      </c>
    </row>
    <row r="158" spans="2:65" s="1" customFormat="1" ht="21.75" customHeight="1">
      <c r="B158" s="129"/>
      <c r="C158" s="130" t="s">
        <v>177</v>
      </c>
      <c r="D158" s="130" t="s">
        <v>129</v>
      </c>
      <c r="E158" s="131" t="s">
        <v>983</v>
      </c>
      <c r="F158" s="132" t="s">
        <v>984</v>
      </c>
      <c r="G158" s="133" t="s">
        <v>137</v>
      </c>
      <c r="H158" s="134">
        <v>10</v>
      </c>
      <c r="I158" s="135"/>
      <c r="J158" s="135">
        <f>ROUND(I158*H158,2)</f>
        <v>0</v>
      </c>
      <c r="K158" s="136"/>
      <c r="L158" s="25"/>
      <c r="M158" s="137" t="s">
        <v>1</v>
      </c>
      <c r="N158" s="138" t="s">
        <v>34</v>
      </c>
      <c r="O158" s="139">
        <v>0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143</v>
      </c>
      <c r="AT158" s="141" t="s">
        <v>129</v>
      </c>
      <c r="AU158" s="141" t="s">
        <v>78</v>
      </c>
      <c r="AY158" s="13" t="s">
        <v>126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3" t="s">
        <v>76</v>
      </c>
      <c r="BK158" s="142">
        <f>ROUND(I158*H158,2)</f>
        <v>0</v>
      </c>
      <c r="BL158" s="13" t="s">
        <v>143</v>
      </c>
      <c r="BM158" s="141" t="s">
        <v>985</v>
      </c>
    </row>
    <row r="159" spans="2:47" s="1" customFormat="1" ht="29.25">
      <c r="B159" s="25"/>
      <c r="D159" s="157" t="s">
        <v>943</v>
      </c>
      <c r="F159" s="158" t="s">
        <v>986</v>
      </c>
      <c r="L159" s="25"/>
      <c r="M159" s="159"/>
      <c r="T159" s="49"/>
      <c r="AT159" s="13" t="s">
        <v>943</v>
      </c>
      <c r="AU159" s="13" t="s">
        <v>78</v>
      </c>
    </row>
    <row r="160" spans="2:65" s="1" customFormat="1" ht="24.2" customHeight="1">
      <c r="B160" s="129"/>
      <c r="C160" s="130" t="s">
        <v>182</v>
      </c>
      <c r="D160" s="130" t="s">
        <v>129</v>
      </c>
      <c r="E160" s="131" t="s">
        <v>987</v>
      </c>
      <c r="F160" s="132" t="s">
        <v>988</v>
      </c>
      <c r="G160" s="133" t="s">
        <v>132</v>
      </c>
      <c r="H160" s="134">
        <v>0.259</v>
      </c>
      <c r="I160" s="135"/>
      <c r="J160" s="135">
        <f>ROUND(I160*H160,2)</f>
        <v>0</v>
      </c>
      <c r="K160" s="136"/>
      <c r="L160" s="25"/>
      <c r="M160" s="137" t="s">
        <v>1</v>
      </c>
      <c r="N160" s="138" t="s">
        <v>34</v>
      </c>
      <c r="O160" s="139">
        <v>0</v>
      </c>
      <c r="P160" s="139">
        <f>O160*H160</f>
        <v>0</v>
      </c>
      <c r="Q160" s="139">
        <v>0</v>
      </c>
      <c r="R160" s="139">
        <f>Q160*H160</f>
        <v>0</v>
      </c>
      <c r="S160" s="139">
        <v>0</v>
      </c>
      <c r="T160" s="140">
        <f>S160*H160</f>
        <v>0</v>
      </c>
      <c r="AR160" s="141" t="s">
        <v>143</v>
      </c>
      <c r="AT160" s="141" t="s">
        <v>129</v>
      </c>
      <c r="AU160" s="141" t="s">
        <v>78</v>
      </c>
      <c r="AY160" s="13" t="s">
        <v>126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3" t="s">
        <v>76</v>
      </c>
      <c r="BK160" s="142">
        <f>ROUND(I160*H160,2)</f>
        <v>0</v>
      </c>
      <c r="BL160" s="13" t="s">
        <v>143</v>
      </c>
      <c r="BM160" s="141" t="s">
        <v>989</v>
      </c>
    </row>
    <row r="161" spans="2:47" s="1" customFormat="1" ht="19.5">
      <c r="B161" s="25"/>
      <c r="D161" s="157" t="s">
        <v>943</v>
      </c>
      <c r="F161" s="158" t="s">
        <v>990</v>
      </c>
      <c r="L161" s="25"/>
      <c r="M161" s="159"/>
      <c r="T161" s="49"/>
      <c r="AT161" s="13" t="s">
        <v>943</v>
      </c>
      <c r="AU161" s="13" t="s">
        <v>78</v>
      </c>
    </row>
    <row r="162" spans="2:63" s="11" customFormat="1" ht="22.9" customHeight="1">
      <c r="B162" s="118"/>
      <c r="D162" s="119" t="s">
        <v>68</v>
      </c>
      <c r="E162" s="127" t="s">
        <v>379</v>
      </c>
      <c r="F162" s="127" t="s">
        <v>991</v>
      </c>
      <c r="J162" s="128">
        <f>BK162</f>
        <v>0</v>
      </c>
      <c r="L162" s="118"/>
      <c r="M162" s="122"/>
      <c r="P162" s="123">
        <f>SUM(P163:P172)</f>
        <v>0</v>
      </c>
      <c r="R162" s="123">
        <f>SUM(R163:R172)</f>
        <v>0</v>
      </c>
      <c r="T162" s="124">
        <f>SUM(T163:T172)</f>
        <v>0</v>
      </c>
      <c r="AR162" s="119" t="s">
        <v>76</v>
      </c>
      <c r="AT162" s="125" t="s">
        <v>68</v>
      </c>
      <c r="AU162" s="125" t="s">
        <v>76</v>
      </c>
      <c r="AY162" s="119" t="s">
        <v>126</v>
      </c>
      <c r="BK162" s="126">
        <f>SUM(BK163:BK172)</f>
        <v>0</v>
      </c>
    </row>
    <row r="163" spans="2:65" s="1" customFormat="1" ht="24.2" customHeight="1">
      <c r="B163" s="129"/>
      <c r="C163" s="130" t="s">
        <v>186</v>
      </c>
      <c r="D163" s="130" t="s">
        <v>129</v>
      </c>
      <c r="E163" s="131" t="s">
        <v>992</v>
      </c>
      <c r="F163" s="132" t="s">
        <v>993</v>
      </c>
      <c r="G163" s="133" t="s">
        <v>132</v>
      </c>
      <c r="H163" s="134">
        <v>4.08</v>
      </c>
      <c r="I163" s="135"/>
      <c r="J163" s="135">
        <f>ROUND(I163*H163,2)</f>
        <v>0</v>
      </c>
      <c r="K163" s="136"/>
      <c r="L163" s="25"/>
      <c r="M163" s="137" t="s">
        <v>1</v>
      </c>
      <c r="N163" s="138" t="s">
        <v>34</v>
      </c>
      <c r="O163" s="139">
        <v>0</v>
      </c>
      <c r="P163" s="139">
        <f>O163*H163</f>
        <v>0</v>
      </c>
      <c r="Q163" s="139">
        <v>0</v>
      </c>
      <c r="R163" s="139">
        <f>Q163*H163</f>
        <v>0</v>
      </c>
      <c r="S163" s="139">
        <v>0</v>
      </c>
      <c r="T163" s="140">
        <f>S163*H163</f>
        <v>0</v>
      </c>
      <c r="AR163" s="141" t="s">
        <v>143</v>
      </c>
      <c r="AT163" s="141" t="s">
        <v>129</v>
      </c>
      <c r="AU163" s="141" t="s">
        <v>78</v>
      </c>
      <c r="AY163" s="13" t="s">
        <v>126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3" t="s">
        <v>76</v>
      </c>
      <c r="BK163" s="142">
        <f>ROUND(I163*H163,2)</f>
        <v>0</v>
      </c>
      <c r="BL163" s="13" t="s">
        <v>143</v>
      </c>
      <c r="BM163" s="141" t="s">
        <v>994</v>
      </c>
    </row>
    <row r="164" spans="2:47" s="1" customFormat="1" ht="39">
      <c r="B164" s="25"/>
      <c r="D164" s="157" t="s">
        <v>943</v>
      </c>
      <c r="F164" s="158" t="s">
        <v>995</v>
      </c>
      <c r="L164" s="25"/>
      <c r="M164" s="159"/>
      <c r="T164" s="49"/>
      <c r="AT164" s="13" t="s">
        <v>943</v>
      </c>
      <c r="AU164" s="13" t="s">
        <v>78</v>
      </c>
    </row>
    <row r="165" spans="2:65" s="1" customFormat="1" ht="49.15" customHeight="1">
      <c r="B165" s="129"/>
      <c r="C165" s="130" t="s">
        <v>8</v>
      </c>
      <c r="D165" s="130" t="s">
        <v>129</v>
      </c>
      <c r="E165" s="131" t="s">
        <v>996</v>
      </c>
      <c r="F165" s="132" t="s">
        <v>997</v>
      </c>
      <c r="G165" s="133" t="s">
        <v>132</v>
      </c>
      <c r="H165" s="134">
        <v>32.9</v>
      </c>
      <c r="I165" s="135"/>
      <c r="J165" s="135">
        <f>ROUND(I165*H165,2)</f>
        <v>0</v>
      </c>
      <c r="K165" s="136"/>
      <c r="L165" s="25"/>
      <c r="M165" s="137" t="s">
        <v>1</v>
      </c>
      <c r="N165" s="138" t="s">
        <v>34</v>
      </c>
      <c r="O165" s="139">
        <v>0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143</v>
      </c>
      <c r="AT165" s="141" t="s">
        <v>129</v>
      </c>
      <c r="AU165" s="141" t="s">
        <v>78</v>
      </c>
      <c r="AY165" s="13" t="s">
        <v>126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3" t="s">
        <v>76</v>
      </c>
      <c r="BK165" s="142">
        <f>ROUND(I165*H165,2)</f>
        <v>0</v>
      </c>
      <c r="BL165" s="13" t="s">
        <v>143</v>
      </c>
      <c r="BM165" s="141" t="s">
        <v>998</v>
      </c>
    </row>
    <row r="166" spans="2:47" s="1" customFormat="1" ht="29.25">
      <c r="B166" s="25"/>
      <c r="D166" s="157" t="s">
        <v>943</v>
      </c>
      <c r="F166" s="158" t="s">
        <v>999</v>
      </c>
      <c r="L166" s="25"/>
      <c r="M166" s="159"/>
      <c r="T166" s="49"/>
      <c r="AT166" s="13" t="s">
        <v>943</v>
      </c>
      <c r="AU166" s="13" t="s">
        <v>78</v>
      </c>
    </row>
    <row r="167" spans="2:65" s="1" customFormat="1" ht="33" customHeight="1">
      <c r="B167" s="129"/>
      <c r="C167" s="130" t="s">
        <v>133</v>
      </c>
      <c r="D167" s="130" t="s">
        <v>129</v>
      </c>
      <c r="E167" s="131" t="s">
        <v>1000</v>
      </c>
      <c r="F167" s="132" t="s">
        <v>1001</v>
      </c>
      <c r="G167" s="133" t="s">
        <v>132</v>
      </c>
      <c r="H167" s="134">
        <v>61.551</v>
      </c>
      <c r="I167" s="135"/>
      <c r="J167" s="135">
        <f>ROUND(I167*H167,2)</f>
        <v>0</v>
      </c>
      <c r="K167" s="136"/>
      <c r="L167" s="25"/>
      <c r="M167" s="137" t="s">
        <v>1</v>
      </c>
      <c r="N167" s="138" t="s">
        <v>34</v>
      </c>
      <c r="O167" s="139">
        <v>0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143</v>
      </c>
      <c r="AT167" s="141" t="s">
        <v>129</v>
      </c>
      <c r="AU167" s="141" t="s">
        <v>78</v>
      </c>
      <c r="AY167" s="13" t="s">
        <v>126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3" t="s">
        <v>76</v>
      </c>
      <c r="BK167" s="142">
        <f>ROUND(I167*H167,2)</f>
        <v>0</v>
      </c>
      <c r="BL167" s="13" t="s">
        <v>143</v>
      </c>
      <c r="BM167" s="141" t="s">
        <v>1002</v>
      </c>
    </row>
    <row r="168" spans="2:47" s="1" customFormat="1" ht="29.25">
      <c r="B168" s="25"/>
      <c r="D168" s="157" t="s">
        <v>943</v>
      </c>
      <c r="F168" s="158" t="s">
        <v>999</v>
      </c>
      <c r="L168" s="25"/>
      <c r="M168" s="159"/>
      <c r="T168" s="49"/>
      <c r="AT168" s="13" t="s">
        <v>943</v>
      </c>
      <c r="AU168" s="13" t="s">
        <v>78</v>
      </c>
    </row>
    <row r="169" spans="2:65" s="1" customFormat="1" ht="24.2" customHeight="1">
      <c r="B169" s="129"/>
      <c r="C169" s="130" t="s">
        <v>196</v>
      </c>
      <c r="D169" s="130" t="s">
        <v>129</v>
      </c>
      <c r="E169" s="131" t="s">
        <v>1003</v>
      </c>
      <c r="F169" s="132" t="s">
        <v>1004</v>
      </c>
      <c r="G169" s="133" t="s">
        <v>137</v>
      </c>
      <c r="H169" s="134">
        <v>16.24</v>
      </c>
      <c r="I169" s="135"/>
      <c r="J169" s="135">
        <f>ROUND(I169*H169,2)</f>
        <v>0</v>
      </c>
      <c r="K169" s="136"/>
      <c r="L169" s="25"/>
      <c r="M169" s="137" t="s">
        <v>1</v>
      </c>
      <c r="N169" s="138" t="s">
        <v>34</v>
      </c>
      <c r="O169" s="139">
        <v>0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143</v>
      </c>
      <c r="AT169" s="141" t="s">
        <v>129</v>
      </c>
      <c r="AU169" s="141" t="s">
        <v>78</v>
      </c>
      <c r="AY169" s="13" t="s">
        <v>126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3" t="s">
        <v>76</v>
      </c>
      <c r="BK169" s="142">
        <f>ROUND(I169*H169,2)</f>
        <v>0</v>
      </c>
      <c r="BL169" s="13" t="s">
        <v>143</v>
      </c>
      <c r="BM169" s="141" t="s">
        <v>1005</v>
      </c>
    </row>
    <row r="170" spans="2:47" s="1" customFormat="1" ht="29.25">
      <c r="B170" s="25"/>
      <c r="D170" s="157" t="s">
        <v>943</v>
      </c>
      <c r="F170" s="158" t="s">
        <v>1006</v>
      </c>
      <c r="L170" s="25"/>
      <c r="M170" s="159"/>
      <c r="T170" s="49"/>
      <c r="AT170" s="13" t="s">
        <v>943</v>
      </c>
      <c r="AU170" s="13" t="s">
        <v>78</v>
      </c>
    </row>
    <row r="171" spans="2:65" s="1" customFormat="1" ht="49.15" customHeight="1">
      <c r="B171" s="129"/>
      <c r="C171" s="130" t="s">
        <v>200</v>
      </c>
      <c r="D171" s="130" t="s">
        <v>129</v>
      </c>
      <c r="E171" s="131" t="s">
        <v>1007</v>
      </c>
      <c r="F171" s="132" t="s">
        <v>1008</v>
      </c>
      <c r="G171" s="133" t="s">
        <v>132</v>
      </c>
      <c r="H171" s="134">
        <v>36.855</v>
      </c>
      <c r="I171" s="135"/>
      <c r="J171" s="135">
        <f>ROUND(I171*H171,2)</f>
        <v>0</v>
      </c>
      <c r="K171" s="136"/>
      <c r="L171" s="25"/>
      <c r="M171" s="137" t="s">
        <v>1</v>
      </c>
      <c r="N171" s="138" t="s">
        <v>34</v>
      </c>
      <c r="O171" s="139">
        <v>0</v>
      </c>
      <c r="P171" s="139">
        <f>O171*H171</f>
        <v>0</v>
      </c>
      <c r="Q171" s="139">
        <v>0</v>
      </c>
      <c r="R171" s="139">
        <f>Q171*H171</f>
        <v>0</v>
      </c>
      <c r="S171" s="139">
        <v>0</v>
      </c>
      <c r="T171" s="140">
        <f>S171*H171</f>
        <v>0</v>
      </c>
      <c r="AR171" s="141" t="s">
        <v>143</v>
      </c>
      <c r="AT171" s="141" t="s">
        <v>129</v>
      </c>
      <c r="AU171" s="141" t="s">
        <v>78</v>
      </c>
      <c r="AY171" s="13" t="s">
        <v>126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3" t="s">
        <v>76</v>
      </c>
      <c r="BK171" s="142">
        <f>ROUND(I171*H171,2)</f>
        <v>0</v>
      </c>
      <c r="BL171" s="13" t="s">
        <v>143</v>
      </c>
      <c r="BM171" s="141" t="s">
        <v>1009</v>
      </c>
    </row>
    <row r="172" spans="2:47" s="1" customFormat="1" ht="48.75">
      <c r="B172" s="25"/>
      <c r="D172" s="157" t="s">
        <v>943</v>
      </c>
      <c r="F172" s="158" t="s">
        <v>1010</v>
      </c>
      <c r="L172" s="25"/>
      <c r="M172" s="159"/>
      <c r="T172" s="49"/>
      <c r="AT172" s="13" t="s">
        <v>943</v>
      </c>
      <c r="AU172" s="13" t="s">
        <v>78</v>
      </c>
    </row>
    <row r="173" spans="2:63" s="11" customFormat="1" ht="22.9" customHeight="1">
      <c r="B173" s="118"/>
      <c r="D173" s="119" t="s">
        <v>68</v>
      </c>
      <c r="E173" s="127" t="s">
        <v>387</v>
      </c>
      <c r="F173" s="127" t="s">
        <v>1011</v>
      </c>
      <c r="J173" s="128">
        <f>BK173</f>
        <v>0</v>
      </c>
      <c r="L173" s="118"/>
      <c r="M173" s="122"/>
      <c r="P173" s="123">
        <f>SUM(P174:P177)</f>
        <v>0</v>
      </c>
      <c r="R173" s="123">
        <f>SUM(R174:R177)</f>
        <v>0</v>
      </c>
      <c r="T173" s="124">
        <f>SUM(T174:T177)</f>
        <v>0</v>
      </c>
      <c r="AR173" s="119" t="s">
        <v>76</v>
      </c>
      <c r="AT173" s="125" t="s">
        <v>68</v>
      </c>
      <c r="AU173" s="125" t="s">
        <v>76</v>
      </c>
      <c r="AY173" s="119" t="s">
        <v>126</v>
      </c>
      <c r="BK173" s="126">
        <f>SUM(BK174:BK177)</f>
        <v>0</v>
      </c>
    </row>
    <row r="174" spans="2:65" s="1" customFormat="1" ht="24.2" customHeight="1">
      <c r="B174" s="129"/>
      <c r="C174" s="130" t="s">
        <v>204</v>
      </c>
      <c r="D174" s="130" t="s">
        <v>129</v>
      </c>
      <c r="E174" s="131" t="s">
        <v>1012</v>
      </c>
      <c r="F174" s="132" t="s">
        <v>1013</v>
      </c>
      <c r="G174" s="133" t="s">
        <v>941</v>
      </c>
      <c r="H174" s="134">
        <v>0.077</v>
      </c>
      <c r="I174" s="135"/>
      <c r="J174" s="135">
        <f>ROUND(I174*H174,2)</f>
        <v>0</v>
      </c>
      <c r="K174" s="136"/>
      <c r="L174" s="25"/>
      <c r="M174" s="137" t="s">
        <v>1</v>
      </c>
      <c r="N174" s="138" t="s">
        <v>34</v>
      </c>
      <c r="O174" s="139">
        <v>0</v>
      </c>
      <c r="P174" s="139">
        <f>O174*H174</f>
        <v>0</v>
      </c>
      <c r="Q174" s="139">
        <v>0</v>
      </c>
      <c r="R174" s="139">
        <f>Q174*H174</f>
        <v>0</v>
      </c>
      <c r="S174" s="139">
        <v>0</v>
      </c>
      <c r="T174" s="140">
        <f>S174*H174</f>
        <v>0</v>
      </c>
      <c r="AR174" s="141" t="s">
        <v>143</v>
      </c>
      <c r="AT174" s="141" t="s">
        <v>129</v>
      </c>
      <c r="AU174" s="141" t="s">
        <v>78</v>
      </c>
      <c r="AY174" s="13" t="s">
        <v>126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3" t="s">
        <v>76</v>
      </c>
      <c r="BK174" s="142">
        <f>ROUND(I174*H174,2)</f>
        <v>0</v>
      </c>
      <c r="BL174" s="13" t="s">
        <v>143</v>
      </c>
      <c r="BM174" s="141" t="s">
        <v>1014</v>
      </c>
    </row>
    <row r="175" spans="2:47" s="1" customFormat="1" ht="19.5">
      <c r="B175" s="25"/>
      <c r="D175" s="157" t="s">
        <v>943</v>
      </c>
      <c r="F175" s="158" t="s">
        <v>1015</v>
      </c>
      <c r="L175" s="25"/>
      <c r="M175" s="159"/>
      <c r="T175" s="49"/>
      <c r="AT175" s="13" t="s">
        <v>943</v>
      </c>
      <c r="AU175" s="13" t="s">
        <v>78</v>
      </c>
    </row>
    <row r="176" spans="2:65" s="1" customFormat="1" ht="37.9" customHeight="1">
      <c r="B176" s="129"/>
      <c r="C176" s="130" t="s">
        <v>208</v>
      </c>
      <c r="D176" s="130" t="s">
        <v>129</v>
      </c>
      <c r="E176" s="131" t="s">
        <v>1016</v>
      </c>
      <c r="F176" s="132" t="s">
        <v>1017</v>
      </c>
      <c r="G176" s="133" t="s">
        <v>132</v>
      </c>
      <c r="H176" s="134">
        <v>36.52</v>
      </c>
      <c r="I176" s="135"/>
      <c r="J176" s="135">
        <f>ROUND(I176*H176,2)</f>
        <v>0</v>
      </c>
      <c r="K176" s="136"/>
      <c r="L176" s="25"/>
      <c r="M176" s="137" t="s">
        <v>1</v>
      </c>
      <c r="N176" s="138" t="s">
        <v>34</v>
      </c>
      <c r="O176" s="139">
        <v>0</v>
      </c>
      <c r="P176" s="139">
        <f>O176*H176</f>
        <v>0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AR176" s="141" t="s">
        <v>143</v>
      </c>
      <c r="AT176" s="141" t="s">
        <v>129</v>
      </c>
      <c r="AU176" s="141" t="s">
        <v>78</v>
      </c>
      <c r="AY176" s="13" t="s">
        <v>126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3" t="s">
        <v>76</v>
      </c>
      <c r="BK176" s="142">
        <f>ROUND(I176*H176,2)</f>
        <v>0</v>
      </c>
      <c r="BL176" s="13" t="s">
        <v>143</v>
      </c>
      <c r="BM176" s="141" t="s">
        <v>1018</v>
      </c>
    </row>
    <row r="177" spans="2:47" s="1" customFormat="1" ht="19.5">
      <c r="B177" s="25"/>
      <c r="D177" s="157" t="s">
        <v>943</v>
      </c>
      <c r="F177" s="158" t="s">
        <v>1019</v>
      </c>
      <c r="L177" s="25"/>
      <c r="M177" s="159"/>
      <c r="T177" s="49"/>
      <c r="AT177" s="13" t="s">
        <v>943</v>
      </c>
      <c r="AU177" s="13" t="s">
        <v>78</v>
      </c>
    </row>
    <row r="178" spans="2:63" s="11" customFormat="1" ht="22.9" customHeight="1">
      <c r="B178" s="118"/>
      <c r="D178" s="119" t="s">
        <v>68</v>
      </c>
      <c r="E178" s="127" t="s">
        <v>391</v>
      </c>
      <c r="F178" s="127" t="s">
        <v>1020</v>
      </c>
      <c r="J178" s="128">
        <f>BK178</f>
        <v>0</v>
      </c>
      <c r="L178" s="118"/>
      <c r="M178" s="122"/>
      <c r="P178" s="123">
        <f>SUM(P179:P180)</f>
        <v>0</v>
      </c>
      <c r="R178" s="123">
        <f>SUM(R179:R180)</f>
        <v>0</v>
      </c>
      <c r="T178" s="124">
        <f>SUM(T179:T180)</f>
        <v>0</v>
      </c>
      <c r="AR178" s="119" t="s">
        <v>76</v>
      </c>
      <c r="AT178" s="125" t="s">
        <v>68</v>
      </c>
      <c r="AU178" s="125" t="s">
        <v>76</v>
      </c>
      <c r="AY178" s="119" t="s">
        <v>126</v>
      </c>
      <c r="BK178" s="126">
        <f>SUM(BK179:BK180)</f>
        <v>0</v>
      </c>
    </row>
    <row r="179" spans="2:65" s="1" customFormat="1" ht="55.5" customHeight="1">
      <c r="B179" s="129"/>
      <c r="C179" s="130" t="s">
        <v>7</v>
      </c>
      <c r="D179" s="130" t="s">
        <v>129</v>
      </c>
      <c r="E179" s="131" t="s">
        <v>1021</v>
      </c>
      <c r="F179" s="132" t="s">
        <v>1022</v>
      </c>
      <c r="G179" s="133" t="s">
        <v>163</v>
      </c>
      <c r="H179" s="134">
        <v>1</v>
      </c>
      <c r="I179" s="135"/>
      <c r="J179" s="135">
        <f>ROUND(I179*H179,2)</f>
        <v>0</v>
      </c>
      <c r="K179" s="136"/>
      <c r="L179" s="25"/>
      <c r="M179" s="137" t="s">
        <v>1</v>
      </c>
      <c r="N179" s="138" t="s">
        <v>34</v>
      </c>
      <c r="O179" s="139">
        <v>0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41" t="s">
        <v>143</v>
      </c>
      <c r="AT179" s="141" t="s">
        <v>129</v>
      </c>
      <c r="AU179" s="141" t="s">
        <v>78</v>
      </c>
      <c r="AY179" s="13" t="s">
        <v>126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3" t="s">
        <v>76</v>
      </c>
      <c r="BK179" s="142">
        <f>ROUND(I179*H179,2)</f>
        <v>0</v>
      </c>
      <c r="BL179" s="13" t="s">
        <v>143</v>
      </c>
      <c r="BM179" s="141" t="s">
        <v>1023</v>
      </c>
    </row>
    <row r="180" spans="2:65" s="1" customFormat="1" ht="55.5" customHeight="1">
      <c r="B180" s="129"/>
      <c r="C180" s="130" t="s">
        <v>215</v>
      </c>
      <c r="D180" s="130" t="s">
        <v>129</v>
      </c>
      <c r="E180" s="131" t="s">
        <v>1024</v>
      </c>
      <c r="F180" s="132" t="s">
        <v>1025</v>
      </c>
      <c r="G180" s="133" t="s">
        <v>163</v>
      </c>
      <c r="H180" s="134">
        <v>1</v>
      </c>
      <c r="I180" s="135"/>
      <c r="J180" s="135">
        <f>ROUND(I180*H180,2)</f>
        <v>0</v>
      </c>
      <c r="K180" s="136"/>
      <c r="L180" s="25"/>
      <c r="M180" s="137" t="s">
        <v>1</v>
      </c>
      <c r="N180" s="138" t="s">
        <v>34</v>
      </c>
      <c r="O180" s="139">
        <v>0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143</v>
      </c>
      <c r="AT180" s="141" t="s">
        <v>129</v>
      </c>
      <c r="AU180" s="141" t="s">
        <v>78</v>
      </c>
      <c r="AY180" s="13" t="s">
        <v>126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3" t="s">
        <v>76</v>
      </c>
      <c r="BK180" s="142">
        <f>ROUND(I180*H180,2)</f>
        <v>0</v>
      </c>
      <c r="BL180" s="13" t="s">
        <v>143</v>
      </c>
      <c r="BM180" s="141" t="s">
        <v>1026</v>
      </c>
    </row>
    <row r="181" spans="2:63" s="11" customFormat="1" ht="22.9" customHeight="1">
      <c r="B181" s="118"/>
      <c r="D181" s="119" t="s">
        <v>68</v>
      </c>
      <c r="E181" s="127" t="s">
        <v>1027</v>
      </c>
      <c r="F181" s="127" t="s">
        <v>1028</v>
      </c>
      <c r="J181" s="128">
        <f>BK181</f>
        <v>0</v>
      </c>
      <c r="L181" s="118"/>
      <c r="M181" s="122"/>
      <c r="P181" s="123">
        <f>SUM(P182:P184)</f>
        <v>0</v>
      </c>
      <c r="R181" s="123">
        <f>SUM(R182:R184)</f>
        <v>0</v>
      </c>
      <c r="T181" s="124">
        <f>SUM(T182:T184)</f>
        <v>0</v>
      </c>
      <c r="AR181" s="119" t="s">
        <v>76</v>
      </c>
      <c r="AT181" s="125" t="s">
        <v>68</v>
      </c>
      <c r="AU181" s="125" t="s">
        <v>76</v>
      </c>
      <c r="AY181" s="119" t="s">
        <v>126</v>
      </c>
      <c r="BK181" s="126">
        <f>SUM(BK182:BK184)</f>
        <v>0</v>
      </c>
    </row>
    <row r="182" spans="2:65" s="1" customFormat="1" ht="24.2" customHeight="1">
      <c r="B182" s="129"/>
      <c r="C182" s="130" t="s">
        <v>219</v>
      </c>
      <c r="D182" s="130" t="s">
        <v>129</v>
      </c>
      <c r="E182" s="131" t="s">
        <v>1029</v>
      </c>
      <c r="F182" s="132" t="s">
        <v>1030</v>
      </c>
      <c r="G182" s="133" t="s">
        <v>973</v>
      </c>
      <c r="H182" s="134">
        <v>0.04</v>
      </c>
      <c r="I182" s="135"/>
      <c r="J182" s="135">
        <f>ROUND(I182*H182,2)</f>
        <v>0</v>
      </c>
      <c r="K182" s="136"/>
      <c r="L182" s="25"/>
      <c r="M182" s="137" t="s">
        <v>1</v>
      </c>
      <c r="N182" s="138" t="s">
        <v>34</v>
      </c>
      <c r="O182" s="139">
        <v>0</v>
      </c>
      <c r="P182" s="139">
        <f>O182*H182</f>
        <v>0</v>
      </c>
      <c r="Q182" s="139">
        <v>0</v>
      </c>
      <c r="R182" s="139">
        <f>Q182*H182</f>
        <v>0</v>
      </c>
      <c r="S182" s="139">
        <v>0</v>
      </c>
      <c r="T182" s="140">
        <f>S182*H182</f>
        <v>0</v>
      </c>
      <c r="AR182" s="141" t="s">
        <v>143</v>
      </c>
      <c r="AT182" s="141" t="s">
        <v>129</v>
      </c>
      <c r="AU182" s="141" t="s">
        <v>78</v>
      </c>
      <c r="AY182" s="13" t="s">
        <v>126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3" t="s">
        <v>76</v>
      </c>
      <c r="BK182" s="142">
        <f>ROUND(I182*H182,2)</f>
        <v>0</v>
      </c>
      <c r="BL182" s="13" t="s">
        <v>143</v>
      </c>
      <c r="BM182" s="141" t="s">
        <v>1031</v>
      </c>
    </row>
    <row r="183" spans="2:47" s="1" customFormat="1" ht="19.5">
      <c r="B183" s="25"/>
      <c r="D183" s="157" t="s">
        <v>943</v>
      </c>
      <c r="F183" s="158" t="s">
        <v>1032</v>
      </c>
      <c r="L183" s="25"/>
      <c r="M183" s="159"/>
      <c r="T183" s="49"/>
      <c r="AT183" s="13" t="s">
        <v>943</v>
      </c>
      <c r="AU183" s="13" t="s">
        <v>78</v>
      </c>
    </row>
    <row r="184" spans="2:65" s="1" customFormat="1" ht="24.2" customHeight="1">
      <c r="B184" s="129"/>
      <c r="C184" s="130" t="s">
        <v>223</v>
      </c>
      <c r="D184" s="130" t="s">
        <v>129</v>
      </c>
      <c r="E184" s="131" t="s">
        <v>1033</v>
      </c>
      <c r="F184" s="132" t="s">
        <v>1034</v>
      </c>
      <c r="G184" s="133" t="s">
        <v>1035</v>
      </c>
      <c r="H184" s="134">
        <v>8</v>
      </c>
      <c r="I184" s="135"/>
      <c r="J184" s="135">
        <f>ROUND(I184*H184,2)</f>
        <v>0</v>
      </c>
      <c r="K184" s="136"/>
      <c r="L184" s="25"/>
      <c r="M184" s="137" t="s">
        <v>1</v>
      </c>
      <c r="N184" s="138" t="s">
        <v>34</v>
      </c>
      <c r="O184" s="139">
        <v>0</v>
      </c>
      <c r="P184" s="139">
        <f>O184*H184</f>
        <v>0</v>
      </c>
      <c r="Q184" s="139">
        <v>0</v>
      </c>
      <c r="R184" s="139">
        <f>Q184*H184</f>
        <v>0</v>
      </c>
      <c r="S184" s="139">
        <v>0</v>
      </c>
      <c r="T184" s="140">
        <f>S184*H184</f>
        <v>0</v>
      </c>
      <c r="AR184" s="141" t="s">
        <v>143</v>
      </c>
      <c r="AT184" s="141" t="s">
        <v>129</v>
      </c>
      <c r="AU184" s="141" t="s">
        <v>78</v>
      </c>
      <c r="AY184" s="13" t="s">
        <v>126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3" t="s">
        <v>76</v>
      </c>
      <c r="BK184" s="142">
        <f>ROUND(I184*H184,2)</f>
        <v>0</v>
      </c>
      <c r="BL184" s="13" t="s">
        <v>143</v>
      </c>
      <c r="BM184" s="141" t="s">
        <v>1036</v>
      </c>
    </row>
    <row r="185" spans="2:63" s="11" customFormat="1" ht="22.9" customHeight="1">
      <c r="B185" s="118"/>
      <c r="D185" s="119" t="s">
        <v>68</v>
      </c>
      <c r="E185" s="127" t="s">
        <v>503</v>
      </c>
      <c r="F185" s="127" t="s">
        <v>1037</v>
      </c>
      <c r="J185" s="128">
        <f>BK185</f>
        <v>0</v>
      </c>
      <c r="L185" s="118"/>
      <c r="M185" s="122"/>
      <c r="P185" s="123">
        <f>SUM(P186:P189)</f>
        <v>0</v>
      </c>
      <c r="R185" s="123">
        <f>SUM(R186:R189)</f>
        <v>0</v>
      </c>
      <c r="T185" s="124">
        <f>SUM(T186:T189)</f>
        <v>0</v>
      </c>
      <c r="AR185" s="119" t="s">
        <v>76</v>
      </c>
      <c r="AT185" s="125" t="s">
        <v>68</v>
      </c>
      <c r="AU185" s="125" t="s">
        <v>76</v>
      </c>
      <c r="AY185" s="119" t="s">
        <v>126</v>
      </c>
      <c r="BK185" s="126">
        <f>SUM(BK186:BK189)</f>
        <v>0</v>
      </c>
    </row>
    <row r="186" spans="2:65" s="1" customFormat="1" ht="16.5" customHeight="1">
      <c r="B186" s="129"/>
      <c r="C186" s="130" t="s">
        <v>227</v>
      </c>
      <c r="D186" s="130" t="s">
        <v>129</v>
      </c>
      <c r="E186" s="131" t="s">
        <v>1038</v>
      </c>
      <c r="F186" s="132" t="s">
        <v>1039</v>
      </c>
      <c r="G186" s="133" t="s">
        <v>941</v>
      </c>
      <c r="H186" s="134">
        <v>1.794</v>
      </c>
      <c r="I186" s="135"/>
      <c r="J186" s="135">
        <f>ROUND(I186*H186,2)</f>
        <v>0</v>
      </c>
      <c r="K186" s="136"/>
      <c r="L186" s="25"/>
      <c r="M186" s="137" t="s">
        <v>1</v>
      </c>
      <c r="N186" s="138" t="s">
        <v>34</v>
      </c>
      <c r="O186" s="139">
        <v>0</v>
      </c>
      <c r="P186" s="139">
        <f>O186*H186</f>
        <v>0</v>
      </c>
      <c r="Q186" s="139">
        <v>0</v>
      </c>
      <c r="R186" s="139">
        <f>Q186*H186</f>
        <v>0</v>
      </c>
      <c r="S186" s="139">
        <v>0</v>
      </c>
      <c r="T186" s="140">
        <f>S186*H186</f>
        <v>0</v>
      </c>
      <c r="AR186" s="141" t="s">
        <v>143</v>
      </c>
      <c r="AT186" s="141" t="s">
        <v>129</v>
      </c>
      <c r="AU186" s="141" t="s">
        <v>78</v>
      </c>
      <c r="AY186" s="13" t="s">
        <v>126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3" t="s">
        <v>76</v>
      </c>
      <c r="BK186" s="142">
        <f>ROUND(I186*H186,2)</f>
        <v>0</v>
      </c>
      <c r="BL186" s="13" t="s">
        <v>143</v>
      </c>
      <c r="BM186" s="141" t="s">
        <v>1040</v>
      </c>
    </row>
    <row r="187" spans="2:47" s="1" customFormat="1" ht="19.5">
      <c r="B187" s="25"/>
      <c r="D187" s="157" t="s">
        <v>943</v>
      </c>
      <c r="F187" s="158" t="s">
        <v>1041</v>
      </c>
      <c r="L187" s="25"/>
      <c r="M187" s="159"/>
      <c r="T187" s="49"/>
      <c r="AT187" s="13" t="s">
        <v>943</v>
      </c>
      <c r="AU187" s="13" t="s">
        <v>78</v>
      </c>
    </row>
    <row r="188" spans="2:65" s="1" customFormat="1" ht="44.25" customHeight="1">
      <c r="B188" s="129"/>
      <c r="C188" s="130" t="s">
        <v>231</v>
      </c>
      <c r="D188" s="130" t="s">
        <v>129</v>
      </c>
      <c r="E188" s="131" t="s">
        <v>1042</v>
      </c>
      <c r="F188" s="132" t="s">
        <v>1043</v>
      </c>
      <c r="G188" s="133" t="s">
        <v>941</v>
      </c>
      <c r="H188" s="134">
        <v>0.077</v>
      </c>
      <c r="I188" s="135"/>
      <c r="J188" s="135">
        <f>ROUND(I188*H188,2)</f>
        <v>0</v>
      </c>
      <c r="K188" s="136"/>
      <c r="L188" s="25"/>
      <c r="M188" s="137" t="s">
        <v>1</v>
      </c>
      <c r="N188" s="138" t="s">
        <v>34</v>
      </c>
      <c r="O188" s="139">
        <v>0</v>
      </c>
      <c r="P188" s="139">
        <f>O188*H188</f>
        <v>0</v>
      </c>
      <c r="Q188" s="139">
        <v>0</v>
      </c>
      <c r="R188" s="139">
        <f>Q188*H188</f>
        <v>0</v>
      </c>
      <c r="S188" s="139">
        <v>0</v>
      </c>
      <c r="T188" s="140">
        <f>S188*H188</f>
        <v>0</v>
      </c>
      <c r="AR188" s="141" t="s">
        <v>143</v>
      </c>
      <c r="AT188" s="141" t="s">
        <v>129</v>
      </c>
      <c r="AU188" s="141" t="s">
        <v>78</v>
      </c>
      <c r="AY188" s="13" t="s">
        <v>126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3" t="s">
        <v>76</v>
      </c>
      <c r="BK188" s="142">
        <f>ROUND(I188*H188,2)</f>
        <v>0</v>
      </c>
      <c r="BL188" s="13" t="s">
        <v>143</v>
      </c>
      <c r="BM188" s="141" t="s">
        <v>1044</v>
      </c>
    </row>
    <row r="189" spans="2:65" s="1" customFormat="1" ht="16.5" customHeight="1">
      <c r="B189" s="129"/>
      <c r="C189" s="130" t="s">
        <v>234</v>
      </c>
      <c r="D189" s="130" t="s">
        <v>129</v>
      </c>
      <c r="E189" s="131" t="s">
        <v>1045</v>
      </c>
      <c r="F189" s="132" t="s">
        <v>1046</v>
      </c>
      <c r="G189" s="133" t="s">
        <v>137</v>
      </c>
      <c r="H189" s="134">
        <v>4</v>
      </c>
      <c r="I189" s="135"/>
      <c r="J189" s="135">
        <f>ROUND(I189*H189,2)</f>
        <v>0</v>
      </c>
      <c r="K189" s="136"/>
      <c r="L189" s="25"/>
      <c r="M189" s="137" t="s">
        <v>1</v>
      </c>
      <c r="N189" s="138" t="s">
        <v>34</v>
      </c>
      <c r="O189" s="139">
        <v>0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143</v>
      </c>
      <c r="AT189" s="141" t="s">
        <v>129</v>
      </c>
      <c r="AU189" s="141" t="s">
        <v>78</v>
      </c>
      <c r="AY189" s="13" t="s">
        <v>126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3" t="s">
        <v>76</v>
      </c>
      <c r="BK189" s="142">
        <f>ROUND(I189*H189,2)</f>
        <v>0</v>
      </c>
      <c r="BL189" s="13" t="s">
        <v>143</v>
      </c>
      <c r="BM189" s="141" t="s">
        <v>1047</v>
      </c>
    </row>
    <row r="190" spans="2:63" s="11" customFormat="1" ht="22.9" customHeight="1">
      <c r="B190" s="118"/>
      <c r="D190" s="119" t="s">
        <v>68</v>
      </c>
      <c r="E190" s="127" t="s">
        <v>515</v>
      </c>
      <c r="F190" s="127" t="s">
        <v>1048</v>
      </c>
      <c r="J190" s="128">
        <f>BK190</f>
        <v>0</v>
      </c>
      <c r="L190" s="118"/>
      <c r="M190" s="122"/>
      <c r="P190" s="123">
        <f>SUM(P191:P192)</f>
        <v>0</v>
      </c>
      <c r="R190" s="123">
        <f>SUM(R191:R192)</f>
        <v>0</v>
      </c>
      <c r="T190" s="124">
        <f>SUM(T191:T192)</f>
        <v>0</v>
      </c>
      <c r="AR190" s="119" t="s">
        <v>76</v>
      </c>
      <c r="AT190" s="125" t="s">
        <v>68</v>
      </c>
      <c r="AU190" s="125" t="s">
        <v>76</v>
      </c>
      <c r="AY190" s="119" t="s">
        <v>126</v>
      </c>
      <c r="BK190" s="126">
        <f>SUM(BK191:BK192)</f>
        <v>0</v>
      </c>
    </row>
    <row r="191" spans="2:65" s="1" customFormat="1" ht="37.9" customHeight="1">
      <c r="B191" s="129"/>
      <c r="C191" s="130" t="s">
        <v>239</v>
      </c>
      <c r="D191" s="130" t="s">
        <v>129</v>
      </c>
      <c r="E191" s="131" t="s">
        <v>1049</v>
      </c>
      <c r="F191" s="132" t="s">
        <v>1050</v>
      </c>
      <c r="G191" s="133" t="s">
        <v>973</v>
      </c>
      <c r="H191" s="134">
        <v>4.933</v>
      </c>
      <c r="I191" s="135"/>
      <c r="J191" s="135">
        <f>ROUND(I191*H191,2)</f>
        <v>0</v>
      </c>
      <c r="K191" s="136"/>
      <c r="L191" s="25"/>
      <c r="M191" s="137" t="s">
        <v>1</v>
      </c>
      <c r="N191" s="138" t="s">
        <v>34</v>
      </c>
      <c r="O191" s="139">
        <v>0</v>
      </c>
      <c r="P191" s="139">
        <f>O191*H191</f>
        <v>0</v>
      </c>
      <c r="Q191" s="139">
        <v>0</v>
      </c>
      <c r="R191" s="139">
        <f>Q191*H191</f>
        <v>0</v>
      </c>
      <c r="S191" s="139">
        <v>0</v>
      </c>
      <c r="T191" s="140">
        <f>S191*H191</f>
        <v>0</v>
      </c>
      <c r="AR191" s="141" t="s">
        <v>143</v>
      </c>
      <c r="AT191" s="141" t="s">
        <v>129</v>
      </c>
      <c r="AU191" s="141" t="s">
        <v>78</v>
      </c>
      <c r="AY191" s="13" t="s">
        <v>126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3" t="s">
        <v>76</v>
      </c>
      <c r="BK191" s="142">
        <f>ROUND(I191*H191,2)</f>
        <v>0</v>
      </c>
      <c r="BL191" s="13" t="s">
        <v>143</v>
      </c>
      <c r="BM191" s="141" t="s">
        <v>1051</v>
      </c>
    </row>
    <row r="192" spans="2:47" s="1" customFormat="1" ht="19.5">
      <c r="B192" s="25"/>
      <c r="D192" s="157" t="s">
        <v>943</v>
      </c>
      <c r="F192" s="158" t="s">
        <v>1052</v>
      </c>
      <c r="L192" s="25"/>
      <c r="M192" s="159"/>
      <c r="T192" s="49"/>
      <c r="AT192" s="13" t="s">
        <v>943</v>
      </c>
      <c r="AU192" s="13" t="s">
        <v>78</v>
      </c>
    </row>
    <row r="193" spans="2:63" s="11" customFormat="1" ht="22.9" customHeight="1">
      <c r="B193" s="118"/>
      <c r="D193" s="119" t="s">
        <v>68</v>
      </c>
      <c r="E193" s="127" t="s">
        <v>1053</v>
      </c>
      <c r="F193" s="127" t="s">
        <v>1054</v>
      </c>
      <c r="J193" s="128">
        <f>BK193</f>
        <v>0</v>
      </c>
      <c r="L193" s="118"/>
      <c r="M193" s="122"/>
      <c r="P193" s="123">
        <f>SUM(P194:P199)</f>
        <v>0</v>
      </c>
      <c r="R193" s="123">
        <f>SUM(R194:R199)</f>
        <v>0</v>
      </c>
      <c r="T193" s="124">
        <f>SUM(T194:T199)</f>
        <v>0</v>
      </c>
      <c r="AR193" s="119" t="s">
        <v>76</v>
      </c>
      <c r="AT193" s="125" t="s">
        <v>68</v>
      </c>
      <c r="AU193" s="125" t="s">
        <v>76</v>
      </c>
      <c r="AY193" s="119" t="s">
        <v>126</v>
      </c>
      <c r="BK193" s="126">
        <f>SUM(BK194:BK199)</f>
        <v>0</v>
      </c>
    </row>
    <row r="194" spans="2:65" s="1" customFormat="1" ht="21.75" customHeight="1">
      <c r="B194" s="129"/>
      <c r="C194" s="130" t="s">
        <v>243</v>
      </c>
      <c r="D194" s="130" t="s">
        <v>129</v>
      </c>
      <c r="E194" s="131" t="s">
        <v>1055</v>
      </c>
      <c r="F194" s="132" t="s">
        <v>1056</v>
      </c>
      <c r="G194" s="133" t="s">
        <v>973</v>
      </c>
      <c r="H194" s="134">
        <v>3.84</v>
      </c>
      <c r="I194" s="135"/>
      <c r="J194" s="135">
        <f>ROUND(I194*H194,2)</f>
        <v>0</v>
      </c>
      <c r="K194" s="136"/>
      <c r="L194" s="25"/>
      <c r="M194" s="137" t="s">
        <v>1</v>
      </c>
      <c r="N194" s="138" t="s">
        <v>34</v>
      </c>
      <c r="O194" s="139">
        <v>0</v>
      </c>
      <c r="P194" s="139">
        <f>O194*H194</f>
        <v>0</v>
      </c>
      <c r="Q194" s="139">
        <v>0</v>
      </c>
      <c r="R194" s="139">
        <f>Q194*H194</f>
        <v>0</v>
      </c>
      <c r="S194" s="139">
        <v>0</v>
      </c>
      <c r="T194" s="140">
        <f>S194*H194</f>
        <v>0</v>
      </c>
      <c r="AR194" s="141" t="s">
        <v>143</v>
      </c>
      <c r="AT194" s="141" t="s">
        <v>129</v>
      </c>
      <c r="AU194" s="141" t="s">
        <v>78</v>
      </c>
      <c r="AY194" s="13" t="s">
        <v>126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3" t="s">
        <v>76</v>
      </c>
      <c r="BK194" s="142">
        <f>ROUND(I194*H194,2)</f>
        <v>0</v>
      </c>
      <c r="BL194" s="13" t="s">
        <v>143</v>
      </c>
      <c r="BM194" s="141" t="s">
        <v>1057</v>
      </c>
    </row>
    <row r="195" spans="2:47" s="1" customFormat="1" ht="29.25">
      <c r="B195" s="25"/>
      <c r="D195" s="157" t="s">
        <v>943</v>
      </c>
      <c r="F195" s="158" t="s">
        <v>1058</v>
      </c>
      <c r="L195" s="25"/>
      <c r="M195" s="159"/>
      <c r="T195" s="49"/>
      <c r="AT195" s="13" t="s">
        <v>943</v>
      </c>
      <c r="AU195" s="13" t="s">
        <v>78</v>
      </c>
    </row>
    <row r="196" spans="2:65" s="1" customFormat="1" ht="24.2" customHeight="1">
      <c r="B196" s="129"/>
      <c r="C196" s="130" t="s">
        <v>249</v>
      </c>
      <c r="D196" s="130" t="s">
        <v>129</v>
      </c>
      <c r="E196" s="131" t="s">
        <v>1059</v>
      </c>
      <c r="F196" s="132" t="s">
        <v>1060</v>
      </c>
      <c r="G196" s="133" t="s">
        <v>973</v>
      </c>
      <c r="H196" s="134">
        <v>42.242</v>
      </c>
      <c r="I196" s="135"/>
      <c r="J196" s="135">
        <f>ROUND(I196*H196,2)</f>
        <v>0</v>
      </c>
      <c r="K196" s="136"/>
      <c r="L196" s="25"/>
      <c r="M196" s="137" t="s">
        <v>1</v>
      </c>
      <c r="N196" s="138" t="s">
        <v>34</v>
      </c>
      <c r="O196" s="139">
        <v>0</v>
      </c>
      <c r="P196" s="139">
        <f>O196*H196</f>
        <v>0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143</v>
      </c>
      <c r="AT196" s="141" t="s">
        <v>129</v>
      </c>
      <c r="AU196" s="141" t="s">
        <v>78</v>
      </c>
      <c r="AY196" s="13" t="s">
        <v>126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3" t="s">
        <v>76</v>
      </c>
      <c r="BK196" s="142">
        <f>ROUND(I196*H196,2)</f>
        <v>0</v>
      </c>
      <c r="BL196" s="13" t="s">
        <v>143</v>
      </c>
      <c r="BM196" s="141" t="s">
        <v>1061</v>
      </c>
    </row>
    <row r="197" spans="2:65" s="1" customFormat="1" ht="24.2" customHeight="1">
      <c r="B197" s="129"/>
      <c r="C197" s="130" t="s">
        <v>253</v>
      </c>
      <c r="D197" s="130" t="s">
        <v>129</v>
      </c>
      <c r="E197" s="131" t="s">
        <v>1062</v>
      </c>
      <c r="F197" s="132" t="s">
        <v>1063</v>
      </c>
      <c r="G197" s="133" t="s">
        <v>973</v>
      </c>
      <c r="H197" s="134">
        <v>3.84</v>
      </c>
      <c r="I197" s="135"/>
      <c r="J197" s="135">
        <f>ROUND(I197*H197,2)</f>
        <v>0</v>
      </c>
      <c r="K197" s="136"/>
      <c r="L197" s="25"/>
      <c r="M197" s="137" t="s">
        <v>1</v>
      </c>
      <c r="N197" s="138" t="s">
        <v>34</v>
      </c>
      <c r="O197" s="139">
        <v>0</v>
      </c>
      <c r="P197" s="139">
        <f>O197*H197</f>
        <v>0</v>
      </c>
      <c r="Q197" s="139">
        <v>0</v>
      </c>
      <c r="R197" s="139">
        <f>Q197*H197</f>
        <v>0</v>
      </c>
      <c r="S197" s="139">
        <v>0</v>
      </c>
      <c r="T197" s="140">
        <f>S197*H197</f>
        <v>0</v>
      </c>
      <c r="AR197" s="141" t="s">
        <v>143</v>
      </c>
      <c r="AT197" s="141" t="s">
        <v>129</v>
      </c>
      <c r="AU197" s="141" t="s">
        <v>78</v>
      </c>
      <c r="AY197" s="13" t="s">
        <v>126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3" t="s">
        <v>76</v>
      </c>
      <c r="BK197" s="142">
        <f>ROUND(I197*H197,2)</f>
        <v>0</v>
      </c>
      <c r="BL197" s="13" t="s">
        <v>143</v>
      </c>
      <c r="BM197" s="141" t="s">
        <v>1064</v>
      </c>
    </row>
    <row r="198" spans="2:65" s="1" customFormat="1" ht="24.2" customHeight="1">
      <c r="B198" s="129"/>
      <c r="C198" s="130" t="s">
        <v>257</v>
      </c>
      <c r="D198" s="130" t="s">
        <v>129</v>
      </c>
      <c r="E198" s="131" t="s">
        <v>1065</v>
      </c>
      <c r="F198" s="132" t="s">
        <v>1066</v>
      </c>
      <c r="G198" s="133" t="s">
        <v>973</v>
      </c>
      <c r="H198" s="134">
        <v>7.68</v>
      </c>
      <c r="I198" s="135"/>
      <c r="J198" s="135">
        <f>ROUND(I198*H198,2)</f>
        <v>0</v>
      </c>
      <c r="K198" s="136"/>
      <c r="L198" s="25"/>
      <c r="M198" s="137" t="s">
        <v>1</v>
      </c>
      <c r="N198" s="138" t="s">
        <v>34</v>
      </c>
      <c r="O198" s="139">
        <v>0</v>
      </c>
      <c r="P198" s="139">
        <f>O198*H198</f>
        <v>0</v>
      </c>
      <c r="Q198" s="139">
        <v>0</v>
      </c>
      <c r="R198" s="139">
        <f>Q198*H198</f>
        <v>0</v>
      </c>
      <c r="S198" s="139">
        <v>0</v>
      </c>
      <c r="T198" s="140">
        <f>S198*H198</f>
        <v>0</v>
      </c>
      <c r="AR198" s="141" t="s">
        <v>143</v>
      </c>
      <c r="AT198" s="141" t="s">
        <v>129</v>
      </c>
      <c r="AU198" s="141" t="s">
        <v>78</v>
      </c>
      <c r="AY198" s="13" t="s">
        <v>126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3" t="s">
        <v>76</v>
      </c>
      <c r="BK198" s="142">
        <f>ROUND(I198*H198,2)</f>
        <v>0</v>
      </c>
      <c r="BL198" s="13" t="s">
        <v>143</v>
      </c>
      <c r="BM198" s="141" t="s">
        <v>1067</v>
      </c>
    </row>
    <row r="199" spans="2:65" s="1" customFormat="1" ht="44.25" customHeight="1">
      <c r="B199" s="129"/>
      <c r="C199" s="130" t="s">
        <v>261</v>
      </c>
      <c r="D199" s="130" t="s">
        <v>129</v>
      </c>
      <c r="E199" s="131" t="s">
        <v>1068</v>
      </c>
      <c r="F199" s="132" t="s">
        <v>1069</v>
      </c>
      <c r="G199" s="133" t="s">
        <v>973</v>
      </c>
      <c r="H199" s="134">
        <v>3.84</v>
      </c>
      <c r="I199" s="135"/>
      <c r="J199" s="135">
        <f>ROUND(I199*H199,2)</f>
        <v>0</v>
      </c>
      <c r="K199" s="136"/>
      <c r="L199" s="25"/>
      <c r="M199" s="137" t="s">
        <v>1</v>
      </c>
      <c r="N199" s="138" t="s">
        <v>34</v>
      </c>
      <c r="O199" s="139">
        <v>0</v>
      </c>
      <c r="P199" s="139">
        <f>O199*H199</f>
        <v>0</v>
      </c>
      <c r="Q199" s="139">
        <v>0</v>
      </c>
      <c r="R199" s="139">
        <f>Q199*H199</f>
        <v>0</v>
      </c>
      <c r="S199" s="139">
        <v>0</v>
      </c>
      <c r="T199" s="140">
        <f>S199*H199</f>
        <v>0</v>
      </c>
      <c r="AR199" s="141" t="s">
        <v>143</v>
      </c>
      <c r="AT199" s="141" t="s">
        <v>129</v>
      </c>
      <c r="AU199" s="141" t="s">
        <v>78</v>
      </c>
      <c r="AY199" s="13" t="s">
        <v>126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3" t="s">
        <v>76</v>
      </c>
      <c r="BK199" s="142">
        <f>ROUND(I199*H199,2)</f>
        <v>0</v>
      </c>
      <c r="BL199" s="13" t="s">
        <v>143</v>
      </c>
      <c r="BM199" s="141" t="s">
        <v>1070</v>
      </c>
    </row>
    <row r="200" spans="2:63" s="11" customFormat="1" ht="22.9" customHeight="1">
      <c r="B200" s="118"/>
      <c r="D200" s="119" t="s">
        <v>68</v>
      </c>
      <c r="E200" s="127" t="s">
        <v>305</v>
      </c>
      <c r="F200" s="127" t="s">
        <v>1071</v>
      </c>
      <c r="J200" s="128">
        <f>BK200</f>
        <v>0</v>
      </c>
      <c r="L200" s="118"/>
      <c r="M200" s="122"/>
      <c r="P200" s="123">
        <f>P201</f>
        <v>0</v>
      </c>
      <c r="R200" s="123">
        <f>R201</f>
        <v>0</v>
      </c>
      <c r="T200" s="124">
        <f>T201</f>
        <v>0</v>
      </c>
      <c r="AR200" s="119" t="s">
        <v>78</v>
      </c>
      <c r="AT200" s="125" t="s">
        <v>68</v>
      </c>
      <c r="AU200" s="125" t="s">
        <v>76</v>
      </c>
      <c r="AY200" s="119" t="s">
        <v>126</v>
      </c>
      <c r="BK200" s="126">
        <f>BK201</f>
        <v>0</v>
      </c>
    </row>
    <row r="201" spans="2:65" s="1" customFormat="1" ht="16.5" customHeight="1">
      <c r="B201" s="129"/>
      <c r="C201" s="130" t="s">
        <v>265</v>
      </c>
      <c r="D201" s="130" t="s">
        <v>129</v>
      </c>
      <c r="E201" s="131" t="s">
        <v>1072</v>
      </c>
      <c r="F201" s="132" t="s">
        <v>1073</v>
      </c>
      <c r="G201" s="133" t="s">
        <v>163</v>
      </c>
      <c r="H201" s="134">
        <v>1</v>
      </c>
      <c r="I201" s="135"/>
      <c r="J201" s="135">
        <f>ROUND(I201*H201,2)</f>
        <v>0</v>
      </c>
      <c r="K201" s="136"/>
      <c r="L201" s="25"/>
      <c r="M201" s="137" t="s">
        <v>1</v>
      </c>
      <c r="N201" s="138" t="s">
        <v>34</v>
      </c>
      <c r="O201" s="139">
        <v>0</v>
      </c>
      <c r="P201" s="139">
        <f>O201*H201</f>
        <v>0</v>
      </c>
      <c r="Q201" s="139">
        <v>0</v>
      </c>
      <c r="R201" s="139">
        <f>Q201*H201</f>
        <v>0</v>
      </c>
      <c r="S201" s="139">
        <v>0</v>
      </c>
      <c r="T201" s="140">
        <f>S201*H201</f>
        <v>0</v>
      </c>
      <c r="AR201" s="141" t="s">
        <v>133</v>
      </c>
      <c r="AT201" s="141" t="s">
        <v>129</v>
      </c>
      <c r="AU201" s="141" t="s">
        <v>78</v>
      </c>
      <c r="AY201" s="13" t="s">
        <v>126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3" t="s">
        <v>76</v>
      </c>
      <c r="BK201" s="142">
        <f>ROUND(I201*H201,2)</f>
        <v>0</v>
      </c>
      <c r="BL201" s="13" t="s">
        <v>133</v>
      </c>
      <c r="BM201" s="141" t="s">
        <v>1074</v>
      </c>
    </row>
    <row r="202" spans="2:63" s="11" customFormat="1" ht="22.9" customHeight="1">
      <c r="B202" s="118"/>
      <c r="D202" s="119" t="s">
        <v>68</v>
      </c>
      <c r="E202" s="127" t="s">
        <v>1075</v>
      </c>
      <c r="F202" s="127" t="s">
        <v>1076</v>
      </c>
      <c r="J202" s="128">
        <f>BK202</f>
        <v>0</v>
      </c>
      <c r="L202" s="118"/>
      <c r="M202" s="122"/>
      <c r="P202" s="123">
        <f>SUM(P203:P209)</f>
        <v>0</v>
      </c>
      <c r="R202" s="123">
        <f>SUM(R203:R209)</f>
        <v>0</v>
      </c>
      <c r="T202" s="124">
        <f>SUM(T203:T209)</f>
        <v>0</v>
      </c>
      <c r="AR202" s="119" t="s">
        <v>78</v>
      </c>
      <c r="AT202" s="125" t="s">
        <v>68</v>
      </c>
      <c r="AU202" s="125" t="s">
        <v>76</v>
      </c>
      <c r="AY202" s="119" t="s">
        <v>126</v>
      </c>
      <c r="BK202" s="126">
        <f>SUM(BK203:BK209)</f>
        <v>0</v>
      </c>
    </row>
    <row r="203" spans="2:65" s="1" customFormat="1" ht="33" customHeight="1">
      <c r="B203" s="129"/>
      <c r="C203" s="130" t="s">
        <v>269</v>
      </c>
      <c r="D203" s="130" t="s">
        <v>129</v>
      </c>
      <c r="E203" s="131" t="s">
        <v>1077</v>
      </c>
      <c r="F203" s="132" t="s">
        <v>1078</v>
      </c>
      <c r="G203" s="133" t="s">
        <v>163</v>
      </c>
      <c r="H203" s="134">
        <v>1</v>
      </c>
      <c r="I203" s="135"/>
      <c r="J203" s="135">
        <f aca="true" t="shared" si="0" ref="J203:J208">ROUND(I203*H203,2)</f>
        <v>0</v>
      </c>
      <c r="K203" s="136"/>
      <c r="L203" s="25"/>
      <c r="M203" s="137" t="s">
        <v>1</v>
      </c>
      <c r="N203" s="138" t="s">
        <v>34</v>
      </c>
      <c r="O203" s="139">
        <v>0</v>
      </c>
      <c r="P203" s="139">
        <f aca="true" t="shared" si="1" ref="P203:P208">O203*H203</f>
        <v>0</v>
      </c>
      <c r="Q203" s="139">
        <v>0</v>
      </c>
      <c r="R203" s="139">
        <f aca="true" t="shared" si="2" ref="R203:R208">Q203*H203</f>
        <v>0</v>
      </c>
      <c r="S203" s="139">
        <v>0</v>
      </c>
      <c r="T203" s="140">
        <f aca="true" t="shared" si="3" ref="T203:T208">S203*H203</f>
        <v>0</v>
      </c>
      <c r="AR203" s="141" t="s">
        <v>133</v>
      </c>
      <c r="AT203" s="141" t="s">
        <v>129</v>
      </c>
      <c r="AU203" s="141" t="s">
        <v>78</v>
      </c>
      <c r="AY203" s="13" t="s">
        <v>126</v>
      </c>
      <c r="BE203" s="142">
        <f aca="true" t="shared" si="4" ref="BE203:BE208">IF(N203="základní",J203,0)</f>
        <v>0</v>
      </c>
      <c r="BF203" s="142">
        <f aca="true" t="shared" si="5" ref="BF203:BF208">IF(N203="snížená",J203,0)</f>
        <v>0</v>
      </c>
      <c r="BG203" s="142">
        <f aca="true" t="shared" si="6" ref="BG203:BG208">IF(N203="zákl. přenesená",J203,0)</f>
        <v>0</v>
      </c>
      <c r="BH203" s="142">
        <f aca="true" t="shared" si="7" ref="BH203:BH208">IF(N203="sníž. přenesená",J203,0)</f>
        <v>0</v>
      </c>
      <c r="BI203" s="142">
        <f aca="true" t="shared" si="8" ref="BI203:BI208">IF(N203="nulová",J203,0)</f>
        <v>0</v>
      </c>
      <c r="BJ203" s="13" t="s">
        <v>76</v>
      </c>
      <c r="BK203" s="142">
        <f aca="true" t="shared" si="9" ref="BK203:BK208">ROUND(I203*H203,2)</f>
        <v>0</v>
      </c>
      <c r="BL203" s="13" t="s">
        <v>133</v>
      </c>
      <c r="BM203" s="141" t="s">
        <v>1079</v>
      </c>
    </row>
    <row r="204" spans="2:65" s="1" customFormat="1" ht="24.2" customHeight="1">
      <c r="B204" s="129"/>
      <c r="C204" s="130" t="s">
        <v>273</v>
      </c>
      <c r="D204" s="130" t="s">
        <v>129</v>
      </c>
      <c r="E204" s="131" t="s">
        <v>1080</v>
      </c>
      <c r="F204" s="132" t="s">
        <v>1081</v>
      </c>
      <c r="G204" s="133" t="s">
        <v>163</v>
      </c>
      <c r="H204" s="134">
        <v>1</v>
      </c>
      <c r="I204" s="135"/>
      <c r="J204" s="135">
        <f t="shared" si="0"/>
        <v>0</v>
      </c>
      <c r="K204" s="136"/>
      <c r="L204" s="25"/>
      <c r="M204" s="137" t="s">
        <v>1</v>
      </c>
      <c r="N204" s="138" t="s">
        <v>34</v>
      </c>
      <c r="O204" s="139">
        <v>0</v>
      </c>
      <c r="P204" s="139">
        <f t="shared" si="1"/>
        <v>0</v>
      </c>
      <c r="Q204" s="139">
        <v>0</v>
      </c>
      <c r="R204" s="139">
        <f t="shared" si="2"/>
        <v>0</v>
      </c>
      <c r="S204" s="139">
        <v>0</v>
      </c>
      <c r="T204" s="140">
        <f t="shared" si="3"/>
        <v>0</v>
      </c>
      <c r="AR204" s="141" t="s">
        <v>133</v>
      </c>
      <c r="AT204" s="141" t="s">
        <v>129</v>
      </c>
      <c r="AU204" s="141" t="s">
        <v>78</v>
      </c>
      <c r="AY204" s="13" t="s">
        <v>126</v>
      </c>
      <c r="BE204" s="142">
        <f t="shared" si="4"/>
        <v>0</v>
      </c>
      <c r="BF204" s="142">
        <f t="shared" si="5"/>
        <v>0</v>
      </c>
      <c r="BG204" s="142">
        <f t="shared" si="6"/>
        <v>0</v>
      </c>
      <c r="BH204" s="142">
        <f t="shared" si="7"/>
        <v>0</v>
      </c>
      <c r="BI204" s="142">
        <f t="shared" si="8"/>
        <v>0</v>
      </c>
      <c r="BJ204" s="13" t="s">
        <v>76</v>
      </c>
      <c r="BK204" s="142">
        <f t="shared" si="9"/>
        <v>0</v>
      </c>
      <c r="BL204" s="13" t="s">
        <v>133</v>
      </c>
      <c r="BM204" s="141" t="s">
        <v>1082</v>
      </c>
    </row>
    <row r="205" spans="2:65" s="1" customFormat="1" ht="66.75" customHeight="1">
      <c r="B205" s="129"/>
      <c r="C205" s="130" t="s">
        <v>277</v>
      </c>
      <c r="D205" s="130" t="s">
        <v>129</v>
      </c>
      <c r="E205" s="131" t="s">
        <v>1083</v>
      </c>
      <c r="F205" s="132" t="s">
        <v>1084</v>
      </c>
      <c r="G205" s="133" t="s">
        <v>163</v>
      </c>
      <c r="H205" s="134">
        <v>1</v>
      </c>
      <c r="I205" s="135"/>
      <c r="J205" s="135">
        <f t="shared" si="0"/>
        <v>0</v>
      </c>
      <c r="K205" s="136"/>
      <c r="L205" s="25"/>
      <c r="M205" s="137" t="s">
        <v>1</v>
      </c>
      <c r="N205" s="138" t="s">
        <v>34</v>
      </c>
      <c r="O205" s="139">
        <v>0</v>
      </c>
      <c r="P205" s="139">
        <f t="shared" si="1"/>
        <v>0</v>
      </c>
      <c r="Q205" s="139">
        <v>0</v>
      </c>
      <c r="R205" s="139">
        <f t="shared" si="2"/>
        <v>0</v>
      </c>
      <c r="S205" s="139">
        <v>0</v>
      </c>
      <c r="T205" s="140">
        <f t="shared" si="3"/>
        <v>0</v>
      </c>
      <c r="AR205" s="141" t="s">
        <v>133</v>
      </c>
      <c r="AT205" s="141" t="s">
        <v>129</v>
      </c>
      <c r="AU205" s="141" t="s">
        <v>78</v>
      </c>
      <c r="AY205" s="13" t="s">
        <v>126</v>
      </c>
      <c r="BE205" s="142">
        <f t="shared" si="4"/>
        <v>0</v>
      </c>
      <c r="BF205" s="142">
        <f t="shared" si="5"/>
        <v>0</v>
      </c>
      <c r="BG205" s="142">
        <f t="shared" si="6"/>
        <v>0</v>
      </c>
      <c r="BH205" s="142">
        <f t="shared" si="7"/>
        <v>0</v>
      </c>
      <c r="BI205" s="142">
        <f t="shared" si="8"/>
        <v>0</v>
      </c>
      <c r="BJ205" s="13" t="s">
        <v>76</v>
      </c>
      <c r="BK205" s="142">
        <f t="shared" si="9"/>
        <v>0</v>
      </c>
      <c r="BL205" s="13" t="s">
        <v>133</v>
      </c>
      <c r="BM205" s="141" t="s">
        <v>1085</v>
      </c>
    </row>
    <row r="206" spans="2:65" s="1" customFormat="1" ht="37.9" customHeight="1">
      <c r="B206" s="129"/>
      <c r="C206" s="130" t="s">
        <v>281</v>
      </c>
      <c r="D206" s="130" t="s">
        <v>129</v>
      </c>
      <c r="E206" s="131" t="s">
        <v>1086</v>
      </c>
      <c r="F206" s="132" t="s">
        <v>1087</v>
      </c>
      <c r="G206" s="133" t="s">
        <v>163</v>
      </c>
      <c r="H206" s="134">
        <v>1</v>
      </c>
      <c r="I206" s="135"/>
      <c r="J206" s="135">
        <f t="shared" si="0"/>
        <v>0</v>
      </c>
      <c r="K206" s="136"/>
      <c r="L206" s="25"/>
      <c r="M206" s="137" t="s">
        <v>1</v>
      </c>
      <c r="N206" s="138" t="s">
        <v>34</v>
      </c>
      <c r="O206" s="139">
        <v>0</v>
      </c>
      <c r="P206" s="139">
        <f t="shared" si="1"/>
        <v>0</v>
      </c>
      <c r="Q206" s="139">
        <v>0</v>
      </c>
      <c r="R206" s="139">
        <f t="shared" si="2"/>
        <v>0</v>
      </c>
      <c r="S206" s="139">
        <v>0</v>
      </c>
      <c r="T206" s="140">
        <f t="shared" si="3"/>
        <v>0</v>
      </c>
      <c r="AR206" s="141" t="s">
        <v>133</v>
      </c>
      <c r="AT206" s="141" t="s">
        <v>129</v>
      </c>
      <c r="AU206" s="141" t="s">
        <v>78</v>
      </c>
      <c r="AY206" s="13" t="s">
        <v>126</v>
      </c>
      <c r="BE206" s="142">
        <f t="shared" si="4"/>
        <v>0</v>
      </c>
      <c r="BF206" s="142">
        <f t="shared" si="5"/>
        <v>0</v>
      </c>
      <c r="BG206" s="142">
        <f t="shared" si="6"/>
        <v>0</v>
      </c>
      <c r="BH206" s="142">
        <f t="shared" si="7"/>
        <v>0</v>
      </c>
      <c r="BI206" s="142">
        <f t="shared" si="8"/>
        <v>0</v>
      </c>
      <c r="BJ206" s="13" t="s">
        <v>76</v>
      </c>
      <c r="BK206" s="142">
        <f t="shared" si="9"/>
        <v>0</v>
      </c>
      <c r="BL206" s="13" t="s">
        <v>133</v>
      </c>
      <c r="BM206" s="141" t="s">
        <v>1088</v>
      </c>
    </row>
    <row r="207" spans="2:65" s="1" customFormat="1" ht="16.5" customHeight="1">
      <c r="B207" s="129"/>
      <c r="C207" s="130" t="s">
        <v>285</v>
      </c>
      <c r="D207" s="130" t="s">
        <v>129</v>
      </c>
      <c r="E207" s="131" t="s">
        <v>1089</v>
      </c>
      <c r="F207" s="132" t="s">
        <v>1090</v>
      </c>
      <c r="G207" s="133" t="s">
        <v>163</v>
      </c>
      <c r="H207" s="134">
        <v>1</v>
      </c>
      <c r="I207" s="135"/>
      <c r="J207" s="135">
        <f t="shared" si="0"/>
        <v>0</v>
      </c>
      <c r="K207" s="136"/>
      <c r="L207" s="25"/>
      <c r="M207" s="137" t="s">
        <v>1</v>
      </c>
      <c r="N207" s="138" t="s">
        <v>34</v>
      </c>
      <c r="O207" s="139">
        <v>0</v>
      </c>
      <c r="P207" s="139">
        <f t="shared" si="1"/>
        <v>0</v>
      </c>
      <c r="Q207" s="139">
        <v>0</v>
      </c>
      <c r="R207" s="139">
        <f t="shared" si="2"/>
        <v>0</v>
      </c>
      <c r="S207" s="139">
        <v>0</v>
      </c>
      <c r="T207" s="140">
        <f t="shared" si="3"/>
        <v>0</v>
      </c>
      <c r="AR207" s="141" t="s">
        <v>133</v>
      </c>
      <c r="AT207" s="141" t="s">
        <v>129</v>
      </c>
      <c r="AU207" s="141" t="s">
        <v>78</v>
      </c>
      <c r="AY207" s="13" t="s">
        <v>126</v>
      </c>
      <c r="BE207" s="142">
        <f t="shared" si="4"/>
        <v>0</v>
      </c>
      <c r="BF207" s="142">
        <f t="shared" si="5"/>
        <v>0</v>
      </c>
      <c r="BG207" s="142">
        <f t="shared" si="6"/>
        <v>0</v>
      </c>
      <c r="BH207" s="142">
        <f t="shared" si="7"/>
        <v>0</v>
      </c>
      <c r="BI207" s="142">
        <f t="shared" si="8"/>
        <v>0</v>
      </c>
      <c r="BJ207" s="13" t="s">
        <v>76</v>
      </c>
      <c r="BK207" s="142">
        <f t="shared" si="9"/>
        <v>0</v>
      </c>
      <c r="BL207" s="13" t="s">
        <v>133</v>
      </c>
      <c r="BM207" s="141" t="s">
        <v>1091</v>
      </c>
    </row>
    <row r="208" spans="2:65" s="1" customFormat="1" ht="24.2" customHeight="1">
      <c r="B208" s="129"/>
      <c r="C208" s="130" t="s">
        <v>289</v>
      </c>
      <c r="D208" s="130" t="s">
        <v>129</v>
      </c>
      <c r="E208" s="131" t="s">
        <v>1092</v>
      </c>
      <c r="F208" s="132" t="s">
        <v>1093</v>
      </c>
      <c r="G208" s="133" t="s">
        <v>973</v>
      </c>
      <c r="H208" s="134">
        <v>0.027</v>
      </c>
      <c r="I208" s="135"/>
      <c r="J208" s="135">
        <f t="shared" si="0"/>
        <v>0</v>
      </c>
      <c r="K208" s="136"/>
      <c r="L208" s="25"/>
      <c r="M208" s="137" t="s">
        <v>1</v>
      </c>
      <c r="N208" s="138" t="s">
        <v>34</v>
      </c>
      <c r="O208" s="139">
        <v>0</v>
      </c>
      <c r="P208" s="139">
        <f t="shared" si="1"/>
        <v>0</v>
      </c>
      <c r="Q208" s="139">
        <v>0</v>
      </c>
      <c r="R208" s="139">
        <f t="shared" si="2"/>
        <v>0</v>
      </c>
      <c r="S208" s="139">
        <v>0</v>
      </c>
      <c r="T208" s="140">
        <f t="shared" si="3"/>
        <v>0</v>
      </c>
      <c r="AR208" s="141" t="s">
        <v>133</v>
      </c>
      <c r="AT208" s="141" t="s">
        <v>129</v>
      </c>
      <c r="AU208" s="141" t="s">
        <v>78</v>
      </c>
      <c r="AY208" s="13" t="s">
        <v>126</v>
      </c>
      <c r="BE208" s="142">
        <f t="shared" si="4"/>
        <v>0</v>
      </c>
      <c r="BF208" s="142">
        <f t="shared" si="5"/>
        <v>0</v>
      </c>
      <c r="BG208" s="142">
        <f t="shared" si="6"/>
        <v>0</v>
      </c>
      <c r="BH208" s="142">
        <f t="shared" si="7"/>
        <v>0</v>
      </c>
      <c r="BI208" s="142">
        <f t="shared" si="8"/>
        <v>0</v>
      </c>
      <c r="BJ208" s="13" t="s">
        <v>76</v>
      </c>
      <c r="BK208" s="142">
        <f t="shared" si="9"/>
        <v>0</v>
      </c>
      <c r="BL208" s="13" t="s">
        <v>133</v>
      </c>
      <c r="BM208" s="141" t="s">
        <v>1094</v>
      </c>
    </row>
    <row r="209" spans="2:47" s="1" customFormat="1" ht="19.5">
      <c r="B209" s="25"/>
      <c r="D209" s="157" t="s">
        <v>943</v>
      </c>
      <c r="F209" s="158" t="s">
        <v>1095</v>
      </c>
      <c r="L209" s="25"/>
      <c r="M209" s="159"/>
      <c r="T209" s="49"/>
      <c r="AT209" s="13" t="s">
        <v>943</v>
      </c>
      <c r="AU209" s="13" t="s">
        <v>78</v>
      </c>
    </row>
    <row r="210" spans="2:63" s="11" customFormat="1" ht="22.9" customHeight="1">
      <c r="B210" s="118"/>
      <c r="D210" s="119" t="s">
        <v>68</v>
      </c>
      <c r="E210" s="127" t="s">
        <v>861</v>
      </c>
      <c r="F210" s="127" t="s">
        <v>862</v>
      </c>
      <c r="J210" s="128">
        <f>BK210</f>
        <v>0</v>
      </c>
      <c r="L210" s="118"/>
      <c r="M210" s="122"/>
      <c r="P210" s="123">
        <f>SUM(P211:P215)</f>
        <v>0</v>
      </c>
      <c r="R210" s="123">
        <f>SUM(R211:R215)</f>
        <v>0</v>
      </c>
      <c r="T210" s="124">
        <f>SUM(T211:T215)</f>
        <v>0</v>
      </c>
      <c r="AR210" s="119" t="s">
        <v>78</v>
      </c>
      <c r="AT210" s="125" t="s">
        <v>68</v>
      </c>
      <c r="AU210" s="125" t="s">
        <v>76</v>
      </c>
      <c r="AY210" s="119" t="s">
        <v>126</v>
      </c>
      <c r="BK210" s="126">
        <f>SUM(BK211:BK215)</f>
        <v>0</v>
      </c>
    </row>
    <row r="211" spans="2:65" s="1" customFormat="1" ht="24.2" customHeight="1">
      <c r="B211" s="129"/>
      <c r="C211" s="130" t="s">
        <v>293</v>
      </c>
      <c r="D211" s="130" t="s">
        <v>129</v>
      </c>
      <c r="E211" s="131" t="s">
        <v>1096</v>
      </c>
      <c r="F211" s="132" t="s">
        <v>1097</v>
      </c>
      <c r="G211" s="133" t="s">
        <v>132</v>
      </c>
      <c r="H211" s="134">
        <v>1.388</v>
      </c>
      <c r="I211" s="135"/>
      <c r="J211" s="135">
        <f>ROUND(I211*H211,2)</f>
        <v>0</v>
      </c>
      <c r="K211" s="136"/>
      <c r="L211" s="25"/>
      <c r="M211" s="137" t="s">
        <v>1</v>
      </c>
      <c r="N211" s="138" t="s">
        <v>34</v>
      </c>
      <c r="O211" s="139">
        <v>0</v>
      </c>
      <c r="P211" s="139">
        <f>O211*H211</f>
        <v>0</v>
      </c>
      <c r="Q211" s="139">
        <v>0</v>
      </c>
      <c r="R211" s="139">
        <f>Q211*H211</f>
        <v>0</v>
      </c>
      <c r="S211" s="139">
        <v>0</v>
      </c>
      <c r="T211" s="140">
        <f>S211*H211</f>
        <v>0</v>
      </c>
      <c r="AR211" s="141" t="s">
        <v>133</v>
      </c>
      <c r="AT211" s="141" t="s">
        <v>129</v>
      </c>
      <c r="AU211" s="141" t="s">
        <v>78</v>
      </c>
      <c r="AY211" s="13" t="s">
        <v>126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3" t="s">
        <v>76</v>
      </c>
      <c r="BK211" s="142">
        <f>ROUND(I211*H211,2)</f>
        <v>0</v>
      </c>
      <c r="BL211" s="13" t="s">
        <v>133</v>
      </c>
      <c r="BM211" s="141" t="s">
        <v>1098</v>
      </c>
    </row>
    <row r="212" spans="2:47" s="1" customFormat="1" ht="19.5">
      <c r="B212" s="25"/>
      <c r="D212" s="157" t="s">
        <v>943</v>
      </c>
      <c r="F212" s="158" t="s">
        <v>1099</v>
      </c>
      <c r="L212" s="25"/>
      <c r="M212" s="159"/>
      <c r="T212" s="49"/>
      <c r="AT212" s="13" t="s">
        <v>943</v>
      </c>
      <c r="AU212" s="13" t="s">
        <v>78</v>
      </c>
    </row>
    <row r="213" spans="2:65" s="1" customFormat="1" ht="24.2" customHeight="1">
      <c r="B213" s="129"/>
      <c r="C213" s="130" t="s">
        <v>297</v>
      </c>
      <c r="D213" s="130" t="s">
        <v>129</v>
      </c>
      <c r="E213" s="131" t="s">
        <v>1100</v>
      </c>
      <c r="F213" s="132" t="s">
        <v>1101</v>
      </c>
      <c r="G213" s="133" t="s">
        <v>132</v>
      </c>
      <c r="H213" s="134">
        <v>1.388</v>
      </c>
      <c r="I213" s="135"/>
      <c r="J213" s="135">
        <f>ROUND(I213*H213,2)</f>
        <v>0</v>
      </c>
      <c r="K213" s="136"/>
      <c r="L213" s="25"/>
      <c r="M213" s="137" t="s">
        <v>1</v>
      </c>
      <c r="N213" s="138" t="s">
        <v>34</v>
      </c>
      <c r="O213" s="139">
        <v>0</v>
      </c>
      <c r="P213" s="139">
        <f>O213*H213</f>
        <v>0</v>
      </c>
      <c r="Q213" s="139">
        <v>0</v>
      </c>
      <c r="R213" s="139">
        <f>Q213*H213</f>
        <v>0</v>
      </c>
      <c r="S213" s="139">
        <v>0</v>
      </c>
      <c r="T213" s="140">
        <f>S213*H213</f>
        <v>0</v>
      </c>
      <c r="AR213" s="141" t="s">
        <v>133</v>
      </c>
      <c r="AT213" s="141" t="s">
        <v>129</v>
      </c>
      <c r="AU213" s="141" t="s">
        <v>78</v>
      </c>
      <c r="AY213" s="13" t="s">
        <v>126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3" t="s">
        <v>76</v>
      </c>
      <c r="BK213" s="142">
        <f>ROUND(I213*H213,2)</f>
        <v>0</v>
      </c>
      <c r="BL213" s="13" t="s">
        <v>133</v>
      </c>
      <c r="BM213" s="141" t="s">
        <v>1102</v>
      </c>
    </row>
    <row r="214" spans="2:65" s="1" customFormat="1" ht="37.9" customHeight="1">
      <c r="B214" s="129"/>
      <c r="C214" s="130" t="s">
        <v>301</v>
      </c>
      <c r="D214" s="130" t="s">
        <v>129</v>
      </c>
      <c r="E214" s="131" t="s">
        <v>1103</v>
      </c>
      <c r="F214" s="132" t="s">
        <v>1104</v>
      </c>
      <c r="G214" s="133" t="s">
        <v>132</v>
      </c>
      <c r="H214" s="134">
        <v>34.841</v>
      </c>
      <c r="I214" s="135"/>
      <c r="J214" s="135">
        <f>ROUND(I214*H214,2)</f>
        <v>0</v>
      </c>
      <c r="K214" s="136"/>
      <c r="L214" s="25"/>
      <c r="M214" s="137" t="s">
        <v>1</v>
      </c>
      <c r="N214" s="138" t="s">
        <v>34</v>
      </c>
      <c r="O214" s="139">
        <v>0</v>
      </c>
      <c r="P214" s="139">
        <f>O214*H214</f>
        <v>0</v>
      </c>
      <c r="Q214" s="139">
        <v>0</v>
      </c>
      <c r="R214" s="139">
        <f>Q214*H214</f>
        <v>0</v>
      </c>
      <c r="S214" s="139">
        <v>0</v>
      </c>
      <c r="T214" s="140">
        <f>S214*H214</f>
        <v>0</v>
      </c>
      <c r="AR214" s="141" t="s">
        <v>133</v>
      </c>
      <c r="AT214" s="141" t="s">
        <v>129</v>
      </c>
      <c r="AU214" s="141" t="s">
        <v>78</v>
      </c>
      <c r="AY214" s="13" t="s">
        <v>126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3" t="s">
        <v>76</v>
      </c>
      <c r="BK214" s="142">
        <f>ROUND(I214*H214,2)</f>
        <v>0</v>
      </c>
      <c r="BL214" s="13" t="s">
        <v>133</v>
      </c>
      <c r="BM214" s="141" t="s">
        <v>1105</v>
      </c>
    </row>
    <row r="215" spans="2:47" s="1" customFormat="1" ht="19.5">
      <c r="B215" s="25"/>
      <c r="D215" s="157" t="s">
        <v>943</v>
      </c>
      <c r="F215" s="158" t="s">
        <v>1106</v>
      </c>
      <c r="L215" s="25"/>
      <c r="M215" s="159"/>
      <c r="T215" s="49"/>
      <c r="AT215" s="13" t="s">
        <v>943</v>
      </c>
      <c r="AU215" s="13" t="s">
        <v>78</v>
      </c>
    </row>
    <row r="216" spans="2:63" s="11" customFormat="1" ht="22.9" customHeight="1">
      <c r="B216" s="118"/>
      <c r="D216" s="119" t="s">
        <v>68</v>
      </c>
      <c r="E216" s="127" t="s">
        <v>1107</v>
      </c>
      <c r="F216" s="127" t="s">
        <v>1108</v>
      </c>
      <c r="J216" s="128">
        <f>BK216</f>
        <v>0</v>
      </c>
      <c r="L216" s="118"/>
      <c r="M216" s="122"/>
      <c r="P216" s="123">
        <f>SUM(P217:P219)</f>
        <v>0</v>
      </c>
      <c r="R216" s="123">
        <f>SUM(R217:R219)</f>
        <v>0</v>
      </c>
      <c r="T216" s="124">
        <f>SUM(T217:T219)</f>
        <v>0</v>
      </c>
      <c r="AR216" s="119" t="s">
        <v>78</v>
      </c>
      <c r="AT216" s="125" t="s">
        <v>68</v>
      </c>
      <c r="AU216" s="125" t="s">
        <v>76</v>
      </c>
      <c r="AY216" s="119" t="s">
        <v>126</v>
      </c>
      <c r="BK216" s="126">
        <f>SUM(BK217:BK219)</f>
        <v>0</v>
      </c>
    </row>
    <row r="217" spans="2:65" s="1" customFormat="1" ht="24.2" customHeight="1">
      <c r="B217" s="129"/>
      <c r="C217" s="130" t="s">
        <v>307</v>
      </c>
      <c r="D217" s="130" t="s">
        <v>129</v>
      </c>
      <c r="E217" s="131" t="s">
        <v>1109</v>
      </c>
      <c r="F217" s="132" t="s">
        <v>1110</v>
      </c>
      <c r="G217" s="133" t="s">
        <v>132</v>
      </c>
      <c r="H217" s="134">
        <v>127.912</v>
      </c>
      <c r="I217" s="135"/>
      <c r="J217" s="135">
        <f>ROUND(I217*H217,2)</f>
        <v>0</v>
      </c>
      <c r="K217" s="136"/>
      <c r="L217" s="25"/>
      <c r="M217" s="137" t="s">
        <v>1</v>
      </c>
      <c r="N217" s="138" t="s">
        <v>34</v>
      </c>
      <c r="O217" s="139">
        <v>0</v>
      </c>
      <c r="P217" s="139">
        <f>O217*H217</f>
        <v>0</v>
      </c>
      <c r="Q217" s="139">
        <v>0</v>
      </c>
      <c r="R217" s="139">
        <f>Q217*H217</f>
        <v>0</v>
      </c>
      <c r="S217" s="139">
        <v>0</v>
      </c>
      <c r="T217" s="140">
        <f>S217*H217</f>
        <v>0</v>
      </c>
      <c r="AR217" s="141" t="s">
        <v>133</v>
      </c>
      <c r="AT217" s="141" t="s">
        <v>129</v>
      </c>
      <c r="AU217" s="141" t="s">
        <v>78</v>
      </c>
      <c r="AY217" s="13" t="s">
        <v>126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3" t="s">
        <v>76</v>
      </c>
      <c r="BK217" s="142">
        <f>ROUND(I217*H217,2)</f>
        <v>0</v>
      </c>
      <c r="BL217" s="13" t="s">
        <v>133</v>
      </c>
      <c r="BM217" s="141" t="s">
        <v>1111</v>
      </c>
    </row>
    <row r="218" spans="2:65" s="1" customFormat="1" ht="24.2" customHeight="1">
      <c r="B218" s="129"/>
      <c r="C218" s="130" t="s">
        <v>311</v>
      </c>
      <c r="D218" s="130" t="s">
        <v>129</v>
      </c>
      <c r="E218" s="131" t="s">
        <v>1112</v>
      </c>
      <c r="F218" s="132" t="s">
        <v>1113</v>
      </c>
      <c r="G218" s="133" t="s">
        <v>132</v>
      </c>
      <c r="H218" s="134">
        <v>44.424</v>
      </c>
      <c r="I218" s="135"/>
      <c r="J218" s="135">
        <f>ROUND(I218*H218,2)</f>
        <v>0</v>
      </c>
      <c r="K218" s="136"/>
      <c r="L218" s="25"/>
      <c r="M218" s="137" t="s">
        <v>1</v>
      </c>
      <c r="N218" s="138" t="s">
        <v>34</v>
      </c>
      <c r="O218" s="139">
        <v>0</v>
      </c>
      <c r="P218" s="139">
        <f>O218*H218</f>
        <v>0</v>
      </c>
      <c r="Q218" s="139">
        <v>0</v>
      </c>
      <c r="R218" s="139">
        <f>Q218*H218</f>
        <v>0</v>
      </c>
      <c r="S218" s="139">
        <v>0</v>
      </c>
      <c r="T218" s="140">
        <f>S218*H218</f>
        <v>0</v>
      </c>
      <c r="AR218" s="141" t="s">
        <v>133</v>
      </c>
      <c r="AT218" s="141" t="s">
        <v>129</v>
      </c>
      <c r="AU218" s="141" t="s">
        <v>78</v>
      </c>
      <c r="AY218" s="13" t="s">
        <v>126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3" t="s">
        <v>76</v>
      </c>
      <c r="BK218" s="142">
        <f>ROUND(I218*H218,2)</f>
        <v>0</v>
      </c>
      <c r="BL218" s="13" t="s">
        <v>133</v>
      </c>
      <c r="BM218" s="141" t="s">
        <v>1114</v>
      </c>
    </row>
    <row r="219" spans="2:65" s="1" customFormat="1" ht="33" customHeight="1">
      <c r="B219" s="129"/>
      <c r="C219" s="130" t="s">
        <v>315</v>
      </c>
      <c r="D219" s="130" t="s">
        <v>129</v>
      </c>
      <c r="E219" s="131" t="s">
        <v>1115</v>
      </c>
      <c r="F219" s="132" t="s">
        <v>1116</v>
      </c>
      <c r="G219" s="133" t="s">
        <v>132</v>
      </c>
      <c r="H219" s="134">
        <v>83.488</v>
      </c>
      <c r="I219" s="135"/>
      <c r="J219" s="135">
        <f>ROUND(I219*H219,2)</f>
        <v>0</v>
      </c>
      <c r="K219" s="136"/>
      <c r="L219" s="25"/>
      <c r="M219" s="153" t="s">
        <v>1</v>
      </c>
      <c r="N219" s="154" t="s">
        <v>34</v>
      </c>
      <c r="O219" s="155">
        <v>0</v>
      </c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AR219" s="141" t="s">
        <v>133</v>
      </c>
      <c r="AT219" s="141" t="s">
        <v>129</v>
      </c>
      <c r="AU219" s="141" t="s">
        <v>78</v>
      </c>
      <c r="AY219" s="13" t="s">
        <v>126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13" t="s">
        <v>76</v>
      </c>
      <c r="BK219" s="142">
        <f>ROUND(I219*H219,2)</f>
        <v>0</v>
      </c>
      <c r="BL219" s="13" t="s">
        <v>133</v>
      </c>
      <c r="BM219" s="141" t="s">
        <v>1117</v>
      </c>
    </row>
    <row r="220" spans="2:12" s="1" customFormat="1" ht="6.95" customHeight="1">
      <c r="B220" s="37"/>
      <c r="C220" s="38"/>
      <c r="D220" s="38"/>
      <c r="E220" s="38"/>
      <c r="F220" s="38"/>
      <c r="G220" s="38"/>
      <c r="H220" s="38"/>
      <c r="I220" s="38"/>
      <c r="J220" s="38"/>
      <c r="K220" s="38"/>
      <c r="L220" s="25"/>
    </row>
  </sheetData>
  <autoFilter ref="C133:K219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6"/>
  <sheetViews>
    <sheetView showGridLines="0" workbookViewId="0" topLeftCell="A93">
      <selection activeCell="I125" sqref="I1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53" t="s">
        <v>5</v>
      </c>
      <c r="M2" s="354"/>
      <c r="N2" s="354"/>
      <c r="O2" s="354"/>
      <c r="P2" s="354"/>
      <c r="Q2" s="354"/>
      <c r="R2" s="354"/>
      <c r="S2" s="354"/>
      <c r="T2" s="354"/>
      <c r="U2" s="354"/>
      <c r="V2" s="354"/>
      <c r="AT2" s="13" t="s">
        <v>89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90</v>
      </c>
      <c r="L4" s="16"/>
      <c r="M4" s="86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392" t="str">
        <f>'Rekapitulace stavby'!K6</f>
        <v>Rekonstrukce VS Hotel Vodova, Vodova 336/108 Brno
DODATEK 1 - 2/2024</v>
      </c>
      <c r="F7" s="393"/>
      <c r="G7" s="393"/>
      <c r="H7" s="393"/>
      <c r="L7" s="16"/>
    </row>
    <row r="8" spans="2:12" ht="12" customHeight="1">
      <c r="B8" s="16"/>
      <c r="D8" s="22" t="s">
        <v>91</v>
      </c>
      <c r="L8" s="16"/>
    </row>
    <row r="9" spans="2:12" s="1" customFormat="1" ht="16.5" customHeight="1">
      <c r="B9" s="25"/>
      <c r="E9" s="392" t="s">
        <v>92</v>
      </c>
      <c r="F9" s="391"/>
      <c r="G9" s="391"/>
      <c r="H9" s="391"/>
      <c r="L9" s="25"/>
    </row>
    <row r="10" spans="2:12" s="1" customFormat="1" ht="12" customHeight="1">
      <c r="B10" s="25"/>
      <c r="D10" s="22" t="s">
        <v>93</v>
      </c>
      <c r="L10" s="25"/>
    </row>
    <row r="11" spans="2:12" s="1" customFormat="1" ht="16.5" customHeight="1">
      <c r="B11" s="25"/>
      <c r="E11" s="382" t="s">
        <v>1118</v>
      </c>
      <c r="F11" s="391"/>
      <c r="G11" s="391"/>
      <c r="H11" s="391"/>
      <c r="L11" s="25"/>
    </row>
    <row r="12" spans="2:12" s="1" customFormat="1" ht="12">
      <c r="B12" s="25"/>
      <c r="L12" s="25"/>
    </row>
    <row r="13" spans="2:12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12" s="1" customFormat="1" ht="12" customHeight="1">
      <c r="B14" s="25"/>
      <c r="D14" s="22" t="s">
        <v>17</v>
      </c>
      <c r="F14" s="20" t="s">
        <v>18</v>
      </c>
      <c r="I14" s="22" t="s">
        <v>19</v>
      </c>
      <c r="J14" s="45">
        <f>'Rekapitulace stavby'!AN8</f>
        <v>45316</v>
      </c>
      <c r="L14" s="25"/>
    </row>
    <row r="15" spans="2:12" s="1" customFormat="1" ht="10.9" customHeight="1">
      <c r="B15" s="25"/>
      <c r="L15" s="25"/>
    </row>
    <row r="16" spans="2:12" s="1" customFormat="1" ht="12" customHeight="1">
      <c r="B16" s="25"/>
      <c r="D16" s="22" t="s">
        <v>20</v>
      </c>
      <c r="I16" s="22" t="s">
        <v>21</v>
      </c>
      <c r="J16" s="20" t="str">
        <f>IF('Rekapitulace stavby'!AN10="","",'Rekapitulace stavby'!AN10)</f>
        <v/>
      </c>
      <c r="L16" s="25"/>
    </row>
    <row r="17" spans="2:12" s="1" customFormat="1" ht="18" customHeight="1">
      <c r="B17" s="25"/>
      <c r="E17" s="20" t="str">
        <f>IF('Rekapitulace stavby'!E11="","",'Rekapitulace stavby'!E11)</f>
        <v xml:space="preserve"> </v>
      </c>
      <c r="I17" s="22" t="s">
        <v>22</v>
      </c>
      <c r="J17" s="20" t="str">
        <f>IF('Rekapitulace stavby'!AN11="","",'Rekapitulace stavby'!AN11)</f>
        <v/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23</v>
      </c>
      <c r="I19" s="22" t="s">
        <v>21</v>
      </c>
      <c r="J19" s="20" t="str">
        <f>'Rekapitulace stavby'!AN13</f>
        <v/>
      </c>
      <c r="L19" s="25"/>
    </row>
    <row r="20" spans="2:12" s="1" customFormat="1" ht="18" customHeight="1">
      <c r="B20" s="25"/>
      <c r="E20" s="362" t="str">
        <f>'Rekapitulace stavby'!E14</f>
        <v xml:space="preserve"> </v>
      </c>
      <c r="F20" s="362"/>
      <c r="G20" s="362"/>
      <c r="H20" s="362"/>
      <c r="I20" s="22" t="s">
        <v>22</v>
      </c>
      <c r="J20" s="20" t="str">
        <f>'Rekapitulace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24</v>
      </c>
      <c r="I22" s="22" t="s">
        <v>21</v>
      </c>
      <c r="J22" s="20" t="str">
        <f>IF('Rekapitulace stavby'!AN16="","",'Rekapitulace stavby'!AN16)</f>
        <v/>
      </c>
      <c r="L22" s="25"/>
    </row>
    <row r="23" spans="2:12" s="1" customFormat="1" ht="18" customHeight="1">
      <c r="B23" s="25"/>
      <c r="E23" s="20" t="str">
        <f>IF('Rekapitulace stavby'!E17="","",'Rekapitulace stavby'!E17)</f>
        <v xml:space="preserve"> </v>
      </c>
      <c r="I23" s="22" t="s">
        <v>22</v>
      </c>
      <c r="J23" s="20" t="str">
        <f>IF('Rekapitulace stavby'!AN17="","",'Rekapitulace stavby'!AN17)</f>
        <v/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26</v>
      </c>
      <c r="I25" s="22" t="s">
        <v>21</v>
      </c>
      <c r="J25" s="20" t="str">
        <f>IF('Rekapitulace stavby'!AN19="","",'Rekapitulace stavby'!AN19)</f>
        <v/>
      </c>
      <c r="L25" s="25"/>
    </row>
    <row r="26" spans="2:12" s="1" customFormat="1" ht="18" customHeight="1">
      <c r="B26" s="25"/>
      <c r="E26" s="20" t="str">
        <f>IF('Rekapitulace stavby'!E20="","",'Rekapitulace stavby'!E20)</f>
        <v xml:space="preserve"> </v>
      </c>
      <c r="I26" s="22" t="s">
        <v>22</v>
      </c>
      <c r="J26" s="20" t="str">
        <f>IF('Rekapitulace stavby'!AN20="","",'Rekapitulace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27</v>
      </c>
      <c r="L28" s="25"/>
    </row>
    <row r="29" spans="2:12" s="7" customFormat="1" ht="16.5" customHeight="1">
      <c r="B29" s="87"/>
      <c r="E29" s="364" t="s">
        <v>1</v>
      </c>
      <c r="F29" s="364"/>
      <c r="G29" s="364"/>
      <c r="H29" s="364"/>
      <c r="L29" s="87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25.35" customHeight="1">
      <c r="B32" s="25"/>
      <c r="D32" s="88" t="s">
        <v>29</v>
      </c>
      <c r="J32" s="59">
        <f>ROUND(J122,2)</f>
        <v>0</v>
      </c>
      <c r="L32" s="25"/>
    </row>
    <row r="33" spans="2:12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25"/>
    </row>
    <row r="34" spans="2:12" s="1" customFormat="1" ht="14.45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5" customHeight="1">
      <c r="B35" s="25"/>
      <c r="D35" s="48" t="s">
        <v>33</v>
      </c>
      <c r="E35" s="22" t="s">
        <v>34</v>
      </c>
      <c r="F35" s="79">
        <f>ROUND((SUM(BE122:BE125)),2)</f>
        <v>0</v>
      </c>
      <c r="I35" s="89">
        <v>0.21</v>
      </c>
      <c r="J35" s="79">
        <f>ROUND(((SUM(BE122:BE125))*I35),2)</f>
        <v>0</v>
      </c>
      <c r="L35" s="25"/>
    </row>
    <row r="36" spans="2:12" s="1" customFormat="1" ht="14.45" customHeight="1">
      <c r="B36" s="25"/>
      <c r="E36" s="22" t="s">
        <v>35</v>
      </c>
      <c r="F36" s="79">
        <f>ROUND((SUM(BF122:BF125)),2)</f>
        <v>0</v>
      </c>
      <c r="I36" s="89">
        <v>0.15</v>
      </c>
      <c r="J36" s="79">
        <f>ROUND(((SUM(BF122:BF125))*I36),2)</f>
        <v>0</v>
      </c>
      <c r="L36" s="25"/>
    </row>
    <row r="37" spans="2:12" s="1" customFormat="1" ht="14.45" customHeight="1" hidden="1">
      <c r="B37" s="25"/>
      <c r="E37" s="22" t="s">
        <v>36</v>
      </c>
      <c r="F37" s="79">
        <f>ROUND((SUM(BG122:BG125)),2)</f>
        <v>0</v>
      </c>
      <c r="I37" s="89">
        <v>0.21</v>
      </c>
      <c r="J37" s="79">
        <f>0</f>
        <v>0</v>
      </c>
      <c r="L37" s="25"/>
    </row>
    <row r="38" spans="2:12" s="1" customFormat="1" ht="14.45" customHeight="1" hidden="1">
      <c r="B38" s="25"/>
      <c r="E38" s="22" t="s">
        <v>37</v>
      </c>
      <c r="F38" s="79">
        <f>ROUND((SUM(BH122:BH125)),2)</f>
        <v>0</v>
      </c>
      <c r="I38" s="89">
        <v>0.15</v>
      </c>
      <c r="J38" s="79">
        <f>0</f>
        <v>0</v>
      </c>
      <c r="L38" s="25"/>
    </row>
    <row r="39" spans="2:12" s="1" customFormat="1" ht="14.45" customHeight="1" hidden="1">
      <c r="B39" s="25"/>
      <c r="E39" s="22" t="s">
        <v>38</v>
      </c>
      <c r="F39" s="79">
        <f>ROUND((SUM(BI122:BI125)),2)</f>
        <v>0</v>
      </c>
      <c r="I39" s="89">
        <v>0</v>
      </c>
      <c r="J39" s="79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0"/>
      <c r="D41" s="91" t="s">
        <v>39</v>
      </c>
      <c r="E41" s="50"/>
      <c r="F41" s="50"/>
      <c r="G41" s="92" t="s">
        <v>40</v>
      </c>
      <c r="H41" s="93" t="s">
        <v>41</v>
      </c>
      <c r="I41" s="50"/>
      <c r="J41" s="94">
        <f>SUM(J32:J39)</f>
        <v>0</v>
      </c>
      <c r="K41" s="95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44</v>
      </c>
      <c r="E61" s="27"/>
      <c r="F61" s="96" t="s">
        <v>45</v>
      </c>
      <c r="G61" s="36" t="s">
        <v>44</v>
      </c>
      <c r="H61" s="27"/>
      <c r="I61" s="27"/>
      <c r="J61" s="97" t="s">
        <v>45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44</v>
      </c>
      <c r="E76" s="27"/>
      <c r="F76" s="96" t="s">
        <v>45</v>
      </c>
      <c r="G76" s="36" t="s">
        <v>44</v>
      </c>
      <c r="H76" s="27"/>
      <c r="I76" s="27"/>
      <c r="J76" s="97" t="s">
        <v>45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95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392" t="str">
        <f>E7</f>
        <v>Rekonstrukce VS Hotel Vodova, Vodova 336/108 Brno
DODATEK 1 - 2/2024</v>
      </c>
      <c r="F85" s="393"/>
      <c r="G85" s="393"/>
      <c r="H85" s="393"/>
      <c r="L85" s="25"/>
    </row>
    <row r="86" spans="2:12" ht="12" customHeight="1">
      <c r="B86" s="16"/>
      <c r="C86" s="22" t="s">
        <v>91</v>
      </c>
      <c r="L86" s="16"/>
    </row>
    <row r="87" spans="2:12" s="1" customFormat="1" ht="16.5" customHeight="1">
      <c r="B87" s="25"/>
      <c r="E87" s="392" t="s">
        <v>92</v>
      </c>
      <c r="F87" s="391"/>
      <c r="G87" s="391"/>
      <c r="H87" s="391"/>
      <c r="L87" s="25"/>
    </row>
    <row r="88" spans="2:12" s="1" customFormat="1" ht="12" customHeight="1">
      <c r="B88" s="25"/>
      <c r="C88" s="22" t="s">
        <v>93</v>
      </c>
      <c r="L88" s="25"/>
    </row>
    <row r="89" spans="2:12" s="1" customFormat="1" ht="16.5" customHeight="1">
      <c r="B89" s="25"/>
      <c r="E89" s="382" t="str">
        <f>E11</f>
        <v>D.2 - Měření a regulace</v>
      </c>
      <c r="F89" s="391"/>
      <c r="G89" s="391"/>
      <c r="H89" s="391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 xml:space="preserve"> </v>
      </c>
      <c r="I91" s="22" t="s">
        <v>19</v>
      </c>
      <c r="J91" s="45">
        <f>IF(J14="","",J14)</f>
        <v>45316</v>
      </c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 xml:space="preserve"> </v>
      </c>
      <c r="I93" s="22" t="s">
        <v>24</v>
      </c>
      <c r="J93" s="23" t="str">
        <f>E23</f>
        <v xml:space="preserve"> </v>
      </c>
      <c r="L93" s="25"/>
    </row>
    <row r="94" spans="2:12" s="1" customFormat="1" ht="15.2" customHeight="1">
      <c r="B94" s="25"/>
      <c r="C94" s="22" t="s">
        <v>23</v>
      </c>
      <c r="F94" s="20" t="str">
        <f>IF(E20="","",E20)</f>
        <v xml:space="preserve"> </v>
      </c>
      <c r="I94" s="22" t="s">
        <v>26</v>
      </c>
      <c r="J94" s="23" t="str">
        <f>E26</f>
        <v xml:space="preserve"> 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98" t="s">
        <v>96</v>
      </c>
      <c r="D96" s="90"/>
      <c r="E96" s="90"/>
      <c r="F96" s="90"/>
      <c r="G96" s="90"/>
      <c r="H96" s="90"/>
      <c r="I96" s="90"/>
      <c r="J96" s="99" t="s">
        <v>97</v>
      </c>
      <c r="K96" s="90"/>
      <c r="L96" s="25"/>
    </row>
    <row r="97" spans="2:12" s="1" customFormat="1" ht="10.35" customHeight="1">
      <c r="B97" s="25"/>
      <c r="L97" s="25"/>
    </row>
    <row r="98" spans="2:47" s="1" customFormat="1" ht="22.9" customHeight="1">
      <c r="B98" s="25"/>
      <c r="C98" s="100" t="s">
        <v>98</v>
      </c>
      <c r="J98" s="59">
        <f>J122</f>
        <v>0</v>
      </c>
      <c r="L98" s="25"/>
      <c r="AU98" s="13" t="s">
        <v>99</v>
      </c>
    </row>
    <row r="99" spans="2:12" s="8" customFormat="1" ht="24.95" customHeight="1">
      <c r="B99" s="101"/>
      <c r="D99" s="102" t="s">
        <v>1119</v>
      </c>
      <c r="E99" s="103"/>
      <c r="F99" s="103"/>
      <c r="G99" s="103"/>
      <c r="H99" s="103"/>
      <c r="I99" s="103"/>
      <c r="J99" s="104">
        <f>J123</f>
        <v>0</v>
      </c>
      <c r="L99" s="101"/>
    </row>
    <row r="100" spans="2:12" s="9" customFormat="1" ht="19.9" customHeight="1">
      <c r="B100" s="105"/>
      <c r="D100" s="106" t="s">
        <v>1120</v>
      </c>
      <c r="E100" s="107"/>
      <c r="F100" s="107"/>
      <c r="G100" s="107"/>
      <c r="H100" s="107"/>
      <c r="I100" s="107"/>
      <c r="J100" s="108">
        <f>J124</f>
        <v>0</v>
      </c>
      <c r="L100" s="105"/>
    </row>
    <row r="101" spans="2:12" s="1" customFormat="1" ht="21.75" customHeight="1">
      <c r="B101" s="25"/>
      <c r="L101" s="25"/>
    </row>
    <row r="102" spans="2:12" s="1" customFormat="1" ht="6.9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25"/>
    </row>
    <row r="106" spans="2:12" s="1" customFormat="1" ht="6.95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25"/>
    </row>
    <row r="107" spans="2:12" s="1" customFormat="1" ht="24.95" customHeight="1">
      <c r="B107" s="25"/>
      <c r="C107" s="17" t="s">
        <v>111</v>
      </c>
      <c r="L107" s="25"/>
    </row>
    <row r="108" spans="2:12" s="1" customFormat="1" ht="6.95" customHeight="1">
      <c r="B108" s="25"/>
      <c r="L108" s="25"/>
    </row>
    <row r="109" spans="2:12" s="1" customFormat="1" ht="12" customHeight="1">
      <c r="B109" s="25"/>
      <c r="C109" s="22" t="s">
        <v>14</v>
      </c>
      <c r="L109" s="25"/>
    </row>
    <row r="110" spans="2:12" s="1" customFormat="1" ht="23.25" customHeight="1">
      <c r="B110" s="25"/>
      <c r="E110" s="392" t="str">
        <f>E7</f>
        <v>Rekonstrukce VS Hotel Vodova, Vodova 336/108 Brno
DODATEK 1 - 2/2024</v>
      </c>
      <c r="F110" s="393"/>
      <c r="G110" s="393"/>
      <c r="H110" s="393"/>
      <c r="L110" s="25"/>
    </row>
    <row r="111" spans="2:12" ht="12" customHeight="1">
      <c r="B111" s="16"/>
      <c r="C111" s="22" t="s">
        <v>91</v>
      </c>
      <c r="L111" s="16"/>
    </row>
    <row r="112" spans="2:12" s="1" customFormat="1" ht="16.5" customHeight="1">
      <c r="B112" s="25"/>
      <c r="E112" s="392" t="s">
        <v>92</v>
      </c>
      <c r="F112" s="391"/>
      <c r="G112" s="391"/>
      <c r="H112" s="391"/>
      <c r="L112" s="25"/>
    </row>
    <row r="113" spans="2:12" s="1" customFormat="1" ht="12" customHeight="1">
      <c r="B113" s="25"/>
      <c r="C113" s="22" t="s">
        <v>93</v>
      </c>
      <c r="L113" s="25"/>
    </row>
    <row r="114" spans="2:12" s="1" customFormat="1" ht="16.5" customHeight="1">
      <c r="B114" s="25"/>
      <c r="E114" s="382" t="str">
        <f>E11</f>
        <v>D.2 - Měření a regulace</v>
      </c>
      <c r="F114" s="391"/>
      <c r="G114" s="391"/>
      <c r="H114" s="391"/>
      <c r="L114" s="25"/>
    </row>
    <row r="115" spans="2:12" s="1" customFormat="1" ht="6.95" customHeight="1">
      <c r="B115" s="25"/>
      <c r="L115" s="25"/>
    </row>
    <row r="116" spans="2:12" s="1" customFormat="1" ht="12" customHeight="1">
      <c r="B116" s="25"/>
      <c r="C116" s="22" t="s">
        <v>17</v>
      </c>
      <c r="F116" s="20" t="str">
        <f>F14</f>
        <v xml:space="preserve"> </v>
      </c>
      <c r="I116" s="22" t="s">
        <v>19</v>
      </c>
      <c r="J116" s="45">
        <f>IF(J14="","",J14)</f>
        <v>45316</v>
      </c>
      <c r="L116" s="25"/>
    </row>
    <row r="117" spans="2:12" s="1" customFormat="1" ht="6.95" customHeight="1">
      <c r="B117" s="25"/>
      <c r="L117" s="25"/>
    </row>
    <row r="118" spans="2:12" s="1" customFormat="1" ht="15.2" customHeight="1">
      <c r="B118" s="25"/>
      <c r="C118" s="22" t="s">
        <v>20</v>
      </c>
      <c r="F118" s="20" t="str">
        <f>E17</f>
        <v xml:space="preserve"> </v>
      </c>
      <c r="I118" s="22" t="s">
        <v>24</v>
      </c>
      <c r="J118" s="23" t="str">
        <f>E23</f>
        <v xml:space="preserve"> </v>
      </c>
      <c r="L118" s="25"/>
    </row>
    <row r="119" spans="2:12" s="1" customFormat="1" ht="15.2" customHeight="1">
      <c r="B119" s="25"/>
      <c r="C119" s="22" t="s">
        <v>23</v>
      </c>
      <c r="F119" s="20" t="str">
        <f>IF(E20="","",E20)</f>
        <v xml:space="preserve"> </v>
      </c>
      <c r="I119" s="22" t="s">
        <v>26</v>
      </c>
      <c r="J119" s="23" t="str">
        <f>E26</f>
        <v xml:space="preserve"> </v>
      </c>
      <c r="L119" s="25"/>
    </row>
    <row r="120" spans="2:12" s="1" customFormat="1" ht="10.35" customHeight="1">
      <c r="B120" s="25"/>
      <c r="L120" s="25"/>
    </row>
    <row r="121" spans="2:20" s="10" customFormat="1" ht="29.25" customHeight="1">
      <c r="B121" s="109"/>
      <c r="C121" s="110" t="s">
        <v>112</v>
      </c>
      <c r="D121" s="111" t="s">
        <v>54</v>
      </c>
      <c r="E121" s="111" t="s">
        <v>50</v>
      </c>
      <c r="F121" s="111" t="s">
        <v>51</v>
      </c>
      <c r="G121" s="111" t="s">
        <v>113</v>
      </c>
      <c r="H121" s="111" t="s">
        <v>114</v>
      </c>
      <c r="I121" s="111" t="s">
        <v>115</v>
      </c>
      <c r="J121" s="112" t="s">
        <v>97</v>
      </c>
      <c r="K121" s="113" t="s">
        <v>116</v>
      </c>
      <c r="L121" s="109"/>
      <c r="M121" s="52" t="s">
        <v>1</v>
      </c>
      <c r="N121" s="53" t="s">
        <v>33</v>
      </c>
      <c r="O121" s="53" t="s">
        <v>117</v>
      </c>
      <c r="P121" s="53" t="s">
        <v>118</v>
      </c>
      <c r="Q121" s="53" t="s">
        <v>119</v>
      </c>
      <c r="R121" s="53" t="s">
        <v>120</v>
      </c>
      <c r="S121" s="53" t="s">
        <v>121</v>
      </c>
      <c r="T121" s="54" t="s">
        <v>122</v>
      </c>
    </row>
    <row r="122" spans="2:63" s="1" customFormat="1" ht="22.9" customHeight="1">
      <c r="B122" s="25"/>
      <c r="C122" s="57" t="s">
        <v>123</v>
      </c>
      <c r="J122" s="114">
        <f>BK122</f>
        <v>0</v>
      </c>
      <c r="L122" s="25"/>
      <c r="M122" s="55"/>
      <c r="N122" s="46"/>
      <c r="O122" s="46"/>
      <c r="P122" s="115">
        <f>P123</f>
        <v>0</v>
      </c>
      <c r="Q122" s="46"/>
      <c r="R122" s="115">
        <f>R123</f>
        <v>0</v>
      </c>
      <c r="S122" s="46"/>
      <c r="T122" s="116">
        <f>T123</f>
        <v>0</v>
      </c>
      <c r="AT122" s="13" t="s">
        <v>68</v>
      </c>
      <c r="AU122" s="13" t="s">
        <v>99</v>
      </c>
      <c r="BK122" s="117">
        <f>BK123</f>
        <v>0</v>
      </c>
    </row>
    <row r="123" spans="2:63" s="11" customFormat="1" ht="25.9" customHeight="1">
      <c r="B123" s="118"/>
      <c r="D123" s="119" t="s">
        <v>68</v>
      </c>
      <c r="E123" s="120" t="s">
        <v>124</v>
      </c>
      <c r="F123" s="120" t="s">
        <v>124</v>
      </c>
      <c r="J123" s="121">
        <f>BK123</f>
        <v>0</v>
      </c>
      <c r="L123" s="118"/>
      <c r="M123" s="122"/>
      <c r="P123" s="123">
        <f>P124</f>
        <v>0</v>
      </c>
      <c r="R123" s="123">
        <f>R124</f>
        <v>0</v>
      </c>
      <c r="T123" s="124">
        <f>T124</f>
        <v>0</v>
      </c>
      <c r="AR123" s="119" t="s">
        <v>78</v>
      </c>
      <c r="AT123" s="125" t="s">
        <v>68</v>
      </c>
      <c r="AU123" s="125" t="s">
        <v>69</v>
      </c>
      <c r="AY123" s="119" t="s">
        <v>126</v>
      </c>
      <c r="BK123" s="126">
        <f>BK124</f>
        <v>0</v>
      </c>
    </row>
    <row r="124" spans="2:63" s="11" customFormat="1" ht="22.9" customHeight="1">
      <c r="B124" s="118"/>
      <c r="D124" s="119" t="s">
        <v>68</v>
      </c>
      <c r="E124" s="127" t="s">
        <v>1121</v>
      </c>
      <c r="F124" s="127" t="s">
        <v>1122</v>
      </c>
      <c r="J124" s="128">
        <f>BK124</f>
        <v>0</v>
      </c>
      <c r="L124" s="118"/>
      <c r="M124" s="122"/>
      <c r="P124" s="123">
        <f>P125</f>
        <v>0</v>
      </c>
      <c r="R124" s="123">
        <f>R125</f>
        <v>0</v>
      </c>
      <c r="T124" s="124">
        <f>T125</f>
        <v>0</v>
      </c>
      <c r="AR124" s="119" t="s">
        <v>78</v>
      </c>
      <c r="AT124" s="125" t="s">
        <v>68</v>
      </c>
      <c r="AU124" s="125" t="s">
        <v>76</v>
      </c>
      <c r="AY124" s="119" t="s">
        <v>126</v>
      </c>
      <c r="BK124" s="126">
        <f>BK125</f>
        <v>0</v>
      </c>
    </row>
    <row r="125" spans="2:65" s="1" customFormat="1" ht="24.2" customHeight="1">
      <c r="B125" s="129"/>
      <c r="C125" s="130" t="s">
        <v>76</v>
      </c>
      <c r="D125" s="130" t="s">
        <v>129</v>
      </c>
      <c r="E125" s="131" t="s">
        <v>1123</v>
      </c>
      <c r="F125" s="132" t="s">
        <v>1124</v>
      </c>
      <c r="G125" s="133" t="s">
        <v>146</v>
      </c>
      <c r="H125" s="134">
        <v>1</v>
      </c>
      <c r="I125" s="135"/>
      <c r="J125" s="135">
        <f>ROUND(I125*H125,2)</f>
        <v>0</v>
      </c>
      <c r="K125" s="136"/>
      <c r="L125" s="25"/>
      <c r="M125" s="153" t="s">
        <v>1</v>
      </c>
      <c r="N125" s="154" t="s">
        <v>34</v>
      </c>
      <c r="O125" s="155">
        <v>0</v>
      </c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AR125" s="141" t="s">
        <v>133</v>
      </c>
      <c r="AT125" s="141" t="s">
        <v>129</v>
      </c>
      <c r="AU125" s="141" t="s">
        <v>78</v>
      </c>
      <c r="AY125" s="13" t="s">
        <v>126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3" t="s">
        <v>76</v>
      </c>
      <c r="BK125" s="142">
        <f>ROUND(I125*H125,2)</f>
        <v>0</v>
      </c>
      <c r="BL125" s="13" t="s">
        <v>133</v>
      </c>
      <c r="BM125" s="141" t="s">
        <v>1125</v>
      </c>
    </row>
    <row r="126" spans="2:12" s="1" customFormat="1" ht="6.95" customHeight="1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25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61">
      <selection activeCell="H17" sqref="H17"/>
    </sheetView>
  </sheetViews>
  <sheetFormatPr defaultColWidth="9.140625" defaultRowHeight="12"/>
  <cols>
    <col min="1" max="1" width="3.7109375" style="296" customWidth="1"/>
    <col min="2" max="2" width="41.421875" style="306" customWidth="1"/>
    <col min="3" max="3" width="9.00390625" style="297" bestFit="1" customWidth="1"/>
    <col min="4" max="4" width="23.421875" style="297" customWidth="1"/>
    <col min="5" max="6" width="9.28125" style="296" customWidth="1"/>
    <col min="7" max="7" width="5.28125" style="296" hidden="1" customWidth="1"/>
    <col min="8" max="257" width="9.28125" style="296" customWidth="1"/>
    <col min="258" max="258" width="36.421875" style="296" bestFit="1" customWidth="1"/>
    <col min="259" max="259" width="9.00390625" style="296" bestFit="1" customWidth="1"/>
    <col min="260" max="260" width="10.140625" style="296" bestFit="1" customWidth="1"/>
    <col min="261" max="262" width="9.28125" style="296" customWidth="1"/>
    <col min="263" max="263" width="9.140625" style="296" hidden="1" customWidth="1"/>
    <col min="264" max="513" width="9.28125" style="296" customWidth="1"/>
    <col min="514" max="514" width="36.421875" style="296" bestFit="1" customWidth="1"/>
    <col min="515" max="515" width="9.00390625" style="296" bestFit="1" customWidth="1"/>
    <col min="516" max="516" width="10.140625" style="296" bestFit="1" customWidth="1"/>
    <col min="517" max="518" width="9.28125" style="296" customWidth="1"/>
    <col min="519" max="519" width="9.140625" style="296" hidden="1" customWidth="1"/>
    <col min="520" max="769" width="9.28125" style="296" customWidth="1"/>
    <col min="770" max="770" width="36.421875" style="296" bestFit="1" customWidth="1"/>
    <col min="771" max="771" width="9.00390625" style="296" bestFit="1" customWidth="1"/>
    <col min="772" max="772" width="10.140625" style="296" bestFit="1" customWidth="1"/>
    <col min="773" max="774" width="9.28125" style="296" customWidth="1"/>
    <col min="775" max="775" width="9.140625" style="296" hidden="1" customWidth="1"/>
    <col min="776" max="1025" width="9.28125" style="296" customWidth="1"/>
    <col min="1026" max="1026" width="36.421875" style="296" bestFit="1" customWidth="1"/>
    <col min="1027" max="1027" width="9.00390625" style="296" bestFit="1" customWidth="1"/>
    <col min="1028" max="1028" width="10.140625" style="296" bestFit="1" customWidth="1"/>
    <col min="1029" max="1030" width="9.28125" style="296" customWidth="1"/>
    <col min="1031" max="1031" width="9.140625" style="296" hidden="1" customWidth="1"/>
    <col min="1032" max="1281" width="9.28125" style="296" customWidth="1"/>
    <col min="1282" max="1282" width="36.421875" style="296" bestFit="1" customWidth="1"/>
    <col min="1283" max="1283" width="9.00390625" style="296" bestFit="1" customWidth="1"/>
    <col min="1284" max="1284" width="10.140625" style="296" bestFit="1" customWidth="1"/>
    <col min="1285" max="1286" width="9.28125" style="296" customWidth="1"/>
    <col min="1287" max="1287" width="9.140625" style="296" hidden="1" customWidth="1"/>
    <col min="1288" max="1537" width="9.28125" style="296" customWidth="1"/>
    <col min="1538" max="1538" width="36.421875" style="296" bestFit="1" customWidth="1"/>
    <col min="1539" max="1539" width="9.00390625" style="296" bestFit="1" customWidth="1"/>
    <col min="1540" max="1540" width="10.140625" style="296" bestFit="1" customWidth="1"/>
    <col min="1541" max="1542" width="9.28125" style="296" customWidth="1"/>
    <col min="1543" max="1543" width="9.140625" style="296" hidden="1" customWidth="1"/>
    <col min="1544" max="1793" width="9.28125" style="296" customWidth="1"/>
    <col min="1794" max="1794" width="36.421875" style="296" bestFit="1" customWidth="1"/>
    <col min="1795" max="1795" width="9.00390625" style="296" bestFit="1" customWidth="1"/>
    <col min="1796" max="1796" width="10.140625" style="296" bestFit="1" customWidth="1"/>
    <col min="1797" max="1798" width="9.28125" style="296" customWidth="1"/>
    <col min="1799" max="1799" width="9.140625" style="296" hidden="1" customWidth="1"/>
    <col min="1800" max="2049" width="9.28125" style="296" customWidth="1"/>
    <col min="2050" max="2050" width="36.421875" style="296" bestFit="1" customWidth="1"/>
    <col min="2051" max="2051" width="9.00390625" style="296" bestFit="1" customWidth="1"/>
    <col min="2052" max="2052" width="10.140625" style="296" bestFit="1" customWidth="1"/>
    <col min="2053" max="2054" width="9.28125" style="296" customWidth="1"/>
    <col min="2055" max="2055" width="9.140625" style="296" hidden="1" customWidth="1"/>
    <col min="2056" max="2305" width="9.28125" style="296" customWidth="1"/>
    <col min="2306" max="2306" width="36.421875" style="296" bestFit="1" customWidth="1"/>
    <col min="2307" max="2307" width="9.00390625" style="296" bestFit="1" customWidth="1"/>
    <col min="2308" max="2308" width="10.140625" style="296" bestFit="1" customWidth="1"/>
    <col min="2309" max="2310" width="9.28125" style="296" customWidth="1"/>
    <col min="2311" max="2311" width="9.140625" style="296" hidden="1" customWidth="1"/>
    <col min="2312" max="2561" width="9.28125" style="296" customWidth="1"/>
    <col min="2562" max="2562" width="36.421875" style="296" bestFit="1" customWidth="1"/>
    <col min="2563" max="2563" width="9.00390625" style="296" bestFit="1" customWidth="1"/>
    <col min="2564" max="2564" width="10.140625" style="296" bestFit="1" customWidth="1"/>
    <col min="2565" max="2566" width="9.28125" style="296" customWidth="1"/>
    <col min="2567" max="2567" width="9.140625" style="296" hidden="1" customWidth="1"/>
    <col min="2568" max="2817" width="9.28125" style="296" customWidth="1"/>
    <col min="2818" max="2818" width="36.421875" style="296" bestFit="1" customWidth="1"/>
    <col min="2819" max="2819" width="9.00390625" style="296" bestFit="1" customWidth="1"/>
    <col min="2820" max="2820" width="10.140625" style="296" bestFit="1" customWidth="1"/>
    <col min="2821" max="2822" width="9.28125" style="296" customWidth="1"/>
    <col min="2823" max="2823" width="9.140625" style="296" hidden="1" customWidth="1"/>
    <col min="2824" max="3073" width="9.28125" style="296" customWidth="1"/>
    <col min="3074" max="3074" width="36.421875" style="296" bestFit="1" customWidth="1"/>
    <col min="3075" max="3075" width="9.00390625" style="296" bestFit="1" customWidth="1"/>
    <col min="3076" max="3076" width="10.140625" style="296" bestFit="1" customWidth="1"/>
    <col min="3077" max="3078" width="9.28125" style="296" customWidth="1"/>
    <col min="3079" max="3079" width="9.140625" style="296" hidden="1" customWidth="1"/>
    <col min="3080" max="3329" width="9.28125" style="296" customWidth="1"/>
    <col min="3330" max="3330" width="36.421875" style="296" bestFit="1" customWidth="1"/>
    <col min="3331" max="3331" width="9.00390625" style="296" bestFit="1" customWidth="1"/>
    <col min="3332" max="3332" width="10.140625" style="296" bestFit="1" customWidth="1"/>
    <col min="3333" max="3334" width="9.28125" style="296" customWidth="1"/>
    <col min="3335" max="3335" width="9.140625" style="296" hidden="1" customWidth="1"/>
    <col min="3336" max="3585" width="9.28125" style="296" customWidth="1"/>
    <col min="3586" max="3586" width="36.421875" style="296" bestFit="1" customWidth="1"/>
    <col min="3587" max="3587" width="9.00390625" style="296" bestFit="1" customWidth="1"/>
    <col min="3588" max="3588" width="10.140625" style="296" bestFit="1" customWidth="1"/>
    <col min="3589" max="3590" width="9.28125" style="296" customWidth="1"/>
    <col min="3591" max="3591" width="9.140625" style="296" hidden="1" customWidth="1"/>
    <col min="3592" max="3841" width="9.28125" style="296" customWidth="1"/>
    <col min="3842" max="3842" width="36.421875" style="296" bestFit="1" customWidth="1"/>
    <col min="3843" max="3843" width="9.00390625" style="296" bestFit="1" customWidth="1"/>
    <col min="3844" max="3844" width="10.140625" style="296" bestFit="1" customWidth="1"/>
    <col min="3845" max="3846" width="9.28125" style="296" customWidth="1"/>
    <col min="3847" max="3847" width="9.140625" style="296" hidden="1" customWidth="1"/>
    <col min="3848" max="4097" width="9.28125" style="296" customWidth="1"/>
    <col min="4098" max="4098" width="36.421875" style="296" bestFit="1" customWidth="1"/>
    <col min="4099" max="4099" width="9.00390625" style="296" bestFit="1" customWidth="1"/>
    <col min="4100" max="4100" width="10.140625" style="296" bestFit="1" customWidth="1"/>
    <col min="4101" max="4102" width="9.28125" style="296" customWidth="1"/>
    <col min="4103" max="4103" width="9.140625" style="296" hidden="1" customWidth="1"/>
    <col min="4104" max="4353" width="9.28125" style="296" customWidth="1"/>
    <col min="4354" max="4354" width="36.421875" style="296" bestFit="1" customWidth="1"/>
    <col min="4355" max="4355" width="9.00390625" style="296" bestFit="1" customWidth="1"/>
    <col min="4356" max="4356" width="10.140625" style="296" bestFit="1" customWidth="1"/>
    <col min="4357" max="4358" width="9.28125" style="296" customWidth="1"/>
    <col min="4359" max="4359" width="9.140625" style="296" hidden="1" customWidth="1"/>
    <col min="4360" max="4609" width="9.28125" style="296" customWidth="1"/>
    <col min="4610" max="4610" width="36.421875" style="296" bestFit="1" customWidth="1"/>
    <col min="4611" max="4611" width="9.00390625" style="296" bestFit="1" customWidth="1"/>
    <col min="4612" max="4612" width="10.140625" style="296" bestFit="1" customWidth="1"/>
    <col min="4613" max="4614" width="9.28125" style="296" customWidth="1"/>
    <col min="4615" max="4615" width="9.140625" style="296" hidden="1" customWidth="1"/>
    <col min="4616" max="4865" width="9.28125" style="296" customWidth="1"/>
    <col min="4866" max="4866" width="36.421875" style="296" bestFit="1" customWidth="1"/>
    <col min="4867" max="4867" width="9.00390625" style="296" bestFit="1" customWidth="1"/>
    <col min="4868" max="4868" width="10.140625" style="296" bestFit="1" customWidth="1"/>
    <col min="4869" max="4870" width="9.28125" style="296" customWidth="1"/>
    <col min="4871" max="4871" width="9.140625" style="296" hidden="1" customWidth="1"/>
    <col min="4872" max="5121" width="9.28125" style="296" customWidth="1"/>
    <col min="5122" max="5122" width="36.421875" style="296" bestFit="1" customWidth="1"/>
    <col min="5123" max="5123" width="9.00390625" style="296" bestFit="1" customWidth="1"/>
    <col min="5124" max="5124" width="10.140625" style="296" bestFit="1" customWidth="1"/>
    <col min="5125" max="5126" width="9.28125" style="296" customWidth="1"/>
    <col min="5127" max="5127" width="9.140625" style="296" hidden="1" customWidth="1"/>
    <col min="5128" max="5377" width="9.28125" style="296" customWidth="1"/>
    <col min="5378" max="5378" width="36.421875" style="296" bestFit="1" customWidth="1"/>
    <col min="5379" max="5379" width="9.00390625" style="296" bestFit="1" customWidth="1"/>
    <col min="5380" max="5380" width="10.140625" style="296" bestFit="1" customWidth="1"/>
    <col min="5381" max="5382" width="9.28125" style="296" customWidth="1"/>
    <col min="5383" max="5383" width="9.140625" style="296" hidden="1" customWidth="1"/>
    <col min="5384" max="5633" width="9.28125" style="296" customWidth="1"/>
    <col min="5634" max="5634" width="36.421875" style="296" bestFit="1" customWidth="1"/>
    <col min="5635" max="5635" width="9.00390625" style="296" bestFit="1" customWidth="1"/>
    <col min="5636" max="5636" width="10.140625" style="296" bestFit="1" customWidth="1"/>
    <col min="5637" max="5638" width="9.28125" style="296" customWidth="1"/>
    <col min="5639" max="5639" width="9.140625" style="296" hidden="1" customWidth="1"/>
    <col min="5640" max="5889" width="9.28125" style="296" customWidth="1"/>
    <col min="5890" max="5890" width="36.421875" style="296" bestFit="1" customWidth="1"/>
    <col min="5891" max="5891" width="9.00390625" style="296" bestFit="1" customWidth="1"/>
    <col min="5892" max="5892" width="10.140625" style="296" bestFit="1" customWidth="1"/>
    <col min="5893" max="5894" width="9.28125" style="296" customWidth="1"/>
    <col min="5895" max="5895" width="9.140625" style="296" hidden="1" customWidth="1"/>
    <col min="5896" max="6145" width="9.28125" style="296" customWidth="1"/>
    <col min="6146" max="6146" width="36.421875" style="296" bestFit="1" customWidth="1"/>
    <col min="6147" max="6147" width="9.00390625" style="296" bestFit="1" customWidth="1"/>
    <col min="6148" max="6148" width="10.140625" style="296" bestFit="1" customWidth="1"/>
    <col min="6149" max="6150" width="9.28125" style="296" customWidth="1"/>
    <col min="6151" max="6151" width="9.140625" style="296" hidden="1" customWidth="1"/>
    <col min="6152" max="6401" width="9.28125" style="296" customWidth="1"/>
    <col min="6402" max="6402" width="36.421875" style="296" bestFit="1" customWidth="1"/>
    <col min="6403" max="6403" width="9.00390625" style="296" bestFit="1" customWidth="1"/>
    <col min="6404" max="6404" width="10.140625" style="296" bestFit="1" customWidth="1"/>
    <col min="6405" max="6406" width="9.28125" style="296" customWidth="1"/>
    <col min="6407" max="6407" width="9.140625" style="296" hidden="1" customWidth="1"/>
    <col min="6408" max="6657" width="9.28125" style="296" customWidth="1"/>
    <col min="6658" max="6658" width="36.421875" style="296" bestFit="1" customWidth="1"/>
    <col min="6659" max="6659" width="9.00390625" style="296" bestFit="1" customWidth="1"/>
    <col min="6660" max="6660" width="10.140625" style="296" bestFit="1" customWidth="1"/>
    <col min="6661" max="6662" width="9.28125" style="296" customWidth="1"/>
    <col min="6663" max="6663" width="9.140625" style="296" hidden="1" customWidth="1"/>
    <col min="6664" max="6913" width="9.28125" style="296" customWidth="1"/>
    <col min="6914" max="6914" width="36.421875" style="296" bestFit="1" customWidth="1"/>
    <col min="6915" max="6915" width="9.00390625" style="296" bestFit="1" customWidth="1"/>
    <col min="6916" max="6916" width="10.140625" style="296" bestFit="1" customWidth="1"/>
    <col min="6917" max="6918" width="9.28125" style="296" customWidth="1"/>
    <col min="6919" max="6919" width="9.140625" style="296" hidden="1" customWidth="1"/>
    <col min="6920" max="7169" width="9.28125" style="296" customWidth="1"/>
    <col min="7170" max="7170" width="36.421875" style="296" bestFit="1" customWidth="1"/>
    <col min="7171" max="7171" width="9.00390625" style="296" bestFit="1" customWidth="1"/>
    <col min="7172" max="7172" width="10.140625" style="296" bestFit="1" customWidth="1"/>
    <col min="7173" max="7174" width="9.28125" style="296" customWidth="1"/>
    <col min="7175" max="7175" width="9.140625" style="296" hidden="1" customWidth="1"/>
    <col min="7176" max="7425" width="9.28125" style="296" customWidth="1"/>
    <col min="7426" max="7426" width="36.421875" style="296" bestFit="1" customWidth="1"/>
    <col min="7427" max="7427" width="9.00390625" style="296" bestFit="1" customWidth="1"/>
    <col min="7428" max="7428" width="10.140625" style="296" bestFit="1" customWidth="1"/>
    <col min="7429" max="7430" width="9.28125" style="296" customWidth="1"/>
    <col min="7431" max="7431" width="9.140625" style="296" hidden="1" customWidth="1"/>
    <col min="7432" max="7681" width="9.28125" style="296" customWidth="1"/>
    <col min="7682" max="7682" width="36.421875" style="296" bestFit="1" customWidth="1"/>
    <col min="7683" max="7683" width="9.00390625" style="296" bestFit="1" customWidth="1"/>
    <col min="7684" max="7684" width="10.140625" style="296" bestFit="1" customWidth="1"/>
    <col min="7685" max="7686" width="9.28125" style="296" customWidth="1"/>
    <col min="7687" max="7687" width="9.140625" style="296" hidden="1" customWidth="1"/>
    <col min="7688" max="7937" width="9.28125" style="296" customWidth="1"/>
    <col min="7938" max="7938" width="36.421875" style="296" bestFit="1" customWidth="1"/>
    <col min="7939" max="7939" width="9.00390625" style="296" bestFit="1" customWidth="1"/>
    <col min="7940" max="7940" width="10.140625" style="296" bestFit="1" customWidth="1"/>
    <col min="7941" max="7942" width="9.28125" style="296" customWidth="1"/>
    <col min="7943" max="7943" width="9.140625" style="296" hidden="1" customWidth="1"/>
    <col min="7944" max="8193" width="9.28125" style="296" customWidth="1"/>
    <col min="8194" max="8194" width="36.421875" style="296" bestFit="1" customWidth="1"/>
    <col min="8195" max="8195" width="9.00390625" style="296" bestFit="1" customWidth="1"/>
    <col min="8196" max="8196" width="10.140625" style="296" bestFit="1" customWidth="1"/>
    <col min="8197" max="8198" width="9.28125" style="296" customWidth="1"/>
    <col min="8199" max="8199" width="9.140625" style="296" hidden="1" customWidth="1"/>
    <col min="8200" max="8449" width="9.28125" style="296" customWidth="1"/>
    <col min="8450" max="8450" width="36.421875" style="296" bestFit="1" customWidth="1"/>
    <col min="8451" max="8451" width="9.00390625" style="296" bestFit="1" customWidth="1"/>
    <col min="8452" max="8452" width="10.140625" style="296" bestFit="1" customWidth="1"/>
    <col min="8453" max="8454" width="9.28125" style="296" customWidth="1"/>
    <col min="8455" max="8455" width="9.140625" style="296" hidden="1" customWidth="1"/>
    <col min="8456" max="8705" width="9.28125" style="296" customWidth="1"/>
    <col min="8706" max="8706" width="36.421875" style="296" bestFit="1" customWidth="1"/>
    <col min="8707" max="8707" width="9.00390625" style="296" bestFit="1" customWidth="1"/>
    <col min="8708" max="8708" width="10.140625" style="296" bestFit="1" customWidth="1"/>
    <col min="8709" max="8710" width="9.28125" style="296" customWidth="1"/>
    <col min="8711" max="8711" width="9.140625" style="296" hidden="1" customWidth="1"/>
    <col min="8712" max="8961" width="9.28125" style="296" customWidth="1"/>
    <col min="8962" max="8962" width="36.421875" style="296" bestFit="1" customWidth="1"/>
    <col min="8963" max="8963" width="9.00390625" style="296" bestFit="1" customWidth="1"/>
    <col min="8964" max="8964" width="10.140625" style="296" bestFit="1" customWidth="1"/>
    <col min="8965" max="8966" width="9.28125" style="296" customWidth="1"/>
    <col min="8967" max="8967" width="9.140625" style="296" hidden="1" customWidth="1"/>
    <col min="8968" max="9217" width="9.28125" style="296" customWidth="1"/>
    <col min="9218" max="9218" width="36.421875" style="296" bestFit="1" customWidth="1"/>
    <col min="9219" max="9219" width="9.00390625" style="296" bestFit="1" customWidth="1"/>
    <col min="9220" max="9220" width="10.140625" style="296" bestFit="1" customWidth="1"/>
    <col min="9221" max="9222" width="9.28125" style="296" customWidth="1"/>
    <col min="9223" max="9223" width="9.140625" style="296" hidden="1" customWidth="1"/>
    <col min="9224" max="9473" width="9.28125" style="296" customWidth="1"/>
    <col min="9474" max="9474" width="36.421875" style="296" bestFit="1" customWidth="1"/>
    <col min="9475" max="9475" width="9.00390625" style="296" bestFit="1" customWidth="1"/>
    <col min="9476" max="9476" width="10.140625" style="296" bestFit="1" customWidth="1"/>
    <col min="9477" max="9478" width="9.28125" style="296" customWidth="1"/>
    <col min="9479" max="9479" width="9.140625" style="296" hidden="1" customWidth="1"/>
    <col min="9480" max="9729" width="9.28125" style="296" customWidth="1"/>
    <col min="9730" max="9730" width="36.421875" style="296" bestFit="1" customWidth="1"/>
    <col min="9731" max="9731" width="9.00390625" style="296" bestFit="1" customWidth="1"/>
    <col min="9732" max="9732" width="10.140625" style="296" bestFit="1" customWidth="1"/>
    <col min="9733" max="9734" width="9.28125" style="296" customWidth="1"/>
    <col min="9735" max="9735" width="9.140625" style="296" hidden="1" customWidth="1"/>
    <col min="9736" max="9985" width="9.28125" style="296" customWidth="1"/>
    <col min="9986" max="9986" width="36.421875" style="296" bestFit="1" customWidth="1"/>
    <col min="9987" max="9987" width="9.00390625" style="296" bestFit="1" customWidth="1"/>
    <col min="9988" max="9988" width="10.140625" style="296" bestFit="1" customWidth="1"/>
    <col min="9989" max="9990" width="9.28125" style="296" customWidth="1"/>
    <col min="9991" max="9991" width="9.140625" style="296" hidden="1" customWidth="1"/>
    <col min="9992" max="10241" width="9.28125" style="296" customWidth="1"/>
    <col min="10242" max="10242" width="36.421875" style="296" bestFit="1" customWidth="1"/>
    <col min="10243" max="10243" width="9.00390625" style="296" bestFit="1" customWidth="1"/>
    <col min="10244" max="10244" width="10.140625" style="296" bestFit="1" customWidth="1"/>
    <col min="10245" max="10246" width="9.28125" style="296" customWidth="1"/>
    <col min="10247" max="10247" width="9.140625" style="296" hidden="1" customWidth="1"/>
    <col min="10248" max="10497" width="9.28125" style="296" customWidth="1"/>
    <col min="10498" max="10498" width="36.421875" style="296" bestFit="1" customWidth="1"/>
    <col min="10499" max="10499" width="9.00390625" style="296" bestFit="1" customWidth="1"/>
    <col min="10500" max="10500" width="10.140625" style="296" bestFit="1" customWidth="1"/>
    <col min="10501" max="10502" width="9.28125" style="296" customWidth="1"/>
    <col min="10503" max="10503" width="9.140625" style="296" hidden="1" customWidth="1"/>
    <col min="10504" max="10753" width="9.28125" style="296" customWidth="1"/>
    <col min="10754" max="10754" width="36.421875" style="296" bestFit="1" customWidth="1"/>
    <col min="10755" max="10755" width="9.00390625" style="296" bestFit="1" customWidth="1"/>
    <col min="10756" max="10756" width="10.140625" style="296" bestFit="1" customWidth="1"/>
    <col min="10757" max="10758" width="9.28125" style="296" customWidth="1"/>
    <col min="10759" max="10759" width="9.140625" style="296" hidden="1" customWidth="1"/>
    <col min="10760" max="11009" width="9.28125" style="296" customWidth="1"/>
    <col min="11010" max="11010" width="36.421875" style="296" bestFit="1" customWidth="1"/>
    <col min="11011" max="11011" width="9.00390625" style="296" bestFit="1" customWidth="1"/>
    <col min="11012" max="11012" width="10.140625" style="296" bestFit="1" customWidth="1"/>
    <col min="11013" max="11014" width="9.28125" style="296" customWidth="1"/>
    <col min="11015" max="11015" width="9.140625" style="296" hidden="1" customWidth="1"/>
    <col min="11016" max="11265" width="9.28125" style="296" customWidth="1"/>
    <col min="11266" max="11266" width="36.421875" style="296" bestFit="1" customWidth="1"/>
    <col min="11267" max="11267" width="9.00390625" style="296" bestFit="1" customWidth="1"/>
    <col min="11268" max="11268" width="10.140625" style="296" bestFit="1" customWidth="1"/>
    <col min="11269" max="11270" width="9.28125" style="296" customWidth="1"/>
    <col min="11271" max="11271" width="9.140625" style="296" hidden="1" customWidth="1"/>
    <col min="11272" max="11521" width="9.28125" style="296" customWidth="1"/>
    <col min="11522" max="11522" width="36.421875" style="296" bestFit="1" customWidth="1"/>
    <col min="11523" max="11523" width="9.00390625" style="296" bestFit="1" customWidth="1"/>
    <col min="11524" max="11524" width="10.140625" style="296" bestFit="1" customWidth="1"/>
    <col min="11525" max="11526" width="9.28125" style="296" customWidth="1"/>
    <col min="11527" max="11527" width="9.140625" style="296" hidden="1" customWidth="1"/>
    <col min="11528" max="11777" width="9.28125" style="296" customWidth="1"/>
    <col min="11778" max="11778" width="36.421875" style="296" bestFit="1" customWidth="1"/>
    <col min="11779" max="11779" width="9.00390625" style="296" bestFit="1" customWidth="1"/>
    <col min="11780" max="11780" width="10.140625" style="296" bestFit="1" customWidth="1"/>
    <col min="11781" max="11782" width="9.28125" style="296" customWidth="1"/>
    <col min="11783" max="11783" width="9.140625" style="296" hidden="1" customWidth="1"/>
    <col min="11784" max="12033" width="9.28125" style="296" customWidth="1"/>
    <col min="12034" max="12034" width="36.421875" style="296" bestFit="1" customWidth="1"/>
    <col min="12035" max="12035" width="9.00390625" style="296" bestFit="1" customWidth="1"/>
    <col min="12036" max="12036" width="10.140625" style="296" bestFit="1" customWidth="1"/>
    <col min="12037" max="12038" width="9.28125" style="296" customWidth="1"/>
    <col min="12039" max="12039" width="9.140625" style="296" hidden="1" customWidth="1"/>
    <col min="12040" max="12289" width="9.28125" style="296" customWidth="1"/>
    <col min="12290" max="12290" width="36.421875" style="296" bestFit="1" customWidth="1"/>
    <col min="12291" max="12291" width="9.00390625" style="296" bestFit="1" customWidth="1"/>
    <col min="12292" max="12292" width="10.140625" style="296" bestFit="1" customWidth="1"/>
    <col min="12293" max="12294" width="9.28125" style="296" customWidth="1"/>
    <col min="12295" max="12295" width="9.140625" style="296" hidden="1" customWidth="1"/>
    <col min="12296" max="12545" width="9.28125" style="296" customWidth="1"/>
    <col min="12546" max="12546" width="36.421875" style="296" bestFit="1" customWidth="1"/>
    <col min="12547" max="12547" width="9.00390625" style="296" bestFit="1" customWidth="1"/>
    <col min="12548" max="12548" width="10.140625" style="296" bestFit="1" customWidth="1"/>
    <col min="12549" max="12550" width="9.28125" style="296" customWidth="1"/>
    <col min="12551" max="12551" width="9.140625" style="296" hidden="1" customWidth="1"/>
    <col min="12552" max="12801" width="9.28125" style="296" customWidth="1"/>
    <col min="12802" max="12802" width="36.421875" style="296" bestFit="1" customWidth="1"/>
    <col min="12803" max="12803" width="9.00390625" style="296" bestFit="1" customWidth="1"/>
    <col min="12804" max="12804" width="10.140625" style="296" bestFit="1" customWidth="1"/>
    <col min="12805" max="12806" width="9.28125" style="296" customWidth="1"/>
    <col min="12807" max="12807" width="9.140625" style="296" hidden="1" customWidth="1"/>
    <col min="12808" max="13057" width="9.28125" style="296" customWidth="1"/>
    <col min="13058" max="13058" width="36.421875" style="296" bestFit="1" customWidth="1"/>
    <col min="13059" max="13059" width="9.00390625" style="296" bestFit="1" customWidth="1"/>
    <col min="13060" max="13060" width="10.140625" style="296" bestFit="1" customWidth="1"/>
    <col min="13061" max="13062" width="9.28125" style="296" customWidth="1"/>
    <col min="13063" max="13063" width="9.140625" style="296" hidden="1" customWidth="1"/>
    <col min="13064" max="13313" width="9.28125" style="296" customWidth="1"/>
    <col min="13314" max="13314" width="36.421875" style="296" bestFit="1" customWidth="1"/>
    <col min="13315" max="13315" width="9.00390625" style="296" bestFit="1" customWidth="1"/>
    <col min="13316" max="13316" width="10.140625" style="296" bestFit="1" customWidth="1"/>
    <col min="13317" max="13318" width="9.28125" style="296" customWidth="1"/>
    <col min="13319" max="13319" width="9.140625" style="296" hidden="1" customWidth="1"/>
    <col min="13320" max="13569" width="9.28125" style="296" customWidth="1"/>
    <col min="13570" max="13570" width="36.421875" style="296" bestFit="1" customWidth="1"/>
    <col min="13571" max="13571" width="9.00390625" style="296" bestFit="1" customWidth="1"/>
    <col min="13572" max="13572" width="10.140625" style="296" bestFit="1" customWidth="1"/>
    <col min="13573" max="13574" width="9.28125" style="296" customWidth="1"/>
    <col min="13575" max="13575" width="9.140625" style="296" hidden="1" customWidth="1"/>
    <col min="13576" max="13825" width="9.28125" style="296" customWidth="1"/>
    <col min="13826" max="13826" width="36.421875" style="296" bestFit="1" customWidth="1"/>
    <col min="13827" max="13827" width="9.00390625" style="296" bestFit="1" customWidth="1"/>
    <col min="13828" max="13828" width="10.140625" style="296" bestFit="1" customWidth="1"/>
    <col min="13829" max="13830" width="9.28125" style="296" customWidth="1"/>
    <col min="13831" max="13831" width="9.140625" style="296" hidden="1" customWidth="1"/>
    <col min="13832" max="14081" width="9.28125" style="296" customWidth="1"/>
    <col min="14082" max="14082" width="36.421875" style="296" bestFit="1" customWidth="1"/>
    <col min="14083" max="14083" width="9.00390625" style="296" bestFit="1" customWidth="1"/>
    <col min="14084" max="14084" width="10.140625" style="296" bestFit="1" customWidth="1"/>
    <col min="14085" max="14086" width="9.28125" style="296" customWidth="1"/>
    <col min="14087" max="14087" width="9.140625" style="296" hidden="1" customWidth="1"/>
    <col min="14088" max="14337" width="9.28125" style="296" customWidth="1"/>
    <col min="14338" max="14338" width="36.421875" style="296" bestFit="1" customWidth="1"/>
    <col min="14339" max="14339" width="9.00390625" style="296" bestFit="1" customWidth="1"/>
    <col min="14340" max="14340" width="10.140625" style="296" bestFit="1" customWidth="1"/>
    <col min="14341" max="14342" width="9.28125" style="296" customWidth="1"/>
    <col min="14343" max="14343" width="9.140625" style="296" hidden="1" customWidth="1"/>
    <col min="14344" max="14593" width="9.28125" style="296" customWidth="1"/>
    <col min="14594" max="14594" width="36.421875" style="296" bestFit="1" customWidth="1"/>
    <col min="14595" max="14595" width="9.00390625" style="296" bestFit="1" customWidth="1"/>
    <col min="14596" max="14596" width="10.140625" style="296" bestFit="1" customWidth="1"/>
    <col min="14597" max="14598" width="9.28125" style="296" customWidth="1"/>
    <col min="14599" max="14599" width="9.140625" style="296" hidden="1" customWidth="1"/>
    <col min="14600" max="14849" width="9.28125" style="296" customWidth="1"/>
    <col min="14850" max="14850" width="36.421875" style="296" bestFit="1" customWidth="1"/>
    <col min="14851" max="14851" width="9.00390625" style="296" bestFit="1" customWidth="1"/>
    <col min="14852" max="14852" width="10.140625" style="296" bestFit="1" customWidth="1"/>
    <col min="14853" max="14854" width="9.28125" style="296" customWidth="1"/>
    <col min="14855" max="14855" width="9.140625" style="296" hidden="1" customWidth="1"/>
    <col min="14856" max="15105" width="9.28125" style="296" customWidth="1"/>
    <col min="15106" max="15106" width="36.421875" style="296" bestFit="1" customWidth="1"/>
    <col min="15107" max="15107" width="9.00390625" style="296" bestFit="1" customWidth="1"/>
    <col min="15108" max="15108" width="10.140625" style="296" bestFit="1" customWidth="1"/>
    <col min="15109" max="15110" width="9.28125" style="296" customWidth="1"/>
    <col min="15111" max="15111" width="9.140625" style="296" hidden="1" customWidth="1"/>
    <col min="15112" max="15361" width="9.28125" style="296" customWidth="1"/>
    <col min="15362" max="15362" width="36.421875" style="296" bestFit="1" customWidth="1"/>
    <col min="15363" max="15363" width="9.00390625" style="296" bestFit="1" customWidth="1"/>
    <col min="15364" max="15364" width="10.140625" style="296" bestFit="1" customWidth="1"/>
    <col min="15365" max="15366" width="9.28125" style="296" customWidth="1"/>
    <col min="15367" max="15367" width="9.140625" style="296" hidden="1" customWidth="1"/>
    <col min="15368" max="15617" width="9.28125" style="296" customWidth="1"/>
    <col min="15618" max="15618" width="36.421875" style="296" bestFit="1" customWidth="1"/>
    <col min="15619" max="15619" width="9.00390625" style="296" bestFit="1" customWidth="1"/>
    <col min="15620" max="15620" width="10.140625" style="296" bestFit="1" customWidth="1"/>
    <col min="15621" max="15622" width="9.28125" style="296" customWidth="1"/>
    <col min="15623" max="15623" width="9.140625" style="296" hidden="1" customWidth="1"/>
    <col min="15624" max="15873" width="9.28125" style="296" customWidth="1"/>
    <col min="15874" max="15874" width="36.421875" style="296" bestFit="1" customWidth="1"/>
    <col min="15875" max="15875" width="9.00390625" style="296" bestFit="1" customWidth="1"/>
    <col min="15876" max="15876" width="10.140625" style="296" bestFit="1" customWidth="1"/>
    <col min="15877" max="15878" width="9.28125" style="296" customWidth="1"/>
    <col min="15879" max="15879" width="9.140625" style="296" hidden="1" customWidth="1"/>
    <col min="15880" max="16129" width="9.28125" style="296" customWidth="1"/>
    <col min="16130" max="16130" width="36.421875" style="296" bestFit="1" customWidth="1"/>
    <col min="16131" max="16131" width="9.00390625" style="296" bestFit="1" customWidth="1"/>
    <col min="16132" max="16132" width="10.140625" style="296" bestFit="1" customWidth="1"/>
    <col min="16133" max="16134" width="9.28125" style="296" customWidth="1"/>
    <col min="16135" max="16135" width="9.140625" style="296" hidden="1" customWidth="1"/>
    <col min="16136" max="16384" width="9.28125" style="296" customWidth="1"/>
  </cols>
  <sheetData>
    <row r="1" spans="2:7" ht="12">
      <c r="B1" s="293" t="s">
        <v>1320</v>
      </c>
      <c r="C1" s="294" t="s">
        <v>1321</v>
      </c>
      <c r="D1" s="294" t="s">
        <v>1322</v>
      </c>
      <c r="E1" s="295"/>
      <c r="G1" s="297">
        <f>SUM(Rozpočet!F123,Rozpočet!F125,Rozpočet!F127,Rozpočet!F129,Rozpočet!F131,Rozpočet!F133,Rozpočet!F135:F136,Rozpočet!F138,Rozpočet!F140,Rozpočet!F144,Rozpočet!F148,Rozpočet!F150,Rozpočet!F153,Rozpočet!F155:F156,Rozpočet!F158:F159,Rozpočet!F161,Rozpočet!F163,Rozpočet!F165,Rozpočet!F167:F168,Rozpočet!F170,Rozpočet!F178:F179,Rozpočet!F181,Rozpočet!F183,Rozpočet!F185,Rozpočet!F187,Rozpočet!F189,Rozpočet!F194:F195,Rozpočet!F198,Rozpočet!F200)+SUM(Rozpočet!F202,Rozpočet!F204,Rozpočet!F206,Rozpočet!F208)</f>
        <v>0</v>
      </c>
    </row>
    <row r="2" spans="2:7" ht="12">
      <c r="B2" s="298" t="s">
        <v>1323</v>
      </c>
      <c r="C2" s="299"/>
      <c r="D2" s="299"/>
      <c r="E2" s="295"/>
      <c r="G2" s="297">
        <f>G1+SUM(Rozpočet!F214:F215,Rozpočet!F217,Rozpočet!F219,Rozpočet!F221,Rozpočet!F227,Rozpočet!F229,Rozpočet!F232,Rozpočet!F236,Rozpočet!F238,Rozpočet!F240,Rozpočet!F246,Rozpočet!F249,Rozpočet!F251,Rozpočet!F256,Rozpočet!F258:F260,Rozpočet!F264,Rozpočet!F267:F268,Rozpočet!F270:F271,Rozpočet!F273,Rozpočet!F275,Rozpočet!F277,Rozpočet!F279,Rozpočet!F281,Rozpočet!F288,Rozpočet!F291,Rozpočet!F294:F295)+SUM(Rozpočet!F297,Rozpočet!F299,Rozpočet!F302,Rozpočet!F315,Rozpočet!F318,Rozpočet!F323,Rozpočet!F331)</f>
        <v>0</v>
      </c>
    </row>
    <row r="3" spans="1:7" ht="12">
      <c r="A3" s="317">
        <v>1</v>
      </c>
      <c r="B3" s="293" t="s">
        <v>1324</v>
      </c>
      <c r="C3" s="300">
        <f>(Rozpočet!F91)</f>
        <v>0</v>
      </c>
      <c r="D3" s="300"/>
      <c r="E3" s="295"/>
      <c r="G3" s="297">
        <f>SUM(Rozpočet!I123,Rozpočet!I125,Rozpočet!I127,Rozpočet!I129,Rozpočet!I131,Rozpočet!I133,Rozpočet!I135:I136,Rozpočet!I138,Rozpočet!I140,Rozpočet!I144,Rozpočet!I148,Rozpočet!I150,Rozpočet!I153,Rozpočet!I155:I156,Rozpočet!I158:I159,Rozpočet!I161,Rozpočet!I163,Rozpočet!I165,Rozpočet!I167:I168,Rozpočet!I170,Rozpočet!I178:I179,Rozpočet!I181,Rozpočet!I183,Rozpočet!I185,Rozpočet!I187,Rozpočet!I189,Rozpočet!I194:I195,Rozpočet!I198,Rozpočet!I200)+SUM(Rozpočet!I202,Rozpočet!I204,Rozpočet!I206,Rozpočet!I208)</f>
        <v>0</v>
      </c>
    </row>
    <row r="4" spans="1:7" ht="12">
      <c r="A4" s="317">
        <v>2</v>
      </c>
      <c r="B4" s="293" t="s">
        <v>1325</v>
      </c>
      <c r="C4" s="300">
        <f>C3*Parametry!B16/100</f>
        <v>0</v>
      </c>
      <c r="D4" s="300">
        <f>C3*Parametry!B17/100</f>
        <v>0</v>
      </c>
      <c r="E4" s="295"/>
      <c r="G4" s="297">
        <f>G3+SUM(Rozpočet!I214:I215,Rozpočet!I217,Rozpočet!I219,Rozpočet!I221,Rozpočet!I227,Rozpočet!I229,Rozpočet!I232,Rozpočet!I236,Rozpočet!I238,Rozpočet!I240,Rozpočet!I246,Rozpočet!I249,Rozpočet!I251,Rozpočet!I256,Rozpočet!I258:I260,Rozpočet!I264,Rozpočet!I267:I268,Rozpočet!I270:I271,Rozpočet!I273,Rozpočet!I275,Rozpočet!I277,Rozpočet!I279,Rozpočet!I281,Rozpočet!I288,Rozpočet!I291,Rozpočet!I294:I295)+SUM(Rozpočet!I297,Rozpočet!I299,Rozpočet!I302,Rozpočet!I315,Rozpočet!I318,Rozpočet!I323,Rozpočet!I331)</f>
        <v>0</v>
      </c>
    </row>
    <row r="5" spans="1:5" ht="12">
      <c r="A5" s="317">
        <v>3</v>
      </c>
      <c r="B5" s="293" t="s">
        <v>1326</v>
      </c>
      <c r="C5" s="300"/>
      <c r="D5" s="300">
        <f>(Rozpočet!F349)+(Rozpočet!F119)</f>
        <v>0</v>
      </c>
      <c r="E5" s="295"/>
    </row>
    <row r="6" spans="1:5" ht="12">
      <c r="A6" s="317">
        <v>4</v>
      </c>
      <c r="B6" s="293" t="s">
        <v>1327</v>
      </c>
      <c r="C6" s="300"/>
      <c r="D6" s="300">
        <f>(Rozpočet!I91)+(Rozpočet!I349)+(Rozpočet!I119)</f>
        <v>0</v>
      </c>
      <c r="E6" s="295"/>
    </row>
    <row r="7" spans="1:5" ht="12">
      <c r="A7" s="317">
        <v>5</v>
      </c>
      <c r="B7" s="301" t="s">
        <v>1328</v>
      </c>
      <c r="C7" s="302">
        <f>C3+C4</f>
        <v>0</v>
      </c>
      <c r="D7" s="302">
        <f>D3+D4+D5+D6</f>
        <v>0</v>
      </c>
      <c r="E7" s="295"/>
    </row>
    <row r="8" spans="1:5" ht="12">
      <c r="A8" s="317">
        <v>6</v>
      </c>
      <c r="B8" s="293" t="s">
        <v>1329</v>
      </c>
      <c r="C8" s="300"/>
      <c r="D8" s="300">
        <f>(D5+D6)*Parametry!B18/100</f>
        <v>0</v>
      </c>
      <c r="E8" s="295"/>
    </row>
    <row r="9" spans="1:5" ht="12">
      <c r="A9" s="317">
        <v>7</v>
      </c>
      <c r="B9" s="293" t="s">
        <v>862</v>
      </c>
      <c r="C9" s="300"/>
      <c r="D9" s="300">
        <f>0+0</f>
        <v>0</v>
      </c>
      <c r="E9" s="295"/>
    </row>
    <row r="10" spans="1:5" ht="12">
      <c r="A10" s="317">
        <v>8</v>
      </c>
      <c r="B10" s="293" t="s">
        <v>938</v>
      </c>
      <c r="C10" s="300"/>
      <c r="D10" s="300">
        <f>0+0</f>
        <v>0</v>
      </c>
      <c r="E10" s="295"/>
    </row>
    <row r="11" spans="1:5" ht="12">
      <c r="A11" s="317">
        <v>9</v>
      </c>
      <c r="B11" s="293" t="s">
        <v>1330</v>
      </c>
      <c r="C11" s="300"/>
      <c r="D11" s="300">
        <f>(D9+D10)*Parametry!B19/100</f>
        <v>0</v>
      </c>
      <c r="E11" s="295"/>
    </row>
    <row r="12" spans="1:5" ht="12">
      <c r="A12" s="317">
        <v>10</v>
      </c>
      <c r="B12" s="301" t="s">
        <v>1331</v>
      </c>
      <c r="C12" s="302">
        <f>C7</f>
        <v>0</v>
      </c>
      <c r="D12" s="302">
        <f>D7+D8+D9+D10+D11</f>
        <v>0</v>
      </c>
      <c r="E12" s="295"/>
    </row>
    <row r="13" spans="1:5" ht="12">
      <c r="A13" s="317">
        <v>11</v>
      </c>
      <c r="B13" s="293" t="s">
        <v>1332</v>
      </c>
      <c r="C13" s="300"/>
      <c r="D13" s="300">
        <f>(C12+D12)*Parametry!B20/100</f>
        <v>0</v>
      </c>
      <c r="E13" s="295"/>
    </row>
    <row r="14" spans="1:5" ht="12">
      <c r="A14" s="317">
        <v>12</v>
      </c>
      <c r="B14" s="293" t="s">
        <v>1333</v>
      </c>
      <c r="C14" s="300"/>
      <c r="D14" s="300">
        <f>(C12+D12)*Parametry!B21/100</f>
        <v>0</v>
      </c>
      <c r="E14" s="295"/>
    </row>
    <row r="15" spans="1:5" ht="12">
      <c r="A15" s="317">
        <v>13</v>
      </c>
      <c r="B15" s="293" t="s">
        <v>1334</v>
      </c>
      <c r="C15" s="300"/>
      <c r="D15" s="300">
        <f>(C7+D7)*Parametry!B22/100</f>
        <v>0</v>
      </c>
      <c r="E15" s="295"/>
    </row>
    <row r="16" spans="1:5" ht="12">
      <c r="A16" s="317">
        <v>14</v>
      </c>
      <c r="B16" s="298" t="s">
        <v>1335</v>
      </c>
      <c r="C16" s="299"/>
      <c r="D16" s="299">
        <f>C12+D12+D13+D14+D15</f>
        <v>0</v>
      </c>
      <c r="E16" s="295"/>
    </row>
    <row r="17" spans="1:5" ht="12">
      <c r="A17" s="317">
        <v>15</v>
      </c>
      <c r="B17" s="293" t="s">
        <v>1</v>
      </c>
      <c r="C17" s="300"/>
      <c r="D17" s="300"/>
      <c r="E17" s="295"/>
    </row>
    <row r="18" spans="1:5" ht="12">
      <c r="A18" s="317">
        <v>16</v>
      </c>
      <c r="B18" s="298" t="s">
        <v>1336</v>
      </c>
      <c r="C18" s="299"/>
      <c r="D18" s="299"/>
      <c r="E18" s="295"/>
    </row>
    <row r="19" spans="1:5" ht="12">
      <c r="A19" s="317">
        <v>17</v>
      </c>
      <c r="B19" s="293" t="s">
        <v>1337</v>
      </c>
      <c r="C19" s="300"/>
      <c r="D19" s="300">
        <f>D12*Parametry!B23/100</f>
        <v>0</v>
      </c>
      <c r="E19" s="295"/>
    </row>
    <row r="20" spans="1:5" ht="12">
      <c r="A20" s="317">
        <v>18</v>
      </c>
      <c r="B20" s="293" t="s">
        <v>1338</v>
      </c>
      <c r="C20" s="300"/>
      <c r="D20" s="300">
        <f>D12*Parametry!B24/100</f>
        <v>0</v>
      </c>
      <c r="E20" s="295"/>
    </row>
    <row r="21" spans="1:5" ht="12">
      <c r="A21" s="317">
        <v>19</v>
      </c>
      <c r="B21" s="298" t="s">
        <v>1339</v>
      </c>
      <c r="C21" s="299"/>
      <c r="D21" s="299">
        <f>D19+D20</f>
        <v>0</v>
      </c>
      <c r="E21" s="295"/>
    </row>
    <row r="22" spans="1:5" ht="12">
      <c r="A22" s="317">
        <v>20</v>
      </c>
      <c r="B22" s="293" t="s">
        <v>1340</v>
      </c>
      <c r="C22" s="300"/>
      <c r="D22" s="300">
        <f>Parametry!B25*Parametry!B28*(D16*Parametry!B27)^Parametry!B26</f>
        <v>0</v>
      </c>
      <c r="E22" s="295"/>
    </row>
    <row r="23" spans="1:5" ht="12">
      <c r="A23" s="317">
        <v>21</v>
      </c>
      <c r="B23" s="293" t="s">
        <v>1</v>
      </c>
      <c r="C23" s="300"/>
      <c r="D23" s="300"/>
      <c r="E23" s="295"/>
    </row>
    <row r="24" spans="1:5" ht="12">
      <c r="A24" s="317">
        <v>22</v>
      </c>
      <c r="B24" s="303" t="s">
        <v>1341</v>
      </c>
      <c r="C24" s="304"/>
      <c r="D24" s="304">
        <f>D16+D21+D22</f>
        <v>0</v>
      </c>
      <c r="E24" s="295"/>
    </row>
    <row r="25" spans="1:5" ht="12">
      <c r="A25" s="317">
        <v>23</v>
      </c>
      <c r="B25" s="293" t="s">
        <v>1342</v>
      </c>
      <c r="C25" s="300">
        <f>(SUM(Rozpočet!F51:F88,Rozpočet!F90)+SUM(Rozpočet!F123:F173,Rozpočet!F178:F191,Rozpočet!F194:F195,Rozpočet!F197:F209,Rozpočet!F214:F223,Rozpočet!F227:F252,Rozpočet!F256:F284,Rozpočet!F288:F304,Rozpočet!F308:F311,Rozpočet!F315:F319,Rozpočet!F323:F338,Rozpočet!F342:F345,Rozpočet!F348)+SUM(Rozpočet!F97:F106,Rozpočet!F110:F116))+(SUM(Rozpočet!I51:I88,Rozpočet!I90)+SUM(Rozpočet!I123:I173,Rozpočet!I178:I191,Rozpočet!I194:I195,Rozpočet!I197:I209,Rozpočet!I214:I223,Rozpočet!I227:I252,Rozpočet!I256:I284,Rozpočet!I288:I304,Rozpočet!I308:I311,Rozpočet!I315:I319,Rozpočet!I323:I338,Rozpočet!I342:I345)+SUM(Rozpočet!I97:I106,Rozpočet!I110:I116))+C4+D4+D8+D11+D13+D14+D15+D21+D22</f>
        <v>0</v>
      </c>
      <c r="D25" s="300">
        <f>C25*Parametry!B31/100</f>
        <v>0</v>
      </c>
      <c r="E25" s="295"/>
    </row>
    <row r="26" spans="1:5" ht="12">
      <c r="A26" s="317">
        <v>24</v>
      </c>
      <c r="B26" s="293" t="s">
        <v>1343</v>
      </c>
      <c r="C26" s="300">
        <f>(SUM(Rozpočet!F51,Rozpočet!F53,Rozpočet!F55,Rozpočet!F57,Rozpočet!F59,Rozpočet!F61,Rozpočet!F63,Rozpočet!F66,Rozpočet!F68,Rozpočet!F70,Rozpočet!F73,Rozpočet!F75,Rozpočet!F78,Rozpočet!F80,Rozpočet!F82,Rozpočet!F84,Rozpočet!F87)+G2+SUM(Rozpočet!F333,Rozpočet!F335:F336,Rozpočet!F342)+SUM(Rozpočet!F97:F101,Rozpočet!F103,Rozpočet!F105))+(SUM(Rozpočet!I51,Rozpočet!I53,Rozpočet!I55,Rozpočet!I57,Rozpočet!I59,Rozpočet!I61,Rozpočet!I63,Rozpočet!I66,Rozpočet!I68,Rozpočet!I70,Rozpočet!I73,Rozpočet!I75,Rozpočet!I78,Rozpočet!I80,Rozpočet!I82,Rozpočet!I84,Rozpočet!I87)+G4+SUM(Rozpočet!I333,Rozpočet!I335:I336,Rozpočet!I342)+SUM(Rozpočet!I97:I101,Rozpočet!I103,Rozpočet!I105))</f>
        <v>0</v>
      </c>
      <c r="D26" s="300">
        <f>C26*Parametry!B32/100</f>
        <v>0</v>
      </c>
      <c r="E26" s="295"/>
    </row>
    <row r="27" spans="1:5" ht="12">
      <c r="A27" s="317">
        <v>25</v>
      </c>
      <c r="B27" s="303" t="s">
        <v>1344</v>
      </c>
      <c r="C27" s="304"/>
      <c r="D27" s="304">
        <f>D24+D25+D26</f>
        <v>0</v>
      </c>
      <c r="E27" s="295"/>
    </row>
    <row r="28" spans="1:5" ht="12">
      <c r="A28" s="317">
        <v>26</v>
      </c>
      <c r="B28" s="293" t="s">
        <v>1</v>
      </c>
      <c r="C28" s="300"/>
      <c r="D28" s="300"/>
      <c r="E28" s="295"/>
    </row>
    <row r="29" spans="1:5" ht="12">
      <c r="A29" s="317">
        <v>27</v>
      </c>
      <c r="B29" s="293" t="s">
        <v>1345</v>
      </c>
      <c r="C29" s="300"/>
      <c r="D29" s="300">
        <f>D24*Parametry!B29/100</f>
        <v>0</v>
      </c>
      <c r="E29" s="295"/>
    </row>
    <row r="30" spans="1:5" ht="12">
      <c r="A30" s="317">
        <v>28</v>
      </c>
      <c r="B30" s="293" t="s">
        <v>1345</v>
      </c>
      <c r="C30" s="300"/>
      <c r="D30" s="300">
        <f>D24*Parametry!B30/100</f>
        <v>0</v>
      </c>
      <c r="E30" s="295"/>
    </row>
    <row r="31" spans="1:5" ht="12">
      <c r="A31" s="317">
        <v>29</v>
      </c>
      <c r="B31" s="298" t="s">
        <v>1346</v>
      </c>
      <c r="C31" s="305" t="s">
        <v>1347</v>
      </c>
      <c r="D31" s="305" t="s">
        <v>1348</v>
      </c>
      <c r="E31" s="295"/>
    </row>
    <row r="32" spans="1:5" ht="12">
      <c r="A32" s="317">
        <v>30</v>
      </c>
      <c r="B32" s="293" t="s">
        <v>1349</v>
      </c>
      <c r="C32" s="300">
        <f>(Rozpočet!F47)</f>
        <v>0</v>
      </c>
      <c r="D32" s="300">
        <f>(Rozpočet!I47)</f>
        <v>0</v>
      </c>
      <c r="E32" s="295"/>
    </row>
    <row r="33" spans="1:5" ht="12">
      <c r="A33" s="317">
        <v>31</v>
      </c>
      <c r="B33" s="293" t="s">
        <v>1350</v>
      </c>
      <c r="C33" s="300">
        <f>(Rozpočet!F34)</f>
        <v>0</v>
      </c>
      <c r="D33" s="300">
        <f>(Rozpočet!I34)</f>
        <v>0</v>
      </c>
      <c r="E33" s="295"/>
    </row>
    <row r="34" spans="1:5" ht="12">
      <c r="A34" s="317">
        <v>32</v>
      </c>
      <c r="B34" s="293" t="s">
        <v>1351</v>
      </c>
      <c r="C34" s="300">
        <f>(Rozpočet!F46)</f>
        <v>0</v>
      </c>
      <c r="D34" s="300">
        <f>(Rozpočet!I46)</f>
        <v>0</v>
      </c>
      <c r="E34" s="295"/>
    </row>
    <row r="35" spans="1:5" ht="12">
      <c r="A35" s="317">
        <v>33</v>
      </c>
      <c r="B35" s="293" t="s">
        <v>1352</v>
      </c>
      <c r="C35" s="300">
        <f>(Rozpočet!F91)</f>
        <v>0</v>
      </c>
      <c r="D35" s="300">
        <f>(Rozpočet!I91)</f>
        <v>0</v>
      </c>
      <c r="E35" s="295"/>
    </row>
    <row r="36" spans="1:5" ht="12">
      <c r="A36" s="317">
        <v>34</v>
      </c>
      <c r="B36" s="293" t="s">
        <v>1353</v>
      </c>
      <c r="C36" s="300">
        <f>(Rozpočet!F89)</f>
        <v>0</v>
      </c>
      <c r="D36" s="300">
        <f>(Rozpočet!I89)</f>
        <v>0</v>
      </c>
      <c r="E36" s="295"/>
    </row>
    <row r="37" spans="1:5" ht="12">
      <c r="A37" s="317">
        <v>35</v>
      </c>
      <c r="B37" s="293" t="s">
        <v>1354</v>
      </c>
      <c r="C37" s="300">
        <f>(Rozpočet!F119)</f>
        <v>0</v>
      </c>
      <c r="D37" s="300">
        <f>(Rozpočet!I119)</f>
        <v>0</v>
      </c>
      <c r="E37" s="295"/>
    </row>
    <row r="38" spans="1:5" ht="12">
      <c r="A38" s="317">
        <v>36</v>
      </c>
      <c r="B38" s="293" t="s">
        <v>1355</v>
      </c>
      <c r="C38" s="300">
        <f>(Rozpočet!F118)</f>
        <v>0</v>
      </c>
      <c r="D38" s="300">
        <f>(Rozpočet!I118)</f>
        <v>0</v>
      </c>
      <c r="E38" s="295"/>
    </row>
    <row r="39" spans="1:5" ht="12">
      <c r="A39" s="317">
        <v>37</v>
      </c>
      <c r="B39" s="293" t="s">
        <v>1356</v>
      </c>
      <c r="C39" s="300">
        <f>(Rozpočet!F107)</f>
        <v>0</v>
      </c>
      <c r="D39" s="300">
        <f>(Rozpočet!I107)</f>
        <v>0</v>
      </c>
      <c r="E39" s="295"/>
    </row>
    <row r="40" spans="1:5" ht="12">
      <c r="A40" s="317">
        <v>38</v>
      </c>
      <c r="B40" s="293" t="s">
        <v>1357</v>
      </c>
      <c r="C40" s="300">
        <f>(Rozpočet!F117)</f>
        <v>0</v>
      </c>
      <c r="D40" s="300">
        <f>(Rozpočet!I117)</f>
        <v>0</v>
      </c>
      <c r="E40" s="295"/>
    </row>
    <row r="41" spans="1:5" ht="12">
      <c r="A41" s="317">
        <v>39</v>
      </c>
      <c r="B41" s="293" t="s">
        <v>1358</v>
      </c>
      <c r="C41" s="300">
        <f>(Rozpočet!F349)</f>
        <v>0</v>
      </c>
      <c r="D41" s="300">
        <f>(Rozpočet!I349)</f>
        <v>0</v>
      </c>
      <c r="E41" s="295"/>
    </row>
    <row r="42" spans="1:5" ht="12">
      <c r="A42" s="317">
        <v>40</v>
      </c>
      <c r="B42" s="293" t="s">
        <v>1359</v>
      </c>
      <c r="C42" s="300">
        <f>(Rozpočet!F174)</f>
        <v>0</v>
      </c>
      <c r="D42" s="300">
        <f>(Rozpočet!I174)</f>
        <v>0</v>
      </c>
      <c r="E42" s="295"/>
    </row>
    <row r="43" spans="1:5" ht="12">
      <c r="A43" s="317">
        <v>41</v>
      </c>
      <c r="B43" s="293" t="s">
        <v>1360</v>
      </c>
      <c r="C43" s="300">
        <f>(Rozpočet!F211)</f>
        <v>0</v>
      </c>
      <c r="D43" s="300">
        <f>(Rozpočet!I211)</f>
        <v>0</v>
      </c>
      <c r="E43" s="295"/>
    </row>
    <row r="44" spans="1:5" ht="12">
      <c r="A44" s="317">
        <v>42</v>
      </c>
      <c r="B44" s="293" t="s">
        <v>1361</v>
      </c>
      <c r="C44" s="300">
        <f>(Rozpočet!F192)</f>
        <v>0</v>
      </c>
      <c r="D44" s="300">
        <f>(Rozpočet!I192)</f>
        <v>0</v>
      </c>
      <c r="E44" s="295"/>
    </row>
    <row r="45" spans="1:5" ht="12">
      <c r="A45" s="317">
        <v>43</v>
      </c>
      <c r="B45" s="293" t="s">
        <v>1362</v>
      </c>
      <c r="C45" s="300">
        <f>(Rozpočet!F210)</f>
        <v>0</v>
      </c>
      <c r="D45" s="300">
        <f>(Rozpočet!I210)</f>
        <v>0</v>
      </c>
      <c r="E45" s="295"/>
    </row>
    <row r="46" spans="1:5" ht="12">
      <c r="A46" s="317">
        <v>44</v>
      </c>
      <c r="B46" s="293" t="s">
        <v>1363</v>
      </c>
      <c r="C46" s="300">
        <f>(Rozpočet!F224)</f>
        <v>0</v>
      </c>
      <c r="D46" s="300">
        <f>(Rozpočet!I224)</f>
        <v>0</v>
      </c>
      <c r="E46" s="295"/>
    </row>
    <row r="47" spans="1:5" ht="12">
      <c r="A47" s="317">
        <v>45</v>
      </c>
      <c r="B47" s="293" t="s">
        <v>1364</v>
      </c>
      <c r="C47" s="300">
        <f>(Rozpočet!F253)</f>
        <v>0</v>
      </c>
      <c r="D47" s="300">
        <f>(Rozpočet!I253)</f>
        <v>0</v>
      </c>
      <c r="E47" s="295"/>
    </row>
    <row r="48" spans="1:5" ht="12">
      <c r="A48" s="317">
        <v>46</v>
      </c>
      <c r="B48" s="293" t="s">
        <v>1365</v>
      </c>
      <c r="C48" s="300">
        <f>(Rozpočet!F285)</f>
        <v>0</v>
      </c>
      <c r="D48" s="300">
        <f>(Rozpočet!I285)</f>
        <v>0</v>
      </c>
      <c r="E48" s="295"/>
    </row>
    <row r="49" spans="1:5" ht="12">
      <c r="A49" s="317">
        <v>47</v>
      </c>
      <c r="B49" s="293" t="s">
        <v>1366</v>
      </c>
      <c r="C49" s="300">
        <f>(Rozpočet!F305)</f>
        <v>0</v>
      </c>
      <c r="D49" s="300">
        <f>(Rozpočet!I305)</f>
        <v>0</v>
      </c>
      <c r="E49" s="295"/>
    </row>
    <row r="50" spans="1:5" ht="12">
      <c r="A50" s="317">
        <v>48</v>
      </c>
      <c r="B50" s="293" t="s">
        <v>1367</v>
      </c>
      <c r="C50" s="300">
        <f>(Rozpočet!F312)</f>
        <v>0</v>
      </c>
      <c r="D50" s="300">
        <f>(Rozpočet!I312)</f>
        <v>0</v>
      </c>
      <c r="E50" s="295"/>
    </row>
    <row r="51" spans="1:5" ht="12">
      <c r="A51" s="317">
        <v>49</v>
      </c>
      <c r="B51" s="293" t="s">
        <v>1368</v>
      </c>
      <c r="C51" s="300">
        <f>(Rozpočet!F320)</f>
        <v>0</v>
      </c>
      <c r="D51" s="300">
        <f>(Rozpočet!I320)</f>
        <v>0</v>
      </c>
      <c r="E51" s="295"/>
    </row>
    <row r="52" spans="1:5" ht="12">
      <c r="A52" s="317">
        <v>50</v>
      </c>
      <c r="B52" s="293" t="s">
        <v>1369</v>
      </c>
      <c r="C52" s="300">
        <f>(Rozpočet!F339)</f>
        <v>0</v>
      </c>
      <c r="D52" s="300">
        <f>(Rozpočet!I339)</f>
        <v>0</v>
      </c>
      <c r="E52" s="295"/>
    </row>
    <row r="53" spans="1:5" ht="12">
      <c r="A53" s="317">
        <v>51</v>
      </c>
      <c r="B53" s="293" t="s">
        <v>1370</v>
      </c>
      <c r="C53" s="300">
        <f>(Rozpočet!F346)</f>
        <v>0</v>
      </c>
      <c r="D53" s="300">
        <f>(Rozpočet!I346)</f>
        <v>0</v>
      </c>
      <c r="E53" s="295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0"/>
  <sheetViews>
    <sheetView workbookViewId="0" topLeftCell="A1">
      <selection activeCell="B8" sqref="B8"/>
    </sheetView>
  </sheetViews>
  <sheetFormatPr defaultColWidth="9.140625" defaultRowHeight="12"/>
  <cols>
    <col min="1" max="1" width="5.00390625" style="296" customWidth="1"/>
    <col min="2" max="2" width="74.28125" style="316" customWidth="1"/>
    <col min="3" max="3" width="3.7109375" style="306" bestFit="1" customWidth="1"/>
    <col min="4" max="4" width="7.140625" style="297" bestFit="1" customWidth="1"/>
    <col min="5" max="5" width="9.00390625" style="297" bestFit="1" customWidth="1"/>
    <col min="6" max="6" width="12.00390625" style="297" bestFit="1" customWidth="1"/>
    <col min="7" max="7" width="3.140625" style="306" bestFit="1" customWidth="1"/>
    <col min="8" max="8" width="8.00390625" style="297" bestFit="1" customWidth="1"/>
    <col min="9" max="9" width="11.28125" style="297" bestFit="1" customWidth="1"/>
    <col min="10" max="10" width="9.00390625" style="297" bestFit="1" customWidth="1"/>
    <col min="11" max="11" width="11.421875" style="297" customWidth="1"/>
    <col min="12" max="13" width="9.28125" style="296" customWidth="1"/>
    <col min="14" max="14" width="11.7109375" style="296" hidden="1" customWidth="1"/>
    <col min="15" max="257" width="9.28125" style="296" customWidth="1"/>
    <col min="258" max="258" width="142.7109375" style="296" bestFit="1" customWidth="1"/>
    <col min="259" max="259" width="3.7109375" style="296" bestFit="1" customWidth="1"/>
    <col min="260" max="260" width="5.8515625" style="296" bestFit="1" customWidth="1"/>
    <col min="261" max="261" width="9.00390625" style="296" bestFit="1" customWidth="1"/>
    <col min="262" max="262" width="12.00390625" style="296" bestFit="1" customWidth="1"/>
    <col min="263" max="263" width="3.140625" style="296" bestFit="1" customWidth="1"/>
    <col min="264" max="264" width="8.00390625" style="296" bestFit="1" customWidth="1"/>
    <col min="265" max="265" width="11.28125" style="296" bestFit="1" customWidth="1"/>
    <col min="266" max="266" width="9.00390625" style="296" bestFit="1" customWidth="1"/>
    <col min="267" max="267" width="11.421875" style="296" customWidth="1"/>
    <col min="268" max="269" width="9.28125" style="296" customWidth="1"/>
    <col min="270" max="270" width="9.140625" style="296" hidden="1" customWidth="1"/>
    <col min="271" max="513" width="9.28125" style="296" customWidth="1"/>
    <col min="514" max="514" width="142.7109375" style="296" bestFit="1" customWidth="1"/>
    <col min="515" max="515" width="3.7109375" style="296" bestFit="1" customWidth="1"/>
    <col min="516" max="516" width="5.8515625" style="296" bestFit="1" customWidth="1"/>
    <col min="517" max="517" width="9.00390625" style="296" bestFit="1" customWidth="1"/>
    <col min="518" max="518" width="12.00390625" style="296" bestFit="1" customWidth="1"/>
    <col min="519" max="519" width="3.140625" style="296" bestFit="1" customWidth="1"/>
    <col min="520" max="520" width="8.00390625" style="296" bestFit="1" customWidth="1"/>
    <col min="521" max="521" width="11.28125" style="296" bestFit="1" customWidth="1"/>
    <col min="522" max="522" width="9.00390625" style="296" bestFit="1" customWidth="1"/>
    <col min="523" max="523" width="11.421875" style="296" customWidth="1"/>
    <col min="524" max="525" width="9.28125" style="296" customWidth="1"/>
    <col min="526" max="526" width="9.140625" style="296" hidden="1" customWidth="1"/>
    <col min="527" max="769" width="9.28125" style="296" customWidth="1"/>
    <col min="770" max="770" width="142.7109375" style="296" bestFit="1" customWidth="1"/>
    <col min="771" max="771" width="3.7109375" style="296" bestFit="1" customWidth="1"/>
    <col min="772" max="772" width="5.8515625" style="296" bestFit="1" customWidth="1"/>
    <col min="773" max="773" width="9.00390625" style="296" bestFit="1" customWidth="1"/>
    <col min="774" max="774" width="12.00390625" style="296" bestFit="1" customWidth="1"/>
    <col min="775" max="775" width="3.140625" style="296" bestFit="1" customWidth="1"/>
    <col min="776" max="776" width="8.00390625" style="296" bestFit="1" customWidth="1"/>
    <col min="777" max="777" width="11.28125" style="296" bestFit="1" customWidth="1"/>
    <col min="778" max="778" width="9.00390625" style="296" bestFit="1" customWidth="1"/>
    <col min="779" max="779" width="11.421875" style="296" customWidth="1"/>
    <col min="780" max="781" width="9.28125" style="296" customWidth="1"/>
    <col min="782" max="782" width="9.140625" style="296" hidden="1" customWidth="1"/>
    <col min="783" max="1025" width="9.28125" style="296" customWidth="1"/>
    <col min="1026" max="1026" width="142.7109375" style="296" bestFit="1" customWidth="1"/>
    <col min="1027" max="1027" width="3.7109375" style="296" bestFit="1" customWidth="1"/>
    <col min="1028" max="1028" width="5.8515625" style="296" bestFit="1" customWidth="1"/>
    <col min="1029" max="1029" width="9.00390625" style="296" bestFit="1" customWidth="1"/>
    <col min="1030" max="1030" width="12.00390625" style="296" bestFit="1" customWidth="1"/>
    <col min="1031" max="1031" width="3.140625" style="296" bestFit="1" customWidth="1"/>
    <col min="1032" max="1032" width="8.00390625" style="296" bestFit="1" customWidth="1"/>
    <col min="1033" max="1033" width="11.28125" style="296" bestFit="1" customWidth="1"/>
    <col min="1034" max="1034" width="9.00390625" style="296" bestFit="1" customWidth="1"/>
    <col min="1035" max="1035" width="11.421875" style="296" customWidth="1"/>
    <col min="1036" max="1037" width="9.28125" style="296" customWidth="1"/>
    <col min="1038" max="1038" width="9.140625" style="296" hidden="1" customWidth="1"/>
    <col min="1039" max="1281" width="9.28125" style="296" customWidth="1"/>
    <col min="1282" max="1282" width="142.7109375" style="296" bestFit="1" customWidth="1"/>
    <col min="1283" max="1283" width="3.7109375" style="296" bestFit="1" customWidth="1"/>
    <col min="1284" max="1284" width="5.8515625" style="296" bestFit="1" customWidth="1"/>
    <col min="1285" max="1285" width="9.00390625" style="296" bestFit="1" customWidth="1"/>
    <col min="1286" max="1286" width="12.00390625" style="296" bestFit="1" customWidth="1"/>
    <col min="1287" max="1287" width="3.140625" style="296" bestFit="1" customWidth="1"/>
    <col min="1288" max="1288" width="8.00390625" style="296" bestFit="1" customWidth="1"/>
    <col min="1289" max="1289" width="11.28125" style="296" bestFit="1" customWidth="1"/>
    <col min="1290" max="1290" width="9.00390625" style="296" bestFit="1" customWidth="1"/>
    <col min="1291" max="1291" width="11.421875" style="296" customWidth="1"/>
    <col min="1292" max="1293" width="9.28125" style="296" customWidth="1"/>
    <col min="1294" max="1294" width="9.140625" style="296" hidden="1" customWidth="1"/>
    <col min="1295" max="1537" width="9.28125" style="296" customWidth="1"/>
    <col min="1538" max="1538" width="142.7109375" style="296" bestFit="1" customWidth="1"/>
    <col min="1539" max="1539" width="3.7109375" style="296" bestFit="1" customWidth="1"/>
    <col min="1540" max="1540" width="5.8515625" style="296" bestFit="1" customWidth="1"/>
    <col min="1541" max="1541" width="9.00390625" style="296" bestFit="1" customWidth="1"/>
    <col min="1542" max="1542" width="12.00390625" style="296" bestFit="1" customWidth="1"/>
    <col min="1543" max="1543" width="3.140625" style="296" bestFit="1" customWidth="1"/>
    <col min="1544" max="1544" width="8.00390625" style="296" bestFit="1" customWidth="1"/>
    <col min="1545" max="1545" width="11.28125" style="296" bestFit="1" customWidth="1"/>
    <col min="1546" max="1546" width="9.00390625" style="296" bestFit="1" customWidth="1"/>
    <col min="1547" max="1547" width="11.421875" style="296" customWidth="1"/>
    <col min="1548" max="1549" width="9.28125" style="296" customWidth="1"/>
    <col min="1550" max="1550" width="9.140625" style="296" hidden="1" customWidth="1"/>
    <col min="1551" max="1793" width="9.28125" style="296" customWidth="1"/>
    <col min="1794" max="1794" width="142.7109375" style="296" bestFit="1" customWidth="1"/>
    <col min="1795" max="1795" width="3.7109375" style="296" bestFit="1" customWidth="1"/>
    <col min="1796" max="1796" width="5.8515625" style="296" bestFit="1" customWidth="1"/>
    <col min="1797" max="1797" width="9.00390625" style="296" bestFit="1" customWidth="1"/>
    <col min="1798" max="1798" width="12.00390625" style="296" bestFit="1" customWidth="1"/>
    <col min="1799" max="1799" width="3.140625" style="296" bestFit="1" customWidth="1"/>
    <col min="1800" max="1800" width="8.00390625" style="296" bestFit="1" customWidth="1"/>
    <col min="1801" max="1801" width="11.28125" style="296" bestFit="1" customWidth="1"/>
    <col min="1802" max="1802" width="9.00390625" style="296" bestFit="1" customWidth="1"/>
    <col min="1803" max="1803" width="11.421875" style="296" customWidth="1"/>
    <col min="1804" max="1805" width="9.28125" style="296" customWidth="1"/>
    <col min="1806" max="1806" width="9.140625" style="296" hidden="1" customWidth="1"/>
    <col min="1807" max="2049" width="9.28125" style="296" customWidth="1"/>
    <col min="2050" max="2050" width="142.7109375" style="296" bestFit="1" customWidth="1"/>
    <col min="2051" max="2051" width="3.7109375" style="296" bestFit="1" customWidth="1"/>
    <col min="2052" max="2052" width="5.8515625" style="296" bestFit="1" customWidth="1"/>
    <col min="2053" max="2053" width="9.00390625" style="296" bestFit="1" customWidth="1"/>
    <col min="2054" max="2054" width="12.00390625" style="296" bestFit="1" customWidth="1"/>
    <col min="2055" max="2055" width="3.140625" style="296" bestFit="1" customWidth="1"/>
    <col min="2056" max="2056" width="8.00390625" style="296" bestFit="1" customWidth="1"/>
    <col min="2057" max="2057" width="11.28125" style="296" bestFit="1" customWidth="1"/>
    <col min="2058" max="2058" width="9.00390625" style="296" bestFit="1" customWidth="1"/>
    <col min="2059" max="2059" width="11.421875" style="296" customWidth="1"/>
    <col min="2060" max="2061" width="9.28125" style="296" customWidth="1"/>
    <col min="2062" max="2062" width="9.140625" style="296" hidden="1" customWidth="1"/>
    <col min="2063" max="2305" width="9.28125" style="296" customWidth="1"/>
    <col min="2306" max="2306" width="142.7109375" style="296" bestFit="1" customWidth="1"/>
    <col min="2307" max="2307" width="3.7109375" style="296" bestFit="1" customWidth="1"/>
    <col min="2308" max="2308" width="5.8515625" style="296" bestFit="1" customWidth="1"/>
    <col min="2309" max="2309" width="9.00390625" style="296" bestFit="1" customWidth="1"/>
    <col min="2310" max="2310" width="12.00390625" style="296" bestFit="1" customWidth="1"/>
    <col min="2311" max="2311" width="3.140625" style="296" bestFit="1" customWidth="1"/>
    <col min="2312" max="2312" width="8.00390625" style="296" bestFit="1" customWidth="1"/>
    <col min="2313" max="2313" width="11.28125" style="296" bestFit="1" customWidth="1"/>
    <col min="2314" max="2314" width="9.00390625" style="296" bestFit="1" customWidth="1"/>
    <col min="2315" max="2315" width="11.421875" style="296" customWidth="1"/>
    <col min="2316" max="2317" width="9.28125" style="296" customWidth="1"/>
    <col min="2318" max="2318" width="9.140625" style="296" hidden="1" customWidth="1"/>
    <col min="2319" max="2561" width="9.28125" style="296" customWidth="1"/>
    <col min="2562" max="2562" width="142.7109375" style="296" bestFit="1" customWidth="1"/>
    <col min="2563" max="2563" width="3.7109375" style="296" bestFit="1" customWidth="1"/>
    <col min="2564" max="2564" width="5.8515625" style="296" bestFit="1" customWidth="1"/>
    <col min="2565" max="2565" width="9.00390625" style="296" bestFit="1" customWidth="1"/>
    <col min="2566" max="2566" width="12.00390625" style="296" bestFit="1" customWidth="1"/>
    <col min="2567" max="2567" width="3.140625" style="296" bestFit="1" customWidth="1"/>
    <col min="2568" max="2568" width="8.00390625" style="296" bestFit="1" customWidth="1"/>
    <col min="2569" max="2569" width="11.28125" style="296" bestFit="1" customWidth="1"/>
    <col min="2570" max="2570" width="9.00390625" style="296" bestFit="1" customWidth="1"/>
    <col min="2571" max="2571" width="11.421875" style="296" customWidth="1"/>
    <col min="2572" max="2573" width="9.28125" style="296" customWidth="1"/>
    <col min="2574" max="2574" width="9.140625" style="296" hidden="1" customWidth="1"/>
    <col min="2575" max="2817" width="9.28125" style="296" customWidth="1"/>
    <col min="2818" max="2818" width="142.7109375" style="296" bestFit="1" customWidth="1"/>
    <col min="2819" max="2819" width="3.7109375" style="296" bestFit="1" customWidth="1"/>
    <col min="2820" max="2820" width="5.8515625" style="296" bestFit="1" customWidth="1"/>
    <col min="2821" max="2821" width="9.00390625" style="296" bestFit="1" customWidth="1"/>
    <col min="2822" max="2822" width="12.00390625" style="296" bestFit="1" customWidth="1"/>
    <col min="2823" max="2823" width="3.140625" style="296" bestFit="1" customWidth="1"/>
    <col min="2824" max="2824" width="8.00390625" style="296" bestFit="1" customWidth="1"/>
    <col min="2825" max="2825" width="11.28125" style="296" bestFit="1" customWidth="1"/>
    <col min="2826" max="2826" width="9.00390625" style="296" bestFit="1" customWidth="1"/>
    <col min="2827" max="2827" width="11.421875" style="296" customWidth="1"/>
    <col min="2828" max="2829" width="9.28125" style="296" customWidth="1"/>
    <col min="2830" max="2830" width="9.140625" style="296" hidden="1" customWidth="1"/>
    <col min="2831" max="3073" width="9.28125" style="296" customWidth="1"/>
    <col min="3074" max="3074" width="142.7109375" style="296" bestFit="1" customWidth="1"/>
    <col min="3075" max="3075" width="3.7109375" style="296" bestFit="1" customWidth="1"/>
    <col min="3076" max="3076" width="5.8515625" style="296" bestFit="1" customWidth="1"/>
    <col min="3077" max="3077" width="9.00390625" style="296" bestFit="1" customWidth="1"/>
    <col min="3078" max="3078" width="12.00390625" style="296" bestFit="1" customWidth="1"/>
    <col min="3079" max="3079" width="3.140625" style="296" bestFit="1" customWidth="1"/>
    <col min="3080" max="3080" width="8.00390625" style="296" bestFit="1" customWidth="1"/>
    <col min="3081" max="3081" width="11.28125" style="296" bestFit="1" customWidth="1"/>
    <col min="3082" max="3082" width="9.00390625" style="296" bestFit="1" customWidth="1"/>
    <col min="3083" max="3083" width="11.421875" style="296" customWidth="1"/>
    <col min="3084" max="3085" width="9.28125" style="296" customWidth="1"/>
    <col min="3086" max="3086" width="9.140625" style="296" hidden="1" customWidth="1"/>
    <col min="3087" max="3329" width="9.28125" style="296" customWidth="1"/>
    <col min="3330" max="3330" width="142.7109375" style="296" bestFit="1" customWidth="1"/>
    <col min="3331" max="3331" width="3.7109375" style="296" bestFit="1" customWidth="1"/>
    <col min="3332" max="3332" width="5.8515625" style="296" bestFit="1" customWidth="1"/>
    <col min="3333" max="3333" width="9.00390625" style="296" bestFit="1" customWidth="1"/>
    <col min="3334" max="3334" width="12.00390625" style="296" bestFit="1" customWidth="1"/>
    <col min="3335" max="3335" width="3.140625" style="296" bestFit="1" customWidth="1"/>
    <col min="3336" max="3336" width="8.00390625" style="296" bestFit="1" customWidth="1"/>
    <col min="3337" max="3337" width="11.28125" style="296" bestFit="1" customWidth="1"/>
    <col min="3338" max="3338" width="9.00390625" style="296" bestFit="1" customWidth="1"/>
    <col min="3339" max="3339" width="11.421875" style="296" customWidth="1"/>
    <col min="3340" max="3341" width="9.28125" style="296" customWidth="1"/>
    <col min="3342" max="3342" width="9.140625" style="296" hidden="1" customWidth="1"/>
    <col min="3343" max="3585" width="9.28125" style="296" customWidth="1"/>
    <col min="3586" max="3586" width="142.7109375" style="296" bestFit="1" customWidth="1"/>
    <col min="3587" max="3587" width="3.7109375" style="296" bestFit="1" customWidth="1"/>
    <col min="3588" max="3588" width="5.8515625" style="296" bestFit="1" customWidth="1"/>
    <col min="3589" max="3589" width="9.00390625" style="296" bestFit="1" customWidth="1"/>
    <col min="3590" max="3590" width="12.00390625" style="296" bestFit="1" customWidth="1"/>
    <col min="3591" max="3591" width="3.140625" style="296" bestFit="1" customWidth="1"/>
    <col min="3592" max="3592" width="8.00390625" style="296" bestFit="1" customWidth="1"/>
    <col min="3593" max="3593" width="11.28125" style="296" bestFit="1" customWidth="1"/>
    <col min="3594" max="3594" width="9.00390625" style="296" bestFit="1" customWidth="1"/>
    <col min="3595" max="3595" width="11.421875" style="296" customWidth="1"/>
    <col min="3596" max="3597" width="9.28125" style="296" customWidth="1"/>
    <col min="3598" max="3598" width="9.140625" style="296" hidden="1" customWidth="1"/>
    <col min="3599" max="3841" width="9.28125" style="296" customWidth="1"/>
    <col min="3842" max="3842" width="142.7109375" style="296" bestFit="1" customWidth="1"/>
    <col min="3843" max="3843" width="3.7109375" style="296" bestFit="1" customWidth="1"/>
    <col min="3844" max="3844" width="5.8515625" style="296" bestFit="1" customWidth="1"/>
    <col min="3845" max="3845" width="9.00390625" style="296" bestFit="1" customWidth="1"/>
    <col min="3846" max="3846" width="12.00390625" style="296" bestFit="1" customWidth="1"/>
    <col min="3847" max="3847" width="3.140625" style="296" bestFit="1" customWidth="1"/>
    <col min="3848" max="3848" width="8.00390625" style="296" bestFit="1" customWidth="1"/>
    <col min="3849" max="3849" width="11.28125" style="296" bestFit="1" customWidth="1"/>
    <col min="3850" max="3850" width="9.00390625" style="296" bestFit="1" customWidth="1"/>
    <col min="3851" max="3851" width="11.421875" style="296" customWidth="1"/>
    <col min="3852" max="3853" width="9.28125" style="296" customWidth="1"/>
    <col min="3854" max="3854" width="9.140625" style="296" hidden="1" customWidth="1"/>
    <col min="3855" max="4097" width="9.28125" style="296" customWidth="1"/>
    <col min="4098" max="4098" width="142.7109375" style="296" bestFit="1" customWidth="1"/>
    <col min="4099" max="4099" width="3.7109375" style="296" bestFit="1" customWidth="1"/>
    <col min="4100" max="4100" width="5.8515625" style="296" bestFit="1" customWidth="1"/>
    <col min="4101" max="4101" width="9.00390625" style="296" bestFit="1" customWidth="1"/>
    <col min="4102" max="4102" width="12.00390625" style="296" bestFit="1" customWidth="1"/>
    <col min="4103" max="4103" width="3.140625" style="296" bestFit="1" customWidth="1"/>
    <col min="4104" max="4104" width="8.00390625" style="296" bestFit="1" customWidth="1"/>
    <col min="4105" max="4105" width="11.28125" style="296" bestFit="1" customWidth="1"/>
    <col min="4106" max="4106" width="9.00390625" style="296" bestFit="1" customWidth="1"/>
    <col min="4107" max="4107" width="11.421875" style="296" customWidth="1"/>
    <col min="4108" max="4109" width="9.28125" style="296" customWidth="1"/>
    <col min="4110" max="4110" width="9.140625" style="296" hidden="1" customWidth="1"/>
    <col min="4111" max="4353" width="9.28125" style="296" customWidth="1"/>
    <col min="4354" max="4354" width="142.7109375" style="296" bestFit="1" customWidth="1"/>
    <col min="4355" max="4355" width="3.7109375" style="296" bestFit="1" customWidth="1"/>
    <col min="4356" max="4356" width="5.8515625" style="296" bestFit="1" customWidth="1"/>
    <col min="4357" max="4357" width="9.00390625" style="296" bestFit="1" customWidth="1"/>
    <col min="4358" max="4358" width="12.00390625" style="296" bestFit="1" customWidth="1"/>
    <col min="4359" max="4359" width="3.140625" style="296" bestFit="1" customWidth="1"/>
    <col min="4360" max="4360" width="8.00390625" style="296" bestFit="1" customWidth="1"/>
    <col min="4361" max="4361" width="11.28125" style="296" bestFit="1" customWidth="1"/>
    <col min="4362" max="4362" width="9.00390625" style="296" bestFit="1" customWidth="1"/>
    <col min="4363" max="4363" width="11.421875" style="296" customWidth="1"/>
    <col min="4364" max="4365" width="9.28125" style="296" customWidth="1"/>
    <col min="4366" max="4366" width="9.140625" style="296" hidden="1" customWidth="1"/>
    <col min="4367" max="4609" width="9.28125" style="296" customWidth="1"/>
    <col min="4610" max="4610" width="142.7109375" style="296" bestFit="1" customWidth="1"/>
    <col min="4611" max="4611" width="3.7109375" style="296" bestFit="1" customWidth="1"/>
    <col min="4612" max="4612" width="5.8515625" style="296" bestFit="1" customWidth="1"/>
    <col min="4613" max="4613" width="9.00390625" style="296" bestFit="1" customWidth="1"/>
    <col min="4614" max="4614" width="12.00390625" style="296" bestFit="1" customWidth="1"/>
    <col min="4615" max="4615" width="3.140625" style="296" bestFit="1" customWidth="1"/>
    <col min="4616" max="4616" width="8.00390625" style="296" bestFit="1" customWidth="1"/>
    <col min="4617" max="4617" width="11.28125" style="296" bestFit="1" customWidth="1"/>
    <col min="4618" max="4618" width="9.00390625" style="296" bestFit="1" customWidth="1"/>
    <col min="4619" max="4619" width="11.421875" style="296" customWidth="1"/>
    <col min="4620" max="4621" width="9.28125" style="296" customWidth="1"/>
    <col min="4622" max="4622" width="9.140625" style="296" hidden="1" customWidth="1"/>
    <col min="4623" max="4865" width="9.28125" style="296" customWidth="1"/>
    <col min="4866" max="4866" width="142.7109375" style="296" bestFit="1" customWidth="1"/>
    <col min="4867" max="4867" width="3.7109375" style="296" bestFit="1" customWidth="1"/>
    <col min="4868" max="4868" width="5.8515625" style="296" bestFit="1" customWidth="1"/>
    <col min="4869" max="4869" width="9.00390625" style="296" bestFit="1" customWidth="1"/>
    <col min="4870" max="4870" width="12.00390625" style="296" bestFit="1" customWidth="1"/>
    <col min="4871" max="4871" width="3.140625" style="296" bestFit="1" customWidth="1"/>
    <col min="4872" max="4872" width="8.00390625" style="296" bestFit="1" customWidth="1"/>
    <col min="4873" max="4873" width="11.28125" style="296" bestFit="1" customWidth="1"/>
    <col min="4874" max="4874" width="9.00390625" style="296" bestFit="1" customWidth="1"/>
    <col min="4875" max="4875" width="11.421875" style="296" customWidth="1"/>
    <col min="4876" max="4877" width="9.28125" style="296" customWidth="1"/>
    <col min="4878" max="4878" width="9.140625" style="296" hidden="1" customWidth="1"/>
    <col min="4879" max="5121" width="9.28125" style="296" customWidth="1"/>
    <col min="5122" max="5122" width="142.7109375" style="296" bestFit="1" customWidth="1"/>
    <col min="5123" max="5123" width="3.7109375" style="296" bestFit="1" customWidth="1"/>
    <col min="5124" max="5124" width="5.8515625" style="296" bestFit="1" customWidth="1"/>
    <col min="5125" max="5125" width="9.00390625" style="296" bestFit="1" customWidth="1"/>
    <col min="5126" max="5126" width="12.00390625" style="296" bestFit="1" customWidth="1"/>
    <col min="5127" max="5127" width="3.140625" style="296" bestFit="1" customWidth="1"/>
    <col min="5128" max="5128" width="8.00390625" style="296" bestFit="1" customWidth="1"/>
    <col min="5129" max="5129" width="11.28125" style="296" bestFit="1" customWidth="1"/>
    <col min="5130" max="5130" width="9.00390625" style="296" bestFit="1" customWidth="1"/>
    <col min="5131" max="5131" width="11.421875" style="296" customWidth="1"/>
    <col min="5132" max="5133" width="9.28125" style="296" customWidth="1"/>
    <col min="5134" max="5134" width="9.140625" style="296" hidden="1" customWidth="1"/>
    <col min="5135" max="5377" width="9.28125" style="296" customWidth="1"/>
    <col min="5378" max="5378" width="142.7109375" style="296" bestFit="1" customWidth="1"/>
    <col min="5379" max="5379" width="3.7109375" style="296" bestFit="1" customWidth="1"/>
    <col min="5380" max="5380" width="5.8515625" style="296" bestFit="1" customWidth="1"/>
    <col min="5381" max="5381" width="9.00390625" style="296" bestFit="1" customWidth="1"/>
    <col min="5382" max="5382" width="12.00390625" style="296" bestFit="1" customWidth="1"/>
    <col min="5383" max="5383" width="3.140625" style="296" bestFit="1" customWidth="1"/>
    <col min="5384" max="5384" width="8.00390625" style="296" bestFit="1" customWidth="1"/>
    <col min="5385" max="5385" width="11.28125" style="296" bestFit="1" customWidth="1"/>
    <col min="5386" max="5386" width="9.00390625" style="296" bestFit="1" customWidth="1"/>
    <col min="5387" max="5387" width="11.421875" style="296" customWidth="1"/>
    <col min="5388" max="5389" width="9.28125" style="296" customWidth="1"/>
    <col min="5390" max="5390" width="9.140625" style="296" hidden="1" customWidth="1"/>
    <col min="5391" max="5633" width="9.28125" style="296" customWidth="1"/>
    <col min="5634" max="5634" width="142.7109375" style="296" bestFit="1" customWidth="1"/>
    <col min="5635" max="5635" width="3.7109375" style="296" bestFit="1" customWidth="1"/>
    <col min="5636" max="5636" width="5.8515625" style="296" bestFit="1" customWidth="1"/>
    <col min="5637" max="5637" width="9.00390625" style="296" bestFit="1" customWidth="1"/>
    <col min="5638" max="5638" width="12.00390625" style="296" bestFit="1" customWidth="1"/>
    <col min="5639" max="5639" width="3.140625" style="296" bestFit="1" customWidth="1"/>
    <col min="5640" max="5640" width="8.00390625" style="296" bestFit="1" customWidth="1"/>
    <col min="5641" max="5641" width="11.28125" style="296" bestFit="1" customWidth="1"/>
    <col min="5642" max="5642" width="9.00390625" style="296" bestFit="1" customWidth="1"/>
    <col min="5643" max="5643" width="11.421875" style="296" customWidth="1"/>
    <col min="5644" max="5645" width="9.28125" style="296" customWidth="1"/>
    <col min="5646" max="5646" width="9.140625" style="296" hidden="1" customWidth="1"/>
    <col min="5647" max="5889" width="9.28125" style="296" customWidth="1"/>
    <col min="5890" max="5890" width="142.7109375" style="296" bestFit="1" customWidth="1"/>
    <col min="5891" max="5891" width="3.7109375" style="296" bestFit="1" customWidth="1"/>
    <col min="5892" max="5892" width="5.8515625" style="296" bestFit="1" customWidth="1"/>
    <col min="5893" max="5893" width="9.00390625" style="296" bestFit="1" customWidth="1"/>
    <col min="5894" max="5894" width="12.00390625" style="296" bestFit="1" customWidth="1"/>
    <col min="5895" max="5895" width="3.140625" style="296" bestFit="1" customWidth="1"/>
    <col min="5896" max="5896" width="8.00390625" style="296" bestFit="1" customWidth="1"/>
    <col min="5897" max="5897" width="11.28125" style="296" bestFit="1" customWidth="1"/>
    <col min="5898" max="5898" width="9.00390625" style="296" bestFit="1" customWidth="1"/>
    <col min="5899" max="5899" width="11.421875" style="296" customWidth="1"/>
    <col min="5900" max="5901" width="9.28125" style="296" customWidth="1"/>
    <col min="5902" max="5902" width="9.140625" style="296" hidden="1" customWidth="1"/>
    <col min="5903" max="6145" width="9.28125" style="296" customWidth="1"/>
    <col min="6146" max="6146" width="142.7109375" style="296" bestFit="1" customWidth="1"/>
    <col min="6147" max="6147" width="3.7109375" style="296" bestFit="1" customWidth="1"/>
    <col min="6148" max="6148" width="5.8515625" style="296" bestFit="1" customWidth="1"/>
    <col min="6149" max="6149" width="9.00390625" style="296" bestFit="1" customWidth="1"/>
    <col min="6150" max="6150" width="12.00390625" style="296" bestFit="1" customWidth="1"/>
    <col min="6151" max="6151" width="3.140625" style="296" bestFit="1" customWidth="1"/>
    <col min="6152" max="6152" width="8.00390625" style="296" bestFit="1" customWidth="1"/>
    <col min="6153" max="6153" width="11.28125" style="296" bestFit="1" customWidth="1"/>
    <col min="6154" max="6154" width="9.00390625" style="296" bestFit="1" customWidth="1"/>
    <col min="6155" max="6155" width="11.421875" style="296" customWidth="1"/>
    <col min="6156" max="6157" width="9.28125" style="296" customWidth="1"/>
    <col min="6158" max="6158" width="9.140625" style="296" hidden="1" customWidth="1"/>
    <col min="6159" max="6401" width="9.28125" style="296" customWidth="1"/>
    <col min="6402" max="6402" width="142.7109375" style="296" bestFit="1" customWidth="1"/>
    <col min="6403" max="6403" width="3.7109375" style="296" bestFit="1" customWidth="1"/>
    <col min="6404" max="6404" width="5.8515625" style="296" bestFit="1" customWidth="1"/>
    <col min="6405" max="6405" width="9.00390625" style="296" bestFit="1" customWidth="1"/>
    <col min="6406" max="6406" width="12.00390625" style="296" bestFit="1" customWidth="1"/>
    <col min="6407" max="6407" width="3.140625" style="296" bestFit="1" customWidth="1"/>
    <col min="6408" max="6408" width="8.00390625" style="296" bestFit="1" customWidth="1"/>
    <col min="6409" max="6409" width="11.28125" style="296" bestFit="1" customWidth="1"/>
    <col min="6410" max="6410" width="9.00390625" style="296" bestFit="1" customWidth="1"/>
    <col min="6411" max="6411" width="11.421875" style="296" customWidth="1"/>
    <col min="6412" max="6413" width="9.28125" style="296" customWidth="1"/>
    <col min="6414" max="6414" width="9.140625" style="296" hidden="1" customWidth="1"/>
    <col min="6415" max="6657" width="9.28125" style="296" customWidth="1"/>
    <col min="6658" max="6658" width="142.7109375" style="296" bestFit="1" customWidth="1"/>
    <col min="6659" max="6659" width="3.7109375" style="296" bestFit="1" customWidth="1"/>
    <col min="6660" max="6660" width="5.8515625" style="296" bestFit="1" customWidth="1"/>
    <col min="6661" max="6661" width="9.00390625" style="296" bestFit="1" customWidth="1"/>
    <col min="6662" max="6662" width="12.00390625" style="296" bestFit="1" customWidth="1"/>
    <col min="6663" max="6663" width="3.140625" style="296" bestFit="1" customWidth="1"/>
    <col min="6664" max="6664" width="8.00390625" style="296" bestFit="1" customWidth="1"/>
    <col min="6665" max="6665" width="11.28125" style="296" bestFit="1" customWidth="1"/>
    <col min="6666" max="6666" width="9.00390625" style="296" bestFit="1" customWidth="1"/>
    <col min="6667" max="6667" width="11.421875" style="296" customWidth="1"/>
    <col min="6668" max="6669" width="9.28125" style="296" customWidth="1"/>
    <col min="6670" max="6670" width="9.140625" style="296" hidden="1" customWidth="1"/>
    <col min="6671" max="6913" width="9.28125" style="296" customWidth="1"/>
    <col min="6914" max="6914" width="142.7109375" style="296" bestFit="1" customWidth="1"/>
    <col min="6915" max="6915" width="3.7109375" style="296" bestFit="1" customWidth="1"/>
    <col min="6916" max="6916" width="5.8515625" style="296" bestFit="1" customWidth="1"/>
    <col min="6917" max="6917" width="9.00390625" style="296" bestFit="1" customWidth="1"/>
    <col min="6918" max="6918" width="12.00390625" style="296" bestFit="1" customWidth="1"/>
    <col min="6919" max="6919" width="3.140625" style="296" bestFit="1" customWidth="1"/>
    <col min="6920" max="6920" width="8.00390625" style="296" bestFit="1" customWidth="1"/>
    <col min="6921" max="6921" width="11.28125" style="296" bestFit="1" customWidth="1"/>
    <col min="6922" max="6922" width="9.00390625" style="296" bestFit="1" customWidth="1"/>
    <col min="6923" max="6923" width="11.421875" style="296" customWidth="1"/>
    <col min="6924" max="6925" width="9.28125" style="296" customWidth="1"/>
    <col min="6926" max="6926" width="9.140625" style="296" hidden="1" customWidth="1"/>
    <col min="6927" max="7169" width="9.28125" style="296" customWidth="1"/>
    <col min="7170" max="7170" width="142.7109375" style="296" bestFit="1" customWidth="1"/>
    <col min="7171" max="7171" width="3.7109375" style="296" bestFit="1" customWidth="1"/>
    <col min="7172" max="7172" width="5.8515625" style="296" bestFit="1" customWidth="1"/>
    <col min="7173" max="7173" width="9.00390625" style="296" bestFit="1" customWidth="1"/>
    <col min="7174" max="7174" width="12.00390625" style="296" bestFit="1" customWidth="1"/>
    <col min="7175" max="7175" width="3.140625" style="296" bestFit="1" customWidth="1"/>
    <col min="7176" max="7176" width="8.00390625" style="296" bestFit="1" customWidth="1"/>
    <col min="7177" max="7177" width="11.28125" style="296" bestFit="1" customWidth="1"/>
    <col min="7178" max="7178" width="9.00390625" style="296" bestFit="1" customWidth="1"/>
    <col min="7179" max="7179" width="11.421875" style="296" customWidth="1"/>
    <col min="7180" max="7181" width="9.28125" style="296" customWidth="1"/>
    <col min="7182" max="7182" width="9.140625" style="296" hidden="1" customWidth="1"/>
    <col min="7183" max="7425" width="9.28125" style="296" customWidth="1"/>
    <col min="7426" max="7426" width="142.7109375" style="296" bestFit="1" customWidth="1"/>
    <col min="7427" max="7427" width="3.7109375" style="296" bestFit="1" customWidth="1"/>
    <col min="7428" max="7428" width="5.8515625" style="296" bestFit="1" customWidth="1"/>
    <col min="7429" max="7429" width="9.00390625" style="296" bestFit="1" customWidth="1"/>
    <col min="7430" max="7430" width="12.00390625" style="296" bestFit="1" customWidth="1"/>
    <col min="7431" max="7431" width="3.140625" style="296" bestFit="1" customWidth="1"/>
    <col min="7432" max="7432" width="8.00390625" style="296" bestFit="1" customWidth="1"/>
    <col min="7433" max="7433" width="11.28125" style="296" bestFit="1" customWidth="1"/>
    <col min="7434" max="7434" width="9.00390625" style="296" bestFit="1" customWidth="1"/>
    <col min="7435" max="7435" width="11.421875" style="296" customWidth="1"/>
    <col min="7436" max="7437" width="9.28125" style="296" customWidth="1"/>
    <col min="7438" max="7438" width="9.140625" style="296" hidden="1" customWidth="1"/>
    <col min="7439" max="7681" width="9.28125" style="296" customWidth="1"/>
    <col min="7682" max="7682" width="142.7109375" style="296" bestFit="1" customWidth="1"/>
    <col min="7683" max="7683" width="3.7109375" style="296" bestFit="1" customWidth="1"/>
    <col min="7684" max="7684" width="5.8515625" style="296" bestFit="1" customWidth="1"/>
    <col min="7685" max="7685" width="9.00390625" style="296" bestFit="1" customWidth="1"/>
    <col min="7686" max="7686" width="12.00390625" style="296" bestFit="1" customWidth="1"/>
    <col min="7687" max="7687" width="3.140625" style="296" bestFit="1" customWidth="1"/>
    <col min="7688" max="7688" width="8.00390625" style="296" bestFit="1" customWidth="1"/>
    <col min="7689" max="7689" width="11.28125" style="296" bestFit="1" customWidth="1"/>
    <col min="7690" max="7690" width="9.00390625" style="296" bestFit="1" customWidth="1"/>
    <col min="7691" max="7691" width="11.421875" style="296" customWidth="1"/>
    <col min="7692" max="7693" width="9.28125" style="296" customWidth="1"/>
    <col min="7694" max="7694" width="9.140625" style="296" hidden="1" customWidth="1"/>
    <col min="7695" max="7937" width="9.28125" style="296" customWidth="1"/>
    <col min="7938" max="7938" width="142.7109375" style="296" bestFit="1" customWidth="1"/>
    <col min="7939" max="7939" width="3.7109375" style="296" bestFit="1" customWidth="1"/>
    <col min="7940" max="7940" width="5.8515625" style="296" bestFit="1" customWidth="1"/>
    <col min="7941" max="7941" width="9.00390625" style="296" bestFit="1" customWidth="1"/>
    <col min="7942" max="7942" width="12.00390625" style="296" bestFit="1" customWidth="1"/>
    <col min="7943" max="7943" width="3.140625" style="296" bestFit="1" customWidth="1"/>
    <col min="7944" max="7944" width="8.00390625" style="296" bestFit="1" customWidth="1"/>
    <col min="7945" max="7945" width="11.28125" style="296" bestFit="1" customWidth="1"/>
    <col min="7946" max="7946" width="9.00390625" style="296" bestFit="1" customWidth="1"/>
    <col min="7947" max="7947" width="11.421875" style="296" customWidth="1"/>
    <col min="7948" max="7949" width="9.28125" style="296" customWidth="1"/>
    <col min="7950" max="7950" width="9.140625" style="296" hidden="1" customWidth="1"/>
    <col min="7951" max="8193" width="9.28125" style="296" customWidth="1"/>
    <col min="8194" max="8194" width="142.7109375" style="296" bestFit="1" customWidth="1"/>
    <col min="8195" max="8195" width="3.7109375" style="296" bestFit="1" customWidth="1"/>
    <col min="8196" max="8196" width="5.8515625" style="296" bestFit="1" customWidth="1"/>
    <col min="8197" max="8197" width="9.00390625" style="296" bestFit="1" customWidth="1"/>
    <col min="8198" max="8198" width="12.00390625" style="296" bestFit="1" customWidth="1"/>
    <col min="8199" max="8199" width="3.140625" style="296" bestFit="1" customWidth="1"/>
    <col min="8200" max="8200" width="8.00390625" style="296" bestFit="1" customWidth="1"/>
    <col min="8201" max="8201" width="11.28125" style="296" bestFit="1" customWidth="1"/>
    <col min="8202" max="8202" width="9.00390625" style="296" bestFit="1" customWidth="1"/>
    <col min="8203" max="8203" width="11.421875" style="296" customWidth="1"/>
    <col min="8204" max="8205" width="9.28125" style="296" customWidth="1"/>
    <col min="8206" max="8206" width="9.140625" style="296" hidden="1" customWidth="1"/>
    <col min="8207" max="8449" width="9.28125" style="296" customWidth="1"/>
    <col min="8450" max="8450" width="142.7109375" style="296" bestFit="1" customWidth="1"/>
    <col min="8451" max="8451" width="3.7109375" style="296" bestFit="1" customWidth="1"/>
    <col min="8452" max="8452" width="5.8515625" style="296" bestFit="1" customWidth="1"/>
    <col min="8453" max="8453" width="9.00390625" style="296" bestFit="1" customWidth="1"/>
    <col min="8454" max="8454" width="12.00390625" style="296" bestFit="1" customWidth="1"/>
    <col min="8455" max="8455" width="3.140625" style="296" bestFit="1" customWidth="1"/>
    <col min="8456" max="8456" width="8.00390625" style="296" bestFit="1" customWidth="1"/>
    <col min="8457" max="8457" width="11.28125" style="296" bestFit="1" customWidth="1"/>
    <col min="8458" max="8458" width="9.00390625" style="296" bestFit="1" customWidth="1"/>
    <col min="8459" max="8459" width="11.421875" style="296" customWidth="1"/>
    <col min="8460" max="8461" width="9.28125" style="296" customWidth="1"/>
    <col min="8462" max="8462" width="9.140625" style="296" hidden="1" customWidth="1"/>
    <col min="8463" max="8705" width="9.28125" style="296" customWidth="1"/>
    <col min="8706" max="8706" width="142.7109375" style="296" bestFit="1" customWidth="1"/>
    <col min="8707" max="8707" width="3.7109375" style="296" bestFit="1" customWidth="1"/>
    <col min="8708" max="8708" width="5.8515625" style="296" bestFit="1" customWidth="1"/>
    <col min="8709" max="8709" width="9.00390625" style="296" bestFit="1" customWidth="1"/>
    <col min="8710" max="8710" width="12.00390625" style="296" bestFit="1" customWidth="1"/>
    <col min="8711" max="8711" width="3.140625" style="296" bestFit="1" customWidth="1"/>
    <col min="8712" max="8712" width="8.00390625" style="296" bestFit="1" customWidth="1"/>
    <col min="8713" max="8713" width="11.28125" style="296" bestFit="1" customWidth="1"/>
    <col min="8714" max="8714" width="9.00390625" style="296" bestFit="1" customWidth="1"/>
    <col min="8715" max="8715" width="11.421875" style="296" customWidth="1"/>
    <col min="8716" max="8717" width="9.28125" style="296" customWidth="1"/>
    <col min="8718" max="8718" width="9.140625" style="296" hidden="1" customWidth="1"/>
    <col min="8719" max="8961" width="9.28125" style="296" customWidth="1"/>
    <col min="8962" max="8962" width="142.7109375" style="296" bestFit="1" customWidth="1"/>
    <col min="8963" max="8963" width="3.7109375" style="296" bestFit="1" customWidth="1"/>
    <col min="8964" max="8964" width="5.8515625" style="296" bestFit="1" customWidth="1"/>
    <col min="8965" max="8965" width="9.00390625" style="296" bestFit="1" customWidth="1"/>
    <col min="8966" max="8966" width="12.00390625" style="296" bestFit="1" customWidth="1"/>
    <col min="8967" max="8967" width="3.140625" style="296" bestFit="1" customWidth="1"/>
    <col min="8968" max="8968" width="8.00390625" style="296" bestFit="1" customWidth="1"/>
    <col min="8969" max="8969" width="11.28125" style="296" bestFit="1" customWidth="1"/>
    <col min="8970" max="8970" width="9.00390625" style="296" bestFit="1" customWidth="1"/>
    <col min="8971" max="8971" width="11.421875" style="296" customWidth="1"/>
    <col min="8972" max="8973" width="9.28125" style="296" customWidth="1"/>
    <col min="8974" max="8974" width="9.140625" style="296" hidden="1" customWidth="1"/>
    <col min="8975" max="9217" width="9.28125" style="296" customWidth="1"/>
    <col min="9218" max="9218" width="142.7109375" style="296" bestFit="1" customWidth="1"/>
    <col min="9219" max="9219" width="3.7109375" style="296" bestFit="1" customWidth="1"/>
    <col min="9220" max="9220" width="5.8515625" style="296" bestFit="1" customWidth="1"/>
    <col min="9221" max="9221" width="9.00390625" style="296" bestFit="1" customWidth="1"/>
    <col min="9222" max="9222" width="12.00390625" style="296" bestFit="1" customWidth="1"/>
    <col min="9223" max="9223" width="3.140625" style="296" bestFit="1" customWidth="1"/>
    <col min="9224" max="9224" width="8.00390625" style="296" bestFit="1" customWidth="1"/>
    <col min="9225" max="9225" width="11.28125" style="296" bestFit="1" customWidth="1"/>
    <col min="9226" max="9226" width="9.00390625" style="296" bestFit="1" customWidth="1"/>
    <col min="9227" max="9227" width="11.421875" style="296" customWidth="1"/>
    <col min="9228" max="9229" width="9.28125" style="296" customWidth="1"/>
    <col min="9230" max="9230" width="9.140625" style="296" hidden="1" customWidth="1"/>
    <col min="9231" max="9473" width="9.28125" style="296" customWidth="1"/>
    <col min="9474" max="9474" width="142.7109375" style="296" bestFit="1" customWidth="1"/>
    <col min="9475" max="9475" width="3.7109375" style="296" bestFit="1" customWidth="1"/>
    <col min="9476" max="9476" width="5.8515625" style="296" bestFit="1" customWidth="1"/>
    <col min="9477" max="9477" width="9.00390625" style="296" bestFit="1" customWidth="1"/>
    <col min="9478" max="9478" width="12.00390625" style="296" bestFit="1" customWidth="1"/>
    <col min="9479" max="9479" width="3.140625" style="296" bestFit="1" customWidth="1"/>
    <col min="9480" max="9480" width="8.00390625" style="296" bestFit="1" customWidth="1"/>
    <col min="9481" max="9481" width="11.28125" style="296" bestFit="1" customWidth="1"/>
    <col min="9482" max="9482" width="9.00390625" style="296" bestFit="1" customWidth="1"/>
    <col min="9483" max="9483" width="11.421875" style="296" customWidth="1"/>
    <col min="9484" max="9485" width="9.28125" style="296" customWidth="1"/>
    <col min="9486" max="9486" width="9.140625" style="296" hidden="1" customWidth="1"/>
    <col min="9487" max="9729" width="9.28125" style="296" customWidth="1"/>
    <col min="9730" max="9730" width="142.7109375" style="296" bestFit="1" customWidth="1"/>
    <col min="9731" max="9731" width="3.7109375" style="296" bestFit="1" customWidth="1"/>
    <col min="9732" max="9732" width="5.8515625" style="296" bestFit="1" customWidth="1"/>
    <col min="9733" max="9733" width="9.00390625" style="296" bestFit="1" customWidth="1"/>
    <col min="9734" max="9734" width="12.00390625" style="296" bestFit="1" customWidth="1"/>
    <col min="9735" max="9735" width="3.140625" style="296" bestFit="1" customWidth="1"/>
    <col min="9736" max="9736" width="8.00390625" style="296" bestFit="1" customWidth="1"/>
    <col min="9737" max="9737" width="11.28125" style="296" bestFit="1" customWidth="1"/>
    <col min="9738" max="9738" width="9.00390625" style="296" bestFit="1" customWidth="1"/>
    <col min="9739" max="9739" width="11.421875" style="296" customWidth="1"/>
    <col min="9740" max="9741" width="9.28125" style="296" customWidth="1"/>
    <col min="9742" max="9742" width="9.140625" style="296" hidden="1" customWidth="1"/>
    <col min="9743" max="9985" width="9.28125" style="296" customWidth="1"/>
    <col min="9986" max="9986" width="142.7109375" style="296" bestFit="1" customWidth="1"/>
    <col min="9987" max="9987" width="3.7109375" style="296" bestFit="1" customWidth="1"/>
    <col min="9988" max="9988" width="5.8515625" style="296" bestFit="1" customWidth="1"/>
    <col min="9989" max="9989" width="9.00390625" style="296" bestFit="1" customWidth="1"/>
    <col min="9990" max="9990" width="12.00390625" style="296" bestFit="1" customWidth="1"/>
    <col min="9991" max="9991" width="3.140625" style="296" bestFit="1" customWidth="1"/>
    <col min="9992" max="9992" width="8.00390625" style="296" bestFit="1" customWidth="1"/>
    <col min="9993" max="9993" width="11.28125" style="296" bestFit="1" customWidth="1"/>
    <col min="9994" max="9994" width="9.00390625" style="296" bestFit="1" customWidth="1"/>
    <col min="9995" max="9995" width="11.421875" style="296" customWidth="1"/>
    <col min="9996" max="9997" width="9.28125" style="296" customWidth="1"/>
    <col min="9998" max="9998" width="9.140625" style="296" hidden="1" customWidth="1"/>
    <col min="9999" max="10241" width="9.28125" style="296" customWidth="1"/>
    <col min="10242" max="10242" width="142.7109375" style="296" bestFit="1" customWidth="1"/>
    <col min="10243" max="10243" width="3.7109375" style="296" bestFit="1" customWidth="1"/>
    <col min="10244" max="10244" width="5.8515625" style="296" bestFit="1" customWidth="1"/>
    <col min="10245" max="10245" width="9.00390625" style="296" bestFit="1" customWidth="1"/>
    <col min="10246" max="10246" width="12.00390625" style="296" bestFit="1" customWidth="1"/>
    <col min="10247" max="10247" width="3.140625" style="296" bestFit="1" customWidth="1"/>
    <col min="10248" max="10248" width="8.00390625" style="296" bestFit="1" customWidth="1"/>
    <col min="10249" max="10249" width="11.28125" style="296" bestFit="1" customWidth="1"/>
    <col min="10250" max="10250" width="9.00390625" style="296" bestFit="1" customWidth="1"/>
    <col min="10251" max="10251" width="11.421875" style="296" customWidth="1"/>
    <col min="10252" max="10253" width="9.28125" style="296" customWidth="1"/>
    <col min="10254" max="10254" width="9.140625" style="296" hidden="1" customWidth="1"/>
    <col min="10255" max="10497" width="9.28125" style="296" customWidth="1"/>
    <col min="10498" max="10498" width="142.7109375" style="296" bestFit="1" customWidth="1"/>
    <col min="10499" max="10499" width="3.7109375" style="296" bestFit="1" customWidth="1"/>
    <col min="10500" max="10500" width="5.8515625" style="296" bestFit="1" customWidth="1"/>
    <col min="10501" max="10501" width="9.00390625" style="296" bestFit="1" customWidth="1"/>
    <col min="10502" max="10502" width="12.00390625" style="296" bestFit="1" customWidth="1"/>
    <col min="10503" max="10503" width="3.140625" style="296" bestFit="1" customWidth="1"/>
    <col min="10504" max="10504" width="8.00390625" style="296" bestFit="1" customWidth="1"/>
    <col min="10505" max="10505" width="11.28125" style="296" bestFit="1" customWidth="1"/>
    <col min="10506" max="10506" width="9.00390625" style="296" bestFit="1" customWidth="1"/>
    <col min="10507" max="10507" width="11.421875" style="296" customWidth="1"/>
    <col min="10508" max="10509" width="9.28125" style="296" customWidth="1"/>
    <col min="10510" max="10510" width="9.140625" style="296" hidden="1" customWidth="1"/>
    <col min="10511" max="10753" width="9.28125" style="296" customWidth="1"/>
    <col min="10754" max="10754" width="142.7109375" style="296" bestFit="1" customWidth="1"/>
    <col min="10755" max="10755" width="3.7109375" style="296" bestFit="1" customWidth="1"/>
    <col min="10756" max="10756" width="5.8515625" style="296" bestFit="1" customWidth="1"/>
    <col min="10757" max="10757" width="9.00390625" style="296" bestFit="1" customWidth="1"/>
    <col min="10758" max="10758" width="12.00390625" style="296" bestFit="1" customWidth="1"/>
    <col min="10759" max="10759" width="3.140625" style="296" bestFit="1" customWidth="1"/>
    <col min="10760" max="10760" width="8.00390625" style="296" bestFit="1" customWidth="1"/>
    <col min="10761" max="10761" width="11.28125" style="296" bestFit="1" customWidth="1"/>
    <col min="10762" max="10762" width="9.00390625" style="296" bestFit="1" customWidth="1"/>
    <col min="10763" max="10763" width="11.421875" style="296" customWidth="1"/>
    <col min="10764" max="10765" width="9.28125" style="296" customWidth="1"/>
    <col min="10766" max="10766" width="9.140625" style="296" hidden="1" customWidth="1"/>
    <col min="10767" max="11009" width="9.28125" style="296" customWidth="1"/>
    <col min="11010" max="11010" width="142.7109375" style="296" bestFit="1" customWidth="1"/>
    <col min="11011" max="11011" width="3.7109375" style="296" bestFit="1" customWidth="1"/>
    <col min="11012" max="11012" width="5.8515625" style="296" bestFit="1" customWidth="1"/>
    <col min="11013" max="11013" width="9.00390625" style="296" bestFit="1" customWidth="1"/>
    <col min="11014" max="11014" width="12.00390625" style="296" bestFit="1" customWidth="1"/>
    <col min="11015" max="11015" width="3.140625" style="296" bestFit="1" customWidth="1"/>
    <col min="11016" max="11016" width="8.00390625" style="296" bestFit="1" customWidth="1"/>
    <col min="11017" max="11017" width="11.28125" style="296" bestFit="1" customWidth="1"/>
    <col min="11018" max="11018" width="9.00390625" style="296" bestFit="1" customWidth="1"/>
    <col min="11019" max="11019" width="11.421875" style="296" customWidth="1"/>
    <col min="11020" max="11021" width="9.28125" style="296" customWidth="1"/>
    <col min="11022" max="11022" width="9.140625" style="296" hidden="1" customWidth="1"/>
    <col min="11023" max="11265" width="9.28125" style="296" customWidth="1"/>
    <col min="11266" max="11266" width="142.7109375" style="296" bestFit="1" customWidth="1"/>
    <col min="11267" max="11267" width="3.7109375" style="296" bestFit="1" customWidth="1"/>
    <col min="11268" max="11268" width="5.8515625" style="296" bestFit="1" customWidth="1"/>
    <col min="11269" max="11269" width="9.00390625" style="296" bestFit="1" customWidth="1"/>
    <col min="11270" max="11270" width="12.00390625" style="296" bestFit="1" customWidth="1"/>
    <col min="11271" max="11271" width="3.140625" style="296" bestFit="1" customWidth="1"/>
    <col min="11272" max="11272" width="8.00390625" style="296" bestFit="1" customWidth="1"/>
    <col min="11273" max="11273" width="11.28125" style="296" bestFit="1" customWidth="1"/>
    <col min="11274" max="11274" width="9.00390625" style="296" bestFit="1" customWidth="1"/>
    <col min="11275" max="11275" width="11.421875" style="296" customWidth="1"/>
    <col min="11276" max="11277" width="9.28125" style="296" customWidth="1"/>
    <col min="11278" max="11278" width="9.140625" style="296" hidden="1" customWidth="1"/>
    <col min="11279" max="11521" width="9.28125" style="296" customWidth="1"/>
    <col min="11522" max="11522" width="142.7109375" style="296" bestFit="1" customWidth="1"/>
    <col min="11523" max="11523" width="3.7109375" style="296" bestFit="1" customWidth="1"/>
    <col min="11524" max="11524" width="5.8515625" style="296" bestFit="1" customWidth="1"/>
    <col min="11525" max="11525" width="9.00390625" style="296" bestFit="1" customWidth="1"/>
    <col min="11526" max="11526" width="12.00390625" style="296" bestFit="1" customWidth="1"/>
    <col min="11527" max="11527" width="3.140625" style="296" bestFit="1" customWidth="1"/>
    <col min="11528" max="11528" width="8.00390625" style="296" bestFit="1" customWidth="1"/>
    <col min="11529" max="11529" width="11.28125" style="296" bestFit="1" customWidth="1"/>
    <col min="11530" max="11530" width="9.00390625" style="296" bestFit="1" customWidth="1"/>
    <col min="11531" max="11531" width="11.421875" style="296" customWidth="1"/>
    <col min="11532" max="11533" width="9.28125" style="296" customWidth="1"/>
    <col min="11534" max="11534" width="9.140625" style="296" hidden="1" customWidth="1"/>
    <col min="11535" max="11777" width="9.28125" style="296" customWidth="1"/>
    <col min="11778" max="11778" width="142.7109375" style="296" bestFit="1" customWidth="1"/>
    <col min="11779" max="11779" width="3.7109375" style="296" bestFit="1" customWidth="1"/>
    <col min="11780" max="11780" width="5.8515625" style="296" bestFit="1" customWidth="1"/>
    <col min="11781" max="11781" width="9.00390625" style="296" bestFit="1" customWidth="1"/>
    <col min="11782" max="11782" width="12.00390625" style="296" bestFit="1" customWidth="1"/>
    <col min="11783" max="11783" width="3.140625" style="296" bestFit="1" customWidth="1"/>
    <col min="11784" max="11784" width="8.00390625" style="296" bestFit="1" customWidth="1"/>
    <col min="11785" max="11785" width="11.28125" style="296" bestFit="1" customWidth="1"/>
    <col min="11786" max="11786" width="9.00390625" style="296" bestFit="1" customWidth="1"/>
    <col min="11787" max="11787" width="11.421875" style="296" customWidth="1"/>
    <col min="11788" max="11789" width="9.28125" style="296" customWidth="1"/>
    <col min="11790" max="11790" width="9.140625" style="296" hidden="1" customWidth="1"/>
    <col min="11791" max="12033" width="9.28125" style="296" customWidth="1"/>
    <col min="12034" max="12034" width="142.7109375" style="296" bestFit="1" customWidth="1"/>
    <col min="12035" max="12035" width="3.7109375" style="296" bestFit="1" customWidth="1"/>
    <col min="12036" max="12036" width="5.8515625" style="296" bestFit="1" customWidth="1"/>
    <col min="12037" max="12037" width="9.00390625" style="296" bestFit="1" customWidth="1"/>
    <col min="12038" max="12038" width="12.00390625" style="296" bestFit="1" customWidth="1"/>
    <col min="12039" max="12039" width="3.140625" style="296" bestFit="1" customWidth="1"/>
    <col min="12040" max="12040" width="8.00390625" style="296" bestFit="1" customWidth="1"/>
    <col min="12041" max="12041" width="11.28125" style="296" bestFit="1" customWidth="1"/>
    <col min="12042" max="12042" width="9.00390625" style="296" bestFit="1" customWidth="1"/>
    <col min="12043" max="12043" width="11.421875" style="296" customWidth="1"/>
    <col min="12044" max="12045" width="9.28125" style="296" customWidth="1"/>
    <col min="12046" max="12046" width="9.140625" style="296" hidden="1" customWidth="1"/>
    <col min="12047" max="12289" width="9.28125" style="296" customWidth="1"/>
    <col min="12290" max="12290" width="142.7109375" style="296" bestFit="1" customWidth="1"/>
    <col min="12291" max="12291" width="3.7109375" style="296" bestFit="1" customWidth="1"/>
    <col min="12292" max="12292" width="5.8515625" style="296" bestFit="1" customWidth="1"/>
    <col min="12293" max="12293" width="9.00390625" style="296" bestFit="1" customWidth="1"/>
    <col min="12294" max="12294" width="12.00390625" style="296" bestFit="1" customWidth="1"/>
    <col min="12295" max="12295" width="3.140625" style="296" bestFit="1" customWidth="1"/>
    <col min="12296" max="12296" width="8.00390625" style="296" bestFit="1" customWidth="1"/>
    <col min="12297" max="12297" width="11.28125" style="296" bestFit="1" customWidth="1"/>
    <col min="12298" max="12298" width="9.00390625" style="296" bestFit="1" customWidth="1"/>
    <col min="12299" max="12299" width="11.421875" style="296" customWidth="1"/>
    <col min="12300" max="12301" width="9.28125" style="296" customWidth="1"/>
    <col min="12302" max="12302" width="9.140625" style="296" hidden="1" customWidth="1"/>
    <col min="12303" max="12545" width="9.28125" style="296" customWidth="1"/>
    <col min="12546" max="12546" width="142.7109375" style="296" bestFit="1" customWidth="1"/>
    <col min="12547" max="12547" width="3.7109375" style="296" bestFit="1" customWidth="1"/>
    <col min="12548" max="12548" width="5.8515625" style="296" bestFit="1" customWidth="1"/>
    <col min="12549" max="12549" width="9.00390625" style="296" bestFit="1" customWidth="1"/>
    <col min="12550" max="12550" width="12.00390625" style="296" bestFit="1" customWidth="1"/>
    <col min="12551" max="12551" width="3.140625" style="296" bestFit="1" customWidth="1"/>
    <col min="12552" max="12552" width="8.00390625" style="296" bestFit="1" customWidth="1"/>
    <col min="12553" max="12553" width="11.28125" style="296" bestFit="1" customWidth="1"/>
    <col min="12554" max="12554" width="9.00390625" style="296" bestFit="1" customWidth="1"/>
    <col min="12555" max="12555" width="11.421875" style="296" customWidth="1"/>
    <col min="12556" max="12557" width="9.28125" style="296" customWidth="1"/>
    <col min="12558" max="12558" width="9.140625" style="296" hidden="1" customWidth="1"/>
    <col min="12559" max="12801" width="9.28125" style="296" customWidth="1"/>
    <col min="12802" max="12802" width="142.7109375" style="296" bestFit="1" customWidth="1"/>
    <col min="12803" max="12803" width="3.7109375" style="296" bestFit="1" customWidth="1"/>
    <col min="12804" max="12804" width="5.8515625" style="296" bestFit="1" customWidth="1"/>
    <col min="12805" max="12805" width="9.00390625" style="296" bestFit="1" customWidth="1"/>
    <col min="12806" max="12806" width="12.00390625" style="296" bestFit="1" customWidth="1"/>
    <col min="12807" max="12807" width="3.140625" style="296" bestFit="1" customWidth="1"/>
    <col min="12808" max="12808" width="8.00390625" style="296" bestFit="1" customWidth="1"/>
    <col min="12809" max="12809" width="11.28125" style="296" bestFit="1" customWidth="1"/>
    <col min="12810" max="12810" width="9.00390625" style="296" bestFit="1" customWidth="1"/>
    <col min="12811" max="12811" width="11.421875" style="296" customWidth="1"/>
    <col min="12812" max="12813" width="9.28125" style="296" customWidth="1"/>
    <col min="12814" max="12814" width="9.140625" style="296" hidden="1" customWidth="1"/>
    <col min="12815" max="13057" width="9.28125" style="296" customWidth="1"/>
    <col min="13058" max="13058" width="142.7109375" style="296" bestFit="1" customWidth="1"/>
    <col min="13059" max="13059" width="3.7109375" style="296" bestFit="1" customWidth="1"/>
    <col min="13060" max="13060" width="5.8515625" style="296" bestFit="1" customWidth="1"/>
    <col min="13061" max="13061" width="9.00390625" style="296" bestFit="1" customWidth="1"/>
    <col min="13062" max="13062" width="12.00390625" style="296" bestFit="1" customWidth="1"/>
    <col min="13063" max="13063" width="3.140625" style="296" bestFit="1" customWidth="1"/>
    <col min="13064" max="13064" width="8.00390625" style="296" bestFit="1" customWidth="1"/>
    <col min="13065" max="13065" width="11.28125" style="296" bestFit="1" customWidth="1"/>
    <col min="13066" max="13066" width="9.00390625" style="296" bestFit="1" customWidth="1"/>
    <col min="13067" max="13067" width="11.421875" style="296" customWidth="1"/>
    <col min="13068" max="13069" width="9.28125" style="296" customWidth="1"/>
    <col min="13070" max="13070" width="9.140625" style="296" hidden="1" customWidth="1"/>
    <col min="13071" max="13313" width="9.28125" style="296" customWidth="1"/>
    <col min="13314" max="13314" width="142.7109375" style="296" bestFit="1" customWidth="1"/>
    <col min="13315" max="13315" width="3.7109375" style="296" bestFit="1" customWidth="1"/>
    <col min="13316" max="13316" width="5.8515625" style="296" bestFit="1" customWidth="1"/>
    <col min="13317" max="13317" width="9.00390625" style="296" bestFit="1" customWidth="1"/>
    <col min="13318" max="13318" width="12.00390625" style="296" bestFit="1" customWidth="1"/>
    <col min="13319" max="13319" width="3.140625" style="296" bestFit="1" customWidth="1"/>
    <col min="13320" max="13320" width="8.00390625" style="296" bestFit="1" customWidth="1"/>
    <col min="13321" max="13321" width="11.28125" style="296" bestFit="1" customWidth="1"/>
    <col min="13322" max="13322" width="9.00390625" style="296" bestFit="1" customWidth="1"/>
    <col min="13323" max="13323" width="11.421875" style="296" customWidth="1"/>
    <col min="13324" max="13325" width="9.28125" style="296" customWidth="1"/>
    <col min="13326" max="13326" width="9.140625" style="296" hidden="1" customWidth="1"/>
    <col min="13327" max="13569" width="9.28125" style="296" customWidth="1"/>
    <col min="13570" max="13570" width="142.7109375" style="296" bestFit="1" customWidth="1"/>
    <col min="13571" max="13571" width="3.7109375" style="296" bestFit="1" customWidth="1"/>
    <col min="13572" max="13572" width="5.8515625" style="296" bestFit="1" customWidth="1"/>
    <col min="13573" max="13573" width="9.00390625" style="296" bestFit="1" customWidth="1"/>
    <col min="13574" max="13574" width="12.00390625" style="296" bestFit="1" customWidth="1"/>
    <col min="13575" max="13575" width="3.140625" style="296" bestFit="1" customWidth="1"/>
    <col min="13576" max="13576" width="8.00390625" style="296" bestFit="1" customWidth="1"/>
    <col min="13577" max="13577" width="11.28125" style="296" bestFit="1" customWidth="1"/>
    <col min="13578" max="13578" width="9.00390625" style="296" bestFit="1" customWidth="1"/>
    <col min="13579" max="13579" width="11.421875" style="296" customWidth="1"/>
    <col min="13580" max="13581" width="9.28125" style="296" customWidth="1"/>
    <col min="13582" max="13582" width="9.140625" style="296" hidden="1" customWidth="1"/>
    <col min="13583" max="13825" width="9.28125" style="296" customWidth="1"/>
    <col min="13826" max="13826" width="142.7109375" style="296" bestFit="1" customWidth="1"/>
    <col min="13827" max="13827" width="3.7109375" style="296" bestFit="1" customWidth="1"/>
    <col min="13828" max="13828" width="5.8515625" style="296" bestFit="1" customWidth="1"/>
    <col min="13829" max="13829" width="9.00390625" style="296" bestFit="1" customWidth="1"/>
    <col min="13830" max="13830" width="12.00390625" style="296" bestFit="1" customWidth="1"/>
    <col min="13831" max="13831" width="3.140625" style="296" bestFit="1" customWidth="1"/>
    <col min="13832" max="13832" width="8.00390625" style="296" bestFit="1" customWidth="1"/>
    <col min="13833" max="13833" width="11.28125" style="296" bestFit="1" customWidth="1"/>
    <col min="13834" max="13834" width="9.00390625" style="296" bestFit="1" customWidth="1"/>
    <col min="13835" max="13835" width="11.421875" style="296" customWidth="1"/>
    <col min="13836" max="13837" width="9.28125" style="296" customWidth="1"/>
    <col min="13838" max="13838" width="9.140625" style="296" hidden="1" customWidth="1"/>
    <col min="13839" max="14081" width="9.28125" style="296" customWidth="1"/>
    <col min="14082" max="14082" width="142.7109375" style="296" bestFit="1" customWidth="1"/>
    <col min="14083" max="14083" width="3.7109375" style="296" bestFit="1" customWidth="1"/>
    <col min="14084" max="14084" width="5.8515625" style="296" bestFit="1" customWidth="1"/>
    <col min="14085" max="14085" width="9.00390625" style="296" bestFit="1" customWidth="1"/>
    <col min="14086" max="14086" width="12.00390625" style="296" bestFit="1" customWidth="1"/>
    <col min="14087" max="14087" width="3.140625" style="296" bestFit="1" customWidth="1"/>
    <col min="14088" max="14088" width="8.00390625" style="296" bestFit="1" customWidth="1"/>
    <col min="14089" max="14089" width="11.28125" style="296" bestFit="1" customWidth="1"/>
    <col min="14090" max="14090" width="9.00390625" style="296" bestFit="1" customWidth="1"/>
    <col min="14091" max="14091" width="11.421875" style="296" customWidth="1"/>
    <col min="14092" max="14093" width="9.28125" style="296" customWidth="1"/>
    <col min="14094" max="14094" width="9.140625" style="296" hidden="1" customWidth="1"/>
    <col min="14095" max="14337" width="9.28125" style="296" customWidth="1"/>
    <col min="14338" max="14338" width="142.7109375" style="296" bestFit="1" customWidth="1"/>
    <col min="14339" max="14339" width="3.7109375" style="296" bestFit="1" customWidth="1"/>
    <col min="14340" max="14340" width="5.8515625" style="296" bestFit="1" customWidth="1"/>
    <col min="14341" max="14341" width="9.00390625" style="296" bestFit="1" customWidth="1"/>
    <col min="14342" max="14342" width="12.00390625" style="296" bestFit="1" customWidth="1"/>
    <col min="14343" max="14343" width="3.140625" style="296" bestFit="1" customWidth="1"/>
    <col min="14344" max="14344" width="8.00390625" style="296" bestFit="1" customWidth="1"/>
    <col min="14345" max="14345" width="11.28125" style="296" bestFit="1" customWidth="1"/>
    <col min="14346" max="14346" width="9.00390625" style="296" bestFit="1" customWidth="1"/>
    <col min="14347" max="14347" width="11.421875" style="296" customWidth="1"/>
    <col min="14348" max="14349" width="9.28125" style="296" customWidth="1"/>
    <col min="14350" max="14350" width="9.140625" style="296" hidden="1" customWidth="1"/>
    <col min="14351" max="14593" width="9.28125" style="296" customWidth="1"/>
    <col min="14594" max="14594" width="142.7109375" style="296" bestFit="1" customWidth="1"/>
    <col min="14595" max="14595" width="3.7109375" style="296" bestFit="1" customWidth="1"/>
    <col min="14596" max="14596" width="5.8515625" style="296" bestFit="1" customWidth="1"/>
    <col min="14597" max="14597" width="9.00390625" style="296" bestFit="1" customWidth="1"/>
    <col min="14598" max="14598" width="12.00390625" style="296" bestFit="1" customWidth="1"/>
    <col min="14599" max="14599" width="3.140625" style="296" bestFit="1" customWidth="1"/>
    <col min="14600" max="14600" width="8.00390625" style="296" bestFit="1" customWidth="1"/>
    <col min="14601" max="14601" width="11.28125" style="296" bestFit="1" customWidth="1"/>
    <col min="14602" max="14602" width="9.00390625" style="296" bestFit="1" customWidth="1"/>
    <col min="14603" max="14603" width="11.421875" style="296" customWidth="1"/>
    <col min="14604" max="14605" width="9.28125" style="296" customWidth="1"/>
    <col min="14606" max="14606" width="9.140625" style="296" hidden="1" customWidth="1"/>
    <col min="14607" max="14849" width="9.28125" style="296" customWidth="1"/>
    <col min="14850" max="14850" width="142.7109375" style="296" bestFit="1" customWidth="1"/>
    <col min="14851" max="14851" width="3.7109375" style="296" bestFit="1" customWidth="1"/>
    <col min="14852" max="14852" width="5.8515625" style="296" bestFit="1" customWidth="1"/>
    <col min="14853" max="14853" width="9.00390625" style="296" bestFit="1" customWidth="1"/>
    <col min="14854" max="14854" width="12.00390625" style="296" bestFit="1" customWidth="1"/>
    <col min="14855" max="14855" width="3.140625" style="296" bestFit="1" customWidth="1"/>
    <col min="14856" max="14856" width="8.00390625" style="296" bestFit="1" customWidth="1"/>
    <col min="14857" max="14857" width="11.28125" style="296" bestFit="1" customWidth="1"/>
    <col min="14858" max="14858" width="9.00390625" style="296" bestFit="1" customWidth="1"/>
    <col min="14859" max="14859" width="11.421875" style="296" customWidth="1"/>
    <col min="14860" max="14861" width="9.28125" style="296" customWidth="1"/>
    <col min="14862" max="14862" width="9.140625" style="296" hidden="1" customWidth="1"/>
    <col min="14863" max="15105" width="9.28125" style="296" customWidth="1"/>
    <col min="15106" max="15106" width="142.7109375" style="296" bestFit="1" customWidth="1"/>
    <col min="15107" max="15107" width="3.7109375" style="296" bestFit="1" customWidth="1"/>
    <col min="15108" max="15108" width="5.8515625" style="296" bestFit="1" customWidth="1"/>
    <col min="15109" max="15109" width="9.00390625" style="296" bestFit="1" customWidth="1"/>
    <col min="15110" max="15110" width="12.00390625" style="296" bestFit="1" customWidth="1"/>
    <col min="15111" max="15111" width="3.140625" style="296" bestFit="1" customWidth="1"/>
    <col min="15112" max="15112" width="8.00390625" style="296" bestFit="1" customWidth="1"/>
    <col min="15113" max="15113" width="11.28125" style="296" bestFit="1" customWidth="1"/>
    <col min="15114" max="15114" width="9.00390625" style="296" bestFit="1" customWidth="1"/>
    <col min="15115" max="15115" width="11.421875" style="296" customWidth="1"/>
    <col min="15116" max="15117" width="9.28125" style="296" customWidth="1"/>
    <col min="15118" max="15118" width="9.140625" style="296" hidden="1" customWidth="1"/>
    <col min="15119" max="15361" width="9.28125" style="296" customWidth="1"/>
    <col min="15362" max="15362" width="142.7109375" style="296" bestFit="1" customWidth="1"/>
    <col min="15363" max="15363" width="3.7109375" style="296" bestFit="1" customWidth="1"/>
    <col min="15364" max="15364" width="5.8515625" style="296" bestFit="1" customWidth="1"/>
    <col min="15365" max="15365" width="9.00390625" style="296" bestFit="1" customWidth="1"/>
    <col min="15366" max="15366" width="12.00390625" style="296" bestFit="1" customWidth="1"/>
    <col min="15367" max="15367" width="3.140625" style="296" bestFit="1" customWidth="1"/>
    <col min="15368" max="15368" width="8.00390625" style="296" bestFit="1" customWidth="1"/>
    <col min="15369" max="15369" width="11.28125" style="296" bestFit="1" customWidth="1"/>
    <col min="15370" max="15370" width="9.00390625" style="296" bestFit="1" customWidth="1"/>
    <col min="15371" max="15371" width="11.421875" style="296" customWidth="1"/>
    <col min="15372" max="15373" width="9.28125" style="296" customWidth="1"/>
    <col min="15374" max="15374" width="9.140625" style="296" hidden="1" customWidth="1"/>
    <col min="15375" max="15617" width="9.28125" style="296" customWidth="1"/>
    <col min="15618" max="15618" width="142.7109375" style="296" bestFit="1" customWidth="1"/>
    <col min="15619" max="15619" width="3.7109375" style="296" bestFit="1" customWidth="1"/>
    <col min="15620" max="15620" width="5.8515625" style="296" bestFit="1" customWidth="1"/>
    <col min="15621" max="15621" width="9.00390625" style="296" bestFit="1" customWidth="1"/>
    <col min="15622" max="15622" width="12.00390625" style="296" bestFit="1" customWidth="1"/>
    <col min="15623" max="15623" width="3.140625" style="296" bestFit="1" customWidth="1"/>
    <col min="15624" max="15624" width="8.00390625" style="296" bestFit="1" customWidth="1"/>
    <col min="15625" max="15625" width="11.28125" style="296" bestFit="1" customWidth="1"/>
    <col min="15626" max="15626" width="9.00390625" style="296" bestFit="1" customWidth="1"/>
    <col min="15627" max="15627" width="11.421875" style="296" customWidth="1"/>
    <col min="15628" max="15629" width="9.28125" style="296" customWidth="1"/>
    <col min="15630" max="15630" width="9.140625" style="296" hidden="1" customWidth="1"/>
    <col min="15631" max="15873" width="9.28125" style="296" customWidth="1"/>
    <col min="15874" max="15874" width="142.7109375" style="296" bestFit="1" customWidth="1"/>
    <col min="15875" max="15875" width="3.7109375" style="296" bestFit="1" customWidth="1"/>
    <col min="15876" max="15876" width="5.8515625" style="296" bestFit="1" customWidth="1"/>
    <col min="15877" max="15877" width="9.00390625" style="296" bestFit="1" customWidth="1"/>
    <col min="15878" max="15878" width="12.00390625" style="296" bestFit="1" customWidth="1"/>
    <col min="15879" max="15879" width="3.140625" style="296" bestFit="1" customWidth="1"/>
    <col min="15880" max="15880" width="8.00390625" style="296" bestFit="1" customWidth="1"/>
    <col min="15881" max="15881" width="11.28125" style="296" bestFit="1" customWidth="1"/>
    <col min="15882" max="15882" width="9.00390625" style="296" bestFit="1" customWidth="1"/>
    <col min="15883" max="15883" width="11.421875" style="296" customWidth="1"/>
    <col min="15884" max="15885" width="9.28125" style="296" customWidth="1"/>
    <col min="15886" max="15886" width="9.140625" style="296" hidden="1" customWidth="1"/>
    <col min="15887" max="16129" width="9.28125" style="296" customWidth="1"/>
    <col min="16130" max="16130" width="142.7109375" style="296" bestFit="1" customWidth="1"/>
    <col min="16131" max="16131" width="3.7109375" style="296" bestFit="1" customWidth="1"/>
    <col min="16132" max="16132" width="5.8515625" style="296" bestFit="1" customWidth="1"/>
    <col min="16133" max="16133" width="9.00390625" style="296" bestFit="1" customWidth="1"/>
    <col min="16134" max="16134" width="12.00390625" style="296" bestFit="1" customWidth="1"/>
    <col min="16135" max="16135" width="3.140625" style="296" bestFit="1" customWidth="1"/>
    <col min="16136" max="16136" width="8.00390625" style="296" bestFit="1" customWidth="1"/>
    <col min="16137" max="16137" width="11.28125" style="296" bestFit="1" customWidth="1"/>
    <col min="16138" max="16138" width="9.00390625" style="296" bestFit="1" customWidth="1"/>
    <col min="16139" max="16139" width="11.421875" style="296" customWidth="1"/>
    <col min="16140" max="16141" width="9.28125" style="296" customWidth="1"/>
    <col min="16142" max="16142" width="9.140625" style="296" hidden="1" customWidth="1"/>
    <col min="16143" max="16384" width="9.28125" style="296" customWidth="1"/>
  </cols>
  <sheetData>
    <row r="1" spans="1:14" ht="12">
      <c r="A1" s="317">
        <v>1</v>
      </c>
      <c r="B1" s="318" t="s">
        <v>1320</v>
      </c>
      <c r="C1" s="293" t="s">
        <v>1371</v>
      </c>
      <c r="D1" s="294" t="s">
        <v>1372</v>
      </c>
      <c r="E1" s="294" t="s">
        <v>1347</v>
      </c>
      <c r="F1" s="294" t="s">
        <v>1373</v>
      </c>
      <c r="G1" s="293" t="s">
        <v>1374</v>
      </c>
      <c r="H1" s="294" t="s">
        <v>1348</v>
      </c>
      <c r="I1" s="294" t="s">
        <v>1375</v>
      </c>
      <c r="J1" s="294" t="s">
        <v>1376</v>
      </c>
      <c r="K1" s="294" t="s">
        <v>1377</v>
      </c>
      <c r="L1" s="295"/>
      <c r="M1" s="295"/>
      <c r="N1" s="296">
        <f>Parametry!B33/100*F124+Parametry!B33/100*F126+Parametry!B33/100*F128+Parametry!B33/100*F130+Parametry!B33/100*F132+Parametry!B33/100*F134+Parametry!B33/100*F137+Parametry!B33/100*F139+Parametry!B33/100*F141+Parametry!B33/100*F142+Parametry!B33/100*F143+Parametry!B33/100*F145+Parametry!B33/100*F146+Parametry!B33/100*F147+Parametry!B33/100*F149+Parametry!B33/100*F151+Parametry!B33/100*F152+Parametry!B33/100*F154+Parametry!B33/100*F157+Parametry!B33/100*F160+Parametry!B33/100*F162+Parametry!B33/100*F164</f>
        <v>0</v>
      </c>
    </row>
    <row r="2" spans="1:14" ht="12">
      <c r="A2" s="317">
        <v>2</v>
      </c>
      <c r="B2" s="319" t="s">
        <v>1378</v>
      </c>
      <c r="C2" s="293" t="s">
        <v>1</v>
      </c>
      <c r="D2" s="300"/>
      <c r="E2" s="300"/>
      <c r="F2" s="300"/>
      <c r="G2" s="293" t="s">
        <v>1</v>
      </c>
      <c r="H2" s="300"/>
      <c r="I2" s="300"/>
      <c r="J2" s="300">
        <f aca="true" t="shared" si="0" ref="J2:K5">E2+H2</f>
        <v>0</v>
      </c>
      <c r="K2" s="300">
        <f t="shared" si="0"/>
        <v>0</v>
      </c>
      <c r="L2" s="295"/>
      <c r="M2" s="295"/>
      <c r="N2" s="296">
        <f>N1+Parametry!B33/100*F166+Parametry!B33/100*F169+Parametry!B33/100*F171+Parametry!B33/100*F172+Parametry!B33/100*F173+Parametry!B33/100*F184+Parametry!B33/100*F186+Parametry!B33/100*F190+Parametry!B33/100*F191+Parametry!B33/100*F197+Parametry!B33/100*F199+Parametry!B33/100*F201+Parametry!B33/100*F203+Parametry!B33/100*F207+Parametry!B33/100*F209+Parametry!B33/100*F216+Parametry!B33/100*F218+Parametry!B33/100*F220+Parametry!B33/100*F222+Parametry!B33/100*F223+Parametry!B33/100*F228+Parametry!B33/100*F230</f>
        <v>0</v>
      </c>
    </row>
    <row r="3" spans="1:14" ht="12">
      <c r="A3" s="317">
        <v>3</v>
      </c>
      <c r="B3" s="319" t="s">
        <v>1379</v>
      </c>
      <c r="C3" s="293" t="s">
        <v>1</v>
      </c>
      <c r="D3" s="300"/>
      <c r="E3" s="300"/>
      <c r="F3" s="300"/>
      <c r="G3" s="293" t="s">
        <v>1</v>
      </c>
      <c r="H3" s="300"/>
      <c r="I3" s="300"/>
      <c r="J3" s="300">
        <f t="shared" si="0"/>
        <v>0</v>
      </c>
      <c r="K3" s="300">
        <f t="shared" si="0"/>
        <v>0</v>
      </c>
      <c r="L3" s="295"/>
      <c r="M3" s="295"/>
      <c r="N3" s="296">
        <f>N2+Parametry!B33/100*F231+Parametry!B33/100*F233+Parametry!B33/100*F234+Parametry!B33/100*F235+Parametry!B33/100*F237+Parametry!B33/100*F239+Parametry!B33/100*F241+Parametry!B33/100*F242+Parametry!B33/100*F243+Parametry!B33/100*F244+Parametry!B33/100*F245+Parametry!B33/100*F247+Parametry!B33/100*F248+Parametry!B33/100*F250+Parametry!B33/100*F252+Parametry!B33/100*F257+Parametry!B33/100*F261+Parametry!B33/100*F262+Parametry!B33/100*F263+Parametry!B33/100*F265+Parametry!B33/100*F266+Parametry!B33/100*F269</f>
        <v>0</v>
      </c>
    </row>
    <row r="4" spans="1:14" ht="48">
      <c r="A4" s="317">
        <v>4</v>
      </c>
      <c r="B4" s="319" t="s">
        <v>1706</v>
      </c>
      <c r="C4" s="293" t="s">
        <v>1</v>
      </c>
      <c r="D4" s="300"/>
      <c r="E4" s="300"/>
      <c r="F4" s="300"/>
      <c r="G4" s="293" t="s">
        <v>1</v>
      </c>
      <c r="H4" s="300"/>
      <c r="I4" s="300"/>
      <c r="J4" s="300">
        <f t="shared" si="0"/>
        <v>0</v>
      </c>
      <c r="K4" s="300">
        <f t="shared" si="0"/>
        <v>0</v>
      </c>
      <c r="L4" s="295"/>
      <c r="M4" s="295"/>
      <c r="N4" s="296">
        <f>N3+Parametry!B33/100*F272+Parametry!B33/100*F274+Parametry!B33/100*F276+Parametry!B33/100*F278+Parametry!B33/100*F280+Parametry!B33/100*F282+Parametry!B33/100*F283+Parametry!B33/100*F284+Parametry!B33/100*F289+Parametry!B33/100*F290+Parametry!B33/100*F292+Parametry!B33/100*F293+Parametry!B33/100*F296+Parametry!B33/100*F298+Parametry!B33/100*F300+Parametry!B33/100*F301+Parametry!B33/100*F303+Parametry!B33/100*F304+Parametry!B33/100*F308+Parametry!B33/100*F309+Parametry!B33/100*F310+Parametry!B33/100*F311</f>
        <v>0</v>
      </c>
    </row>
    <row r="5" spans="1:13" ht="12">
      <c r="A5" s="317">
        <v>5</v>
      </c>
      <c r="B5" s="319"/>
      <c r="C5" s="293" t="s">
        <v>1</v>
      </c>
      <c r="D5" s="300"/>
      <c r="E5" s="300"/>
      <c r="F5" s="300"/>
      <c r="G5" s="293" t="s">
        <v>1</v>
      </c>
      <c r="H5" s="300"/>
      <c r="I5" s="300"/>
      <c r="J5" s="300">
        <f t="shared" si="0"/>
        <v>0</v>
      </c>
      <c r="K5" s="300">
        <f t="shared" si="0"/>
        <v>0</v>
      </c>
      <c r="L5" s="295"/>
      <c r="M5" s="295"/>
    </row>
    <row r="6" spans="1:13" ht="12">
      <c r="A6" s="317">
        <v>6</v>
      </c>
      <c r="B6" s="312" t="s">
        <v>1349</v>
      </c>
      <c r="C6" s="303" t="s">
        <v>1</v>
      </c>
      <c r="D6" s="304"/>
      <c r="E6" s="304"/>
      <c r="F6" s="304"/>
      <c r="G6" s="303" t="s">
        <v>1</v>
      </c>
      <c r="H6" s="304"/>
      <c r="I6" s="304"/>
      <c r="J6" s="304"/>
      <c r="K6" s="304"/>
      <c r="L6" s="295"/>
      <c r="M6" s="295"/>
    </row>
    <row r="7" spans="1:13" ht="12">
      <c r="A7" s="317">
        <v>7</v>
      </c>
      <c r="B7" s="313" t="s">
        <v>1380</v>
      </c>
      <c r="C7" s="298" t="s">
        <v>1</v>
      </c>
      <c r="D7" s="299"/>
      <c r="E7" s="299"/>
      <c r="F7" s="299"/>
      <c r="G7" s="298" t="s">
        <v>1</v>
      </c>
      <c r="H7" s="299"/>
      <c r="I7" s="299"/>
      <c r="J7" s="299"/>
      <c r="K7" s="299"/>
      <c r="L7" s="295"/>
      <c r="M7" s="295"/>
    </row>
    <row r="8" spans="1:13" ht="22.5">
      <c r="A8" s="317">
        <v>8</v>
      </c>
      <c r="B8" s="314" t="s">
        <v>1381</v>
      </c>
      <c r="C8" s="307" t="s">
        <v>1</v>
      </c>
      <c r="D8" s="308"/>
      <c r="E8" s="308"/>
      <c r="F8" s="308"/>
      <c r="G8" s="307" t="s">
        <v>1</v>
      </c>
      <c r="H8" s="308"/>
      <c r="I8" s="308"/>
      <c r="J8" s="308"/>
      <c r="K8" s="308"/>
      <c r="L8" s="295"/>
      <c r="M8" s="295"/>
    </row>
    <row r="9" spans="1:13" ht="12">
      <c r="A9" s="317">
        <v>9</v>
      </c>
      <c r="B9" s="311" t="s">
        <v>1382</v>
      </c>
      <c r="C9" s="293" t="s">
        <v>1035</v>
      </c>
      <c r="D9" s="300">
        <v>1</v>
      </c>
      <c r="E9" s="300"/>
      <c r="F9" s="300">
        <f>D9*E9</f>
        <v>0</v>
      </c>
      <c r="G9" s="293" t="s">
        <v>1</v>
      </c>
      <c r="H9" s="300"/>
      <c r="I9" s="300">
        <f>D9*H9</f>
        <v>0</v>
      </c>
      <c r="J9" s="300">
        <f>E9+H9</f>
        <v>0</v>
      </c>
      <c r="K9" s="300">
        <f>F9+I9</f>
        <v>0</v>
      </c>
      <c r="L9" s="295"/>
      <c r="M9" s="295"/>
    </row>
    <row r="10" spans="1:13" ht="12">
      <c r="A10" s="317">
        <v>10</v>
      </c>
      <c r="B10" s="314" t="s">
        <v>1383</v>
      </c>
      <c r="C10" s="307" t="s">
        <v>1</v>
      </c>
      <c r="D10" s="308"/>
      <c r="E10" s="308"/>
      <c r="F10" s="308"/>
      <c r="G10" s="307" t="s">
        <v>1</v>
      </c>
      <c r="H10" s="308"/>
      <c r="I10" s="308"/>
      <c r="J10" s="308"/>
      <c r="K10" s="308"/>
      <c r="L10" s="295"/>
      <c r="M10" s="295"/>
    </row>
    <row r="11" spans="1:13" ht="12">
      <c r="A11" s="317">
        <v>11</v>
      </c>
      <c r="B11" s="311" t="s">
        <v>1384</v>
      </c>
      <c r="C11" s="293" t="s">
        <v>1035</v>
      </c>
      <c r="D11" s="300">
        <v>1</v>
      </c>
      <c r="E11" s="300"/>
      <c r="F11" s="300">
        <f>D11*E11</f>
        <v>0</v>
      </c>
      <c r="G11" s="293" t="s">
        <v>1</v>
      </c>
      <c r="H11" s="300"/>
      <c r="I11" s="300">
        <f>D11*H11</f>
        <v>0</v>
      </c>
      <c r="J11" s="300">
        <f>E11+H11</f>
        <v>0</v>
      </c>
      <c r="K11" s="300">
        <f>F11+I11</f>
        <v>0</v>
      </c>
      <c r="L11" s="295"/>
      <c r="M11" s="295"/>
    </row>
    <row r="12" spans="1:13" ht="22.5">
      <c r="A12" s="317">
        <v>12</v>
      </c>
      <c r="B12" s="314" t="s">
        <v>1385</v>
      </c>
      <c r="C12" s="307" t="s">
        <v>1</v>
      </c>
      <c r="D12" s="308"/>
      <c r="E12" s="308"/>
      <c r="F12" s="308"/>
      <c r="G12" s="307" t="s">
        <v>1</v>
      </c>
      <c r="H12" s="308"/>
      <c r="I12" s="308"/>
      <c r="J12" s="308"/>
      <c r="K12" s="308"/>
      <c r="L12" s="295"/>
      <c r="M12" s="295"/>
    </row>
    <row r="13" spans="1:13" ht="12">
      <c r="A13" s="317">
        <v>13</v>
      </c>
      <c r="B13" s="311" t="s">
        <v>1386</v>
      </c>
      <c r="C13" s="293" t="s">
        <v>1035</v>
      </c>
      <c r="D13" s="300">
        <v>2</v>
      </c>
      <c r="E13" s="300"/>
      <c r="F13" s="300">
        <f>D13*E13</f>
        <v>0</v>
      </c>
      <c r="G13" s="293" t="s">
        <v>1</v>
      </c>
      <c r="H13" s="300"/>
      <c r="I13" s="300">
        <f>D13*H13</f>
        <v>0</v>
      </c>
      <c r="J13" s="300">
        <f>E13+H13</f>
        <v>0</v>
      </c>
      <c r="K13" s="300">
        <f>F13+I13</f>
        <v>0</v>
      </c>
      <c r="L13" s="295"/>
      <c r="M13" s="295"/>
    </row>
    <row r="14" spans="1:13" ht="12">
      <c r="A14" s="317">
        <v>14</v>
      </c>
      <c r="B14" s="314" t="s">
        <v>1387</v>
      </c>
      <c r="C14" s="307" t="s">
        <v>1</v>
      </c>
      <c r="D14" s="308"/>
      <c r="E14" s="308"/>
      <c r="F14" s="308"/>
      <c r="G14" s="307" t="s">
        <v>1</v>
      </c>
      <c r="H14" s="308"/>
      <c r="I14" s="308"/>
      <c r="J14" s="308"/>
      <c r="K14" s="308"/>
      <c r="L14" s="295"/>
      <c r="M14" s="295"/>
    </row>
    <row r="15" spans="1:13" ht="12">
      <c r="A15" s="317">
        <v>15</v>
      </c>
      <c r="B15" s="311" t="s">
        <v>1388</v>
      </c>
      <c r="C15" s="293" t="s">
        <v>1035</v>
      </c>
      <c r="D15" s="300">
        <v>3</v>
      </c>
      <c r="E15" s="300"/>
      <c r="F15" s="300">
        <f>D15*E15</f>
        <v>0</v>
      </c>
      <c r="G15" s="293" t="s">
        <v>1</v>
      </c>
      <c r="H15" s="300"/>
      <c r="I15" s="300">
        <f>D15*H15</f>
        <v>0</v>
      </c>
      <c r="J15" s="300">
        <f>E15+H15</f>
        <v>0</v>
      </c>
      <c r="K15" s="300">
        <f>F15+I15</f>
        <v>0</v>
      </c>
      <c r="L15" s="295"/>
      <c r="M15" s="295"/>
    </row>
    <row r="16" spans="1:13" ht="12">
      <c r="A16" s="317">
        <v>16</v>
      </c>
      <c r="B16" s="314" t="s">
        <v>1387</v>
      </c>
      <c r="C16" s="307" t="s">
        <v>1</v>
      </c>
      <c r="D16" s="308"/>
      <c r="E16" s="308"/>
      <c r="F16" s="308"/>
      <c r="G16" s="307" t="s">
        <v>1</v>
      </c>
      <c r="H16" s="308"/>
      <c r="I16" s="308"/>
      <c r="J16" s="308"/>
      <c r="K16" s="308"/>
      <c r="L16" s="295"/>
      <c r="M16" s="295"/>
    </row>
    <row r="17" spans="1:13" ht="12">
      <c r="A17" s="317">
        <v>17</v>
      </c>
      <c r="B17" s="311" t="s">
        <v>1389</v>
      </c>
      <c r="C17" s="293" t="s">
        <v>1035</v>
      </c>
      <c r="D17" s="300">
        <v>1</v>
      </c>
      <c r="E17" s="300"/>
      <c r="F17" s="300">
        <f>D17*E17</f>
        <v>0</v>
      </c>
      <c r="G17" s="293" t="s">
        <v>1</v>
      </c>
      <c r="H17" s="300"/>
      <c r="I17" s="300">
        <f>D17*H17</f>
        <v>0</v>
      </c>
      <c r="J17" s="300">
        <f>E17+H17</f>
        <v>0</v>
      </c>
      <c r="K17" s="300">
        <f>F17+I17</f>
        <v>0</v>
      </c>
      <c r="L17" s="295"/>
      <c r="M17" s="295"/>
    </row>
    <row r="18" spans="1:13" ht="12">
      <c r="A18" s="317">
        <v>18</v>
      </c>
      <c r="B18" s="314" t="s">
        <v>1390</v>
      </c>
      <c r="C18" s="307" t="s">
        <v>1</v>
      </c>
      <c r="D18" s="308"/>
      <c r="E18" s="308"/>
      <c r="F18" s="308"/>
      <c r="G18" s="307" t="s">
        <v>1</v>
      </c>
      <c r="H18" s="308"/>
      <c r="I18" s="308"/>
      <c r="J18" s="308"/>
      <c r="K18" s="308"/>
      <c r="L18" s="295"/>
      <c r="M18" s="295"/>
    </row>
    <row r="19" spans="1:13" ht="12">
      <c r="A19" s="317">
        <v>19</v>
      </c>
      <c r="B19" s="311" t="s">
        <v>1391</v>
      </c>
      <c r="C19" s="293" t="s">
        <v>1035</v>
      </c>
      <c r="D19" s="300">
        <v>2</v>
      </c>
      <c r="E19" s="300"/>
      <c r="F19" s="300">
        <f>D19*E19</f>
        <v>0</v>
      </c>
      <c r="G19" s="293" t="s">
        <v>1</v>
      </c>
      <c r="H19" s="300"/>
      <c r="I19" s="300">
        <f>D19*H19</f>
        <v>0</v>
      </c>
      <c r="J19" s="300">
        <f>E19+H19</f>
        <v>0</v>
      </c>
      <c r="K19" s="300">
        <f>F19+I19</f>
        <v>0</v>
      </c>
      <c r="L19" s="295"/>
      <c r="M19" s="295"/>
    </row>
    <row r="20" spans="1:13" ht="12">
      <c r="A20" s="317">
        <v>20</v>
      </c>
      <c r="B20" s="314" t="s">
        <v>1392</v>
      </c>
      <c r="C20" s="307" t="s">
        <v>1</v>
      </c>
      <c r="D20" s="308"/>
      <c r="E20" s="308"/>
      <c r="F20" s="308"/>
      <c r="G20" s="307" t="s">
        <v>1</v>
      </c>
      <c r="H20" s="308"/>
      <c r="I20" s="308"/>
      <c r="J20" s="308"/>
      <c r="K20" s="308"/>
      <c r="L20" s="295"/>
      <c r="M20" s="295"/>
    </row>
    <row r="21" spans="1:13" ht="12">
      <c r="A21" s="317">
        <v>21</v>
      </c>
      <c r="B21" s="311" t="s">
        <v>1391</v>
      </c>
      <c r="C21" s="293" t="s">
        <v>1035</v>
      </c>
      <c r="D21" s="300">
        <v>1</v>
      </c>
      <c r="E21" s="300"/>
      <c r="F21" s="300">
        <f>D21*E21</f>
        <v>0</v>
      </c>
      <c r="G21" s="293" t="s">
        <v>1</v>
      </c>
      <c r="H21" s="300"/>
      <c r="I21" s="300">
        <f>D21*H21</f>
        <v>0</v>
      </c>
      <c r="J21" s="300">
        <f>E21+H21</f>
        <v>0</v>
      </c>
      <c r="K21" s="300">
        <f>F21+I21</f>
        <v>0</v>
      </c>
      <c r="L21" s="295"/>
      <c r="M21" s="295"/>
    </row>
    <row r="22" spans="1:13" ht="12">
      <c r="A22" s="317">
        <v>22</v>
      </c>
      <c r="B22" s="314" t="s">
        <v>1393</v>
      </c>
      <c r="C22" s="307" t="s">
        <v>1</v>
      </c>
      <c r="D22" s="308"/>
      <c r="E22" s="308"/>
      <c r="F22" s="308"/>
      <c r="G22" s="307" t="s">
        <v>1</v>
      </c>
      <c r="H22" s="308"/>
      <c r="I22" s="308"/>
      <c r="J22" s="308"/>
      <c r="K22" s="308"/>
      <c r="L22" s="295"/>
      <c r="M22" s="295"/>
    </row>
    <row r="23" spans="1:13" ht="12">
      <c r="A23" s="317">
        <v>23</v>
      </c>
      <c r="B23" s="311" t="s">
        <v>1394</v>
      </c>
      <c r="C23" s="293" t="s">
        <v>1035</v>
      </c>
      <c r="D23" s="300">
        <v>1</v>
      </c>
      <c r="E23" s="300"/>
      <c r="F23" s="300">
        <f>D23*E23</f>
        <v>0</v>
      </c>
      <c r="G23" s="293" t="s">
        <v>1</v>
      </c>
      <c r="H23" s="300"/>
      <c r="I23" s="300">
        <f>D23*H23</f>
        <v>0</v>
      </c>
      <c r="J23" s="300">
        <f>E23+H23</f>
        <v>0</v>
      </c>
      <c r="K23" s="300">
        <f>F23+I23</f>
        <v>0</v>
      </c>
      <c r="L23" s="295"/>
      <c r="M23" s="295"/>
    </row>
    <row r="24" spans="1:13" ht="12">
      <c r="A24" s="317">
        <v>24</v>
      </c>
      <c r="B24" s="314" t="s">
        <v>1395</v>
      </c>
      <c r="C24" s="307" t="s">
        <v>1</v>
      </c>
      <c r="D24" s="308"/>
      <c r="E24" s="308"/>
      <c r="F24" s="308"/>
      <c r="G24" s="307" t="s">
        <v>1</v>
      </c>
      <c r="H24" s="308"/>
      <c r="I24" s="308"/>
      <c r="J24" s="308"/>
      <c r="K24" s="308"/>
      <c r="L24" s="295"/>
      <c r="M24" s="295"/>
    </row>
    <row r="25" spans="1:13" ht="12">
      <c r="A25" s="317">
        <v>25</v>
      </c>
      <c r="B25" s="311" t="s">
        <v>1394</v>
      </c>
      <c r="C25" s="293" t="s">
        <v>1035</v>
      </c>
      <c r="D25" s="300">
        <v>1</v>
      </c>
      <c r="E25" s="300"/>
      <c r="F25" s="300">
        <f>D25*E25</f>
        <v>0</v>
      </c>
      <c r="G25" s="293" t="s">
        <v>1</v>
      </c>
      <c r="H25" s="300"/>
      <c r="I25" s="300">
        <f>D25*H25</f>
        <v>0</v>
      </c>
      <c r="J25" s="300">
        <f>E25+H25</f>
        <v>0</v>
      </c>
      <c r="K25" s="300">
        <f>F25+I25</f>
        <v>0</v>
      </c>
      <c r="L25" s="295"/>
      <c r="M25" s="295"/>
    </row>
    <row r="26" spans="1:13" ht="12">
      <c r="A26" s="317">
        <v>26</v>
      </c>
      <c r="B26" s="314" t="s">
        <v>1396</v>
      </c>
      <c r="C26" s="307" t="s">
        <v>1</v>
      </c>
      <c r="D26" s="308"/>
      <c r="E26" s="308"/>
      <c r="F26" s="308"/>
      <c r="G26" s="307" t="s">
        <v>1</v>
      </c>
      <c r="H26" s="308"/>
      <c r="I26" s="308"/>
      <c r="J26" s="308"/>
      <c r="K26" s="308"/>
      <c r="L26" s="295"/>
      <c r="M26" s="295"/>
    </row>
    <row r="27" spans="1:13" ht="12">
      <c r="A27" s="317">
        <v>27</v>
      </c>
      <c r="B27" s="311" t="s">
        <v>1394</v>
      </c>
      <c r="C27" s="293" t="s">
        <v>1035</v>
      </c>
      <c r="D27" s="300">
        <v>1</v>
      </c>
      <c r="E27" s="300"/>
      <c r="F27" s="300">
        <f>D27*E27</f>
        <v>0</v>
      </c>
      <c r="G27" s="293" t="s">
        <v>1</v>
      </c>
      <c r="H27" s="300"/>
      <c r="I27" s="300">
        <f>D27*H27</f>
        <v>0</v>
      </c>
      <c r="J27" s="300">
        <f>E27+H27</f>
        <v>0</v>
      </c>
      <c r="K27" s="300">
        <f>F27+I27</f>
        <v>0</v>
      </c>
      <c r="L27" s="295"/>
      <c r="M27" s="295"/>
    </row>
    <row r="28" spans="1:13" ht="22.5">
      <c r="A28" s="317">
        <v>28</v>
      </c>
      <c r="B28" s="314" t="s">
        <v>1397</v>
      </c>
      <c r="C28" s="307" t="s">
        <v>1</v>
      </c>
      <c r="D28" s="308"/>
      <c r="E28" s="308"/>
      <c r="F28" s="308"/>
      <c r="G28" s="307" t="s">
        <v>1</v>
      </c>
      <c r="H28" s="308"/>
      <c r="I28" s="308"/>
      <c r="J28" s="308"/>
      <c r="K28" s="308"/>
      <c r="L28" s="295"/>
      <c r="M28" s="295"/>
    </row>
    <row r="29" spans="1:13" ht="12">
      <c r="A29" s="317">
        <v>29</v>
      </c>
      <c r="B29" s="311" t="s">
        <v>1398</v>
      </c>
      <c r="C29" s="293" t="s">
        <v>1035</v>
      </c>
      <c r="D29" s="300">
        <v>1</v>
      </c>
      <c r="E29" s="300"/>
      <c r="F29" s="300">
        <f>D29*E29</f>
        <v>0</v>
      </c>
      <c r="G29" s="293" t="s">
        <v>1</v>
      </c>
      <c r="H29" s="300"/>
      <c r="I29" s="300">
        <f>D29*H29</f>
        <v>0</v>
      </c>
      <c r="J29" s="300">
        <f>E29+H29</f>
        <v>0</v>
      </c>
      <c r="K29" s="300">
        <f>F29+I29</f>
        <v>0</v>
      </c>
      <c r="L29" s="295"/>
      <c r="M29" s="295"/>
    </row>
    <row r="30" spans="1:13" ht="12">
      <c r="A30" s="317">
        <v>30</v>
      </c>
      <c r="B30" s="314" t="s">
        <v>1399</v>
      </c>
      <c r="C30" s="307" t="s">
        <v>1</v>
      </c>
      <c r="D30" s="308"/>
      <c r="E30" s="308"/>
      <c r="F30" s="308"/>
      <c r="G30" s="307" t="s">
        <v>1</v>
      </c>
      <c r="H30" s="308"/>
      <c r="I30" s="308"/>
      <c r="J30" s="308"/>
      <c r="K30" s="308"/>
      <c r="L30" s="295"/>
      <c r="M30" s="295"/>
    </row>
    <row r="31" spans="1:13" ht="12">
      <c r="A31" s="317">
        <v>31</v>
      </c>
      <c r="B31" s="311" t="s">
        <v>1400</v>
      </c>
      <c r="C31" s="293" t="s">
        <v>1035</v>
      </c>
      <c r="D31" s="300">
        <v>1</v>
      </c>
      <c r="E31" s="300"/>
      <c r="F31" s="300">
        <f>D31*E31</f>
        <v>0</v>
      </c>
      <c r="G31" s="293" t="s">
        <v>1</v>
      </c>
      <c r="H31" s="300"/>
      <c r="I31" s="300">
        <f>D31*H31</f>
        <v>0</v>
      </c>
      <c r="J31" s="300">
        <f>E31+H31</f>
        <v>0</v>
      </c>
      <c r="K31" s="300">
        <f>F31+I31</f>
        <v>0</v>
      </c>
      <c r="L31" s="295"/>
      <c r="M31" s="295"/>
    </row>
    <row r="32" spans="1:13" ht="12">
      <c r="A32" s="317">
        <v>32</v>
      </c>
      <c r="B32" s="314" t="s">
        <v>1401</v>
      </c>
      <c r="C32" s="307" t="s">
        <v>1</v>
      </c>
      <c r="D32" s="308"/>
      <c r="E32" s="308"/>
      <c r="F32" s="308"/>
      <c r="G32" s="307" t="s">
        <v>1</v>
      </c>
      <c r="H32" s="308"/>
      <c r="I32" s="308"/>
      <c r="J32" s="308"/>
      <c r="K32" s="308"/>
      <c r="L32" s="295"/>
      <c r="M32" s="295"/>
    </row>
    <row r="33" spans="1:13" ht="12">
      <c r="A33" s="317">
        <v>33</v>
      </c>
      <c r="B33" s="311" t="s">
        <v>1398</v>
      </c>
      <c r="C33" s="293" t="s">
        <v>1035</v>
      </c>
      <c r="D33" s="300">
        <v>1</v>
      </c>
      <c r="E33" s="300"/>
      <c r="F33" s="300">
        <f>D33*E33</f>
        <v>0</v>
      </c>
      <c r="G33" s="293" t="s">
        <v>1</v>
      </c>
      <c r="H33" s="300"/>
      <c r="I33" s="300">
        <f>D33*H33</f>
        <v>0</v>
      </c>
      <c r="J33" s="300">
        <f>E33+H33</f>
        <v>0</v>
      </c>
      <c r="K33" s="300">
        <f>F33+I33</f>
        <v>0</v>
      </c>
      <c r="L33" s="295"/>
      <c r="M33" s="295"/>
    </row>
    <row r="34" spans="1:13" ht="12">
      <c r="A34" s="317">
        <v>34</v>
      </c>
      <c r="B34" s="313" t="s">
        <v>1402</v>
      </c>
      <c r="C34" s="298" t="s">
        <v>1</v>
      </c>
      <c r="D34" s="299"/>
      <c r="E34" s="299"/>
      <c r="F34" s="299">
        <f>SUM(F8:F33)</f>
        <v>0</v>
      </c>
      <c r="G34" s="298" t="s">
        <v>1</v>
      </c>
      <c r="H34" s="299"/>
      <c r="I34" s="299">
        <f>SUM(I8:I33)</f>
        <v>0</v>
      </c>
      <c r="J34" s="299"/>
      <c r="K34" s="299">
        <f>SUM(K8:K33)</f>
        <v>0</v>
      </c>
      <c r="L34" s="295"/>
      <c r="M34" s="295"/>
    </row>
    <row r="35" spans="1:13" ht="12">
      <c r="A35" s="317">
        <v>35</v>
      </c>
      <c r="B35" s="313" t="s">
        <v>1403</v>
      </c>
      <c r="C35" s="298" t="s">
        <v>1</v>
      </c>
      <c r="D35" s="299"/>
      <c r="E35" s="299"/>
      <c r="F35" s="299"/>
      <c r="G35" s="298" t="s">
        <v>1</v>
      </c>
      <c r="H35" s="299"/>
      <c r="I35" s="299"/>
      <c r="J35" s="299"/>
      <c r="K35" s="299"/>
      <c r="L35" s="295"/>
      <c r="M35" s="295"/>
    </row>
    <row r="36" spans="1:13" ht="12">
      <c r="A36" s="317">
        <v>36</v>
      </c>
      <c r="B36" s="314" t="s">
        <v>1404</v>
      </c>
      <c r="C36" s="307" t="s">
        <v>1</v>
      </c>
      <c r="D36" s="308"/>
      <c r="E36" s="308"/>
      <c r="F36" s="308"/>
      <c r="G36" s="307" t="s">
        <v>1</v>
      </c>
      <c r="H36" s="308"/>
      <c r="I36" s="308"/>
      <c r="J36" s="308"/>
      <c r="K36" s="308"/>
      <c r="L36" s="295"/>
      <c r="M36" s="295"/>
    </row>
    <row r="37" spans="1:13" ht="19.5">
      <c r="A37" s="317">
        <v>37</v>
      </c>
      <c r="B37" s="311" t="s">
        <v>1405</v>
      </c>
      <c r="C37" s="293" t="s">
        <v>1035</v>
      </c>
      <c r="D37" s="300">
        <v>1</v>
      </c>
      <c r="E37" s="300"/>
      <c r="F37" s="300">
        <f>D37*E37</f>
        <v>0</v>
      </c>
      <c r="G37" s="293" t="s">
        <v>1</v>
      </c>
      <c r="H37" s="300"/>
      <c r="I37" s="300">
        <f>D37*H37</f>
        <v>0</v>
      </c>
      <c r="J37" s="300">
        <f>E37+H37</f>
        <v>0</v>
      </c>
      <c r="K37" s="300">
        <f>F37+I37</f>
        <v>0</v>
      </c>
      <c r="L37" s="295"/>
      <c r="M37" s="295"/>
    </row>
    <row r="38" spans="1:13" ht="12">
      <c r="A38" s="317">
        <v>38</v>
      </c>
      <c r="B38" s="314" t="s">
        <v>1406</v>
      </c>
      <c r="C38" s="307" t="s">
        <v>1</v>
      </c>
      <c r="D38" s="308"/>
      <c r="E38" s="308"/>
      <c r="F38" s="308"/>
      <c r="G38" s="307" t="s">
        <v>1</v>
      </c>
      <c r="H38" s="308"/>
      <c r="I38" s="308"/>
      <c r="J38" s="308"/>
      <c r="K38" s="308"/>
      <c r="L38" s="295"/>
      <c r="M38" s="295"/>
    </row>
    <row r="39" spans="1:13" ht="12">
      <c r="A39" s="317">
        <v>39</v>
      </c>
      <c r="B39" s="311" t="s">
        <v>1407</v>
      </c>
      <c r="C39" s="293" t="s">
        <v>1035</v>
      </c>
      <c r="D39" s="300">
        <v>2</v>
      </c>
      <c r="E39" s="300"/>
      <c r="F39" s="300">
        <f>D39*E39</f>
        <v>0</v>
      </c>
      <c r="G39" s="293" t="s">
        <v>1</v>
      </c>
      <c r="H39" s="300"/>
      <c r="I39" s="300">
        <f>D39*H39</f>
        <v>0</v>
      </c>
      <c r="J39" s="300">
        <f>E39+H39</f>
        <v>0</v>
      </c>
      <c r="K39" s="300">
        <f>F39+I39</f>
        <v>0</v>
      </c>
      <c r="L39" s="295"/>
      <c r="M39" s="295"/>
    </row>
    <row r="40" spans="1:13" ht="12">
      <c r="A40" s="317">
        <v>40</v>
      </c>
      <c r="B40" s="314" t="s">
        <v>1408</v>
      </c>
      <c r="C40" s="307" t="s">
        <v>1</v>
      </c>
      <c r="D40" s="308"/>
      <c r="E40" s="308"/>
      <c r="F40" s="308"/>
      <c r="G40" s="307" t="s">
        <v>1</v>
      </c>
      <c r="H40" s="308"/>
      <c r="I40" s="308"/>
      <c r="J40" s="308"/>
      <c r="K40" s="308"/>
      <c r="L40" s="295"/>
      <c r="M40" s="295"/>
    </row>
    <row r="41" spans="1:13" ht="19.5">
      <c r="A41" s="317">
        <v>41</v>
      </c>
      <c r="B41" s="311" t="s">
        <v>1409</v>
      </c>
      <c r="C41" s="293" t="s">
        <v>1035</v>
      </c>
      <c r="D41" s="300">
        <v>1</v>
      </c>
      <c r="E41" s="300"/>
      <c r="F41" s="300">
        <f>D41*E41</f>
        <v>0</v>
      </c>
      <c r="G41" s="293" t="s">
        <v>1</v>
      </c>
      <c r="H41" s="300"/>
      <c r="I41" s="300">
        <f>D41*H41</f>
        <v>0</v>
      </c>
      <c r="J41" s="300">
        <f>E41+H41</f>
        <v>0</v>
      </c>
      <c r="K41" s="300">
        <f>F41+I41</f>
        <v>0</v>
      </c>
      <c r="L41" s="295"/>
      <c r="M41" s="295"/>
    </row>
    <row r="42" spans="1:13" ht="12">
      <c r="A42" s="317">
        <v>42</v>
      </c>
      <c r="B42" s="314" t="s">
        <v>1410</v>
      </c>
      <c r="C42" s="307" t="s">
        <v>1</v>
      </c>
      <c r="D42" s="308"/>
      <c r="E42" s="308"/>
      <c r="F42" s="308"/>
      <c r="G42" s="307" t="s">
        <v>1</v>
      </c>
      <c r="H42" s="308"/>
      <c r="I42" s="308"/>
      <c r="J42" s="308"/>
      <c r="K42" s="308"/>
      <c r="L42" s="295"/>
      <c r="M42" s="295"/>
    </row>
    <row r="43" spans="1:13" ht="12">
      <c r="A43" s="317">
        <v>43</v>
      </c>
      <c r="B43" s="311" t="s">
        <v>1411</v>
      </c>
      <c r="C43" s="293" t="s">
        <v>1035</v>
      </c>
      <c r="D43" s="300">
        <v>1</v>
      </c>
      <c r="E43" s="300"/>
      <c r="F43" s="300">
        <f>D43*E43</f>
        <v>0</v>
      </c>
      <c r="G43" s="293" t="s">
        <v>1</v>
      </c>
      <c r="H43" s="300"/>
      <c r="I43" s="300">
        <f>D43*H43</f>
        <v>0</v>
      </c>
      <c r="J43" s="300">
        <f>E43+H43</f>
        <v>0</v>
      </c>
      <c r="K43" s="300">
        <f>F43+I43</f>
        <v>0</v>
      </c>
      <c r="L43" s="295"/>
      <c r="M43" s="295"/>
    </row>
    <row r="44" spans="1:13" ht="12">
      <c r="A44" s="317">
        <v>44</v>
      </c>
      <c r="B44" s="314" t="s">
        <v>1412</v>
      </c>
      <c r="C44" s="307" t="s">
        <v>1</v>
      </c>
      <c r="D44" s="308"/>
      <c r="E44" s="308"/>
      <c r="F44" s="308"/>
      <c r="G44" s="307" t="s">
        <v>1</v>
      </c>
      <c r="H44" s="308"/>
      <c r="I44" s="308"/>
      <c r="J44" s="308"/>
      <c r="K44" s="308"/>
      <c r="L44" s="295"/>
      <c r="M44" s="295"/>
    </row>
    <row r="45" spans="1:13" ht="12">
      <c r="A45" s="317">
        <v>45</v>
      </c>
      <c r="B45" s="311" t="s">
        <v>1413</v>
      </c>
      <c r="C45" s="293" t="s">
        <v>1035</v>
      </c>
      <c r="D45" s="300">
        <v>1</v>
      </c>
      <c r="E45" s="300"/>
      <c r="F45" s="300">
        <f>D45*E45</f>
        <v>0</v>
      </c>
      <c r="G45" s="293" t="s">
        <v>1</v>
      </c>
      <c r="H45" s="300"/>
      <c r="I45" s="300">
        <f>D45*H45</f>
        <v>0</v>
      </c>
      <c r="J45" s="300">
        <f>E45+H45</f>
        <v>0</v>
      </c>
      <c r="K45" s="300">
        <f>F45+I45</f>
        <v>0</v>
      </c>
      <c r="L45" s="295"/>
      <c r="M45" s="295"/>
    </row>
    <row r="46" spans="1:13" ht="12">
      <c r="A46" s="317">
        <v>46</v>
      </c>
      <c r="B46" s="313" t="s">
        <v>1414</v>
      </c>
      <c r="C46" s="298" t="s">
        <v>1</v>
      </c>
      <c r="D46" s="299"/>
      <c r="E46" s="299"/>
      <c r="F46" s="299">
        <f>SUM(F36:F45)</f>
        <v>0</v>
      </c>
      <c r="G46" s="298" t="s">
        <v>1</v>
      </c>
      <c r="H46" s="299"/>
      <c r="I46" s="299">
        <f>SUM(I36:I45)</f>
        <v>0</v>
      </c>
      <c r="J46" s="299"/>
      <c r="K46" s="299">
        <f>SUM(K36:K45)</f>
        <v>0</v>
      </c>
      <c r="L46" s="295"/>
      <c r="M46" s="295"/>
    </row>
    <row r="47" spans="1:13" ht="12">
      <c r="A47" s="317">
        <v>47</v>
      </c>
      <c r="B47" s="312" t="s">
        <v>1415</v>
      </c>
      <c r="C47" s="303" t="s">
        <v>1</v>
      </c>
      <c r="D47" s="304"/>
      <c r="E47" s="304"/>
      <c r="F47" s="304">
        <f>SUM(F7:F33,F36:F45)</f>
        <v>0</v>
      </c>
      <c r="G47" s="303" t="s">
        <v>1</v>
      </c>
      <c r="H47" s="304"/>
      <c r="I47" s="304">
        <f>SUM(I7:I33,I36:I45)</f>
        <v>0</v>
      </c>
      <c r="J47" s="304"/>
      <c r="K47" s="304">
        <f>SUM(K7:K33,K36:K45)</f>
        <v>0</v>
      </c>
      <c r="L47" s="295"/>
      <c r="M47" s="295"/>
    </row>
    <row r="48" spans="1:13" ht="12">
      <c r="A48" s="317">
        <v>48</v>
      </c>
      <c r="B48" s="311" t="s">
        <v>1</v>
      </c>
      <c r="C48" s="293" t="s">
        <v>1</v>
      </c>
      <c r="D48" s="300"/>
      <c r="E48" s="300"/>
      <c r="F48" s="300"/>
      <c r="G48" s="293" t="s">
        <v>1</v>
      </c>
      <c r="H48" s="300"/>
      <c r="I48" s="300"/>
      <c r="J48" s="300">
        <f>E48+H48</f>
        <v>0</v>
      </c>
      <c r="K48" s="300">
        <f>F48+I48</f>
        <v>0</v>
      </c>
      <c r="L48" s="295"/>
      <c r="M48" s="295"/>
    </row>
    <row r="49" spans="1:13" ht="12">
      <c r="A49" s="317">
        <v>49</v>
      </c>
      <c r="B49" s="312" t="s">
        <v>1352</v>
      </c>
      <c r="C49" s="303" t="s">
        <v>1</v>
      </c>
      <c r="D49" s="304"/>
      <c r="E49" s="304"/>
      <c r="F49" s="304"/>
      <c r="G49" s="303" t="s">
        <v>1</v>
      </c>
      <c r="H49" s="304"/>
      <c r="I49" s="304"/>
      <c r="J49" s="304"/>
      <c r="K49" s="304"/>
      <c r="L49" s="295"/>
      <c r="M49" s="295"/>
    </row>
    <row r="50" spans="1:13" ht="12">
      <c r="A50" s="317">
        <v>50</v>
      </c>
      <c r="B50" s="313" t="s">
        <v>1416</v>
      </c>
      <c r="C50" s="298" t="s">
        <v>1</v>
      </c>
      <c r="D50" s="299"/>
      <c r="E50" s="299"/>
      <c r="F50" s="299"/>
      <c r="G50" s="298" t="s">
        <v>1</v>
      </c>
      <c r="H50" s="299"/>
      <c r="I50" s="299"/>
      <c r="J50" s="299"/>
      <c r="K50" s="299"/>
      <c r="L50" s="295"/>
      <c r="M50" s="295"/>
    </row>
    <row r="51" spans="1:13" ht="22.5">
      <c r="A51" s="317">
        <v>51</v>
      </c>
      <c r="B51" s="314" t="s">
        <v>1417</v>
      </c>
      <c r="C51" s="307" t="s">
        <v>1</v>
      </c>
      <c r="D51" s="308"/>
      <c r="E51" s="308"/>
      <c r="F51" s="308"/>
      <c r="G51" s="307" t="s">
        <v>1</v>
      </c>
      <c r="H51" s="308"/>
      <c r="I51" s="308"/>
      <c r="J51" s="308"/>
      <c r="K51" s="308"/>
      <c r="L51" s="295"/>
      <c r="M51" s="295"/>
    </row>
    <row r="52" spans="1:13" ht="12">
      <c r="A52" s="317">
        <v>52</v>
      </c>
      <c r="B52" s="311" t="s">
        <v>1418</v>
      </c>
      <c r="C52" s="293" t="s">
        <v>1035</v>
      </c>
      <c r="D52" s="300">
        <v>6</v>
      </c>
      <c r="E52" s="300"/>
      <c r="F52" s="300">
        <f>D52*E52</f>
        <v>0</v>
      </c>
      <c r="G52" s="293" t="s">
        <v>1</v>
      </c>
      <c r="H52" s="300"/>
      <c r="I52" s="300">
        <f>D52*H52</f>
        <v>0</v>
      </c>
      <c r="J52" s="300">
        <f>E52+H52</f>
        <v>0</v>
      </c>
      <c r="K52" s="300">
        <f>F52+I52</f>
        <v>0</v>
      </c>
      <c r="L52" s="295"/>
      <c r="M52" s="295"/>
    </row>
    <row r="53" spans="1:13" ht="12">
      <c r="A53" s="317">
        <v>53</v>
      </c>
      <c r="B53" s="314" t="s">
        <v>1419</v>
      </c>
      <c r="C53" s="307" t="s">
        <v>1</v>
      </c>
      <c r="D53" s="308"/>
      <c r="E53" s="308"/>
      <c r="F53" s="308"/>
      <c r="G53" s="307" t="s">
        <v>1</v>
      </c>
      <c r="H53" s="308"/>
      <c r="I53" s="308"/>
      <c r="J53" s="308"/>
      <c r="K53" s="308"/>
      <c r="L53" s="295"/>
      <c r="M53" s="295"/>
    </row>
    <row r="54" spans="1:13" ht="12">
      <c r="A54" s="317">
        <v>54</v>
      </c>
      <c r="B54" s="311" t="s">
        <v>1420</v>
      </c>
      <c r="C54" s="293" t="s">
        <v>1035</v>
      </c>
      <c r="D54" s="300">
        <v>4</v>
      </c>
      <c r="E54" s="300"/>
      <c r="F54" s="300">
        <f>D54*E54</f>
        <v>0</v>
      </c>
      <c r="G54" s="293" t="s">
        <v>1</v>
      </c>
      <c r="H54" s="300"/>
      <c r="I54" s="300">
        <f>D54*H54</f>
        <v>0</v>
      </c>
      <c r="J54" s="300">
        <f>E54+H54</f>
        <v>0</v>
      </c>
      <c r="K54" s="300">
        <f>F54+I54</f>
        <v>0</v>
      </c>
      <c r="L54" s="295"/>
      <c r="M54" s="295"/>
    </row>
    <row r="55" spans="1:13" ht="12">
      <c r="A55" s="317">
        <v>55</v>
      </c>
      <c r="B55" s="314" t="s">
        <v>1421</v>
      </c>
      <c r="C55" s="307" t="s">
        <v>1</v>
      </c>
      <c r="D55" s="308"/>
      <c r="E55" s="308"/>
      <c r="F55" s="308"/>
      <c r="G55" s="307" t="s">
        <v>1</v>
      </c>
      <c r="H55" s="308"/>
      <c r="I55" s="308"/>
      <c r="J55" s="308"/>
      <c r="K55" s="308"/>
      <c r="L55" s="295"/>
      <c r="M55" s="295"/>
    </row>
    <row r="56" spans="1:13" ht="12">
      <c r="A56" s="317">
        <v>56</v>
      </c>
      <c r="B56" s="311" t="s">
        <v>1420</v>
      </c>
      <c r="C56" s="293" t="s">
        <v>1035</v>
      </c>
      <c r="D56" s="300">
        <v>4</v>
      </c>
      <c r="E56" s="300"/>
      <c r="F56" s="300">
        <f>D56*E56</f>
        <v>0</v>
      </c>
      <c r="G56" s="293" t="s">
        <v>1</v>
      </c>
      <c r="H56" s="300"/>
      <c r="I56" s="300">
        <f>D56*H56</f>
        <v>0</v>
      </c>
      <c r="J56" s="300">
        <f>E56+H56</f>
        <v>0</v>
      </c>
      <c r="K56" s="300">
        <f>F56+I56</f>
        <v>0</v>
      </c>
      <c r="L56" s="295"/>
      <c r="M56" s="295"/>
    </row>
    <row r="57" spans="1:13" ht="12">
      <c r="A57" s="317">
        <v>57</v>
      </c>
      <c r="B57" s="314" t="s">
        <v>1422</v>
      </c>
      <c r="C57" s="307" t="s">
        <v>1</v>
      </c>
      <c r="D57" s="308"/>
      <c r="E57" s="308"/>
      <c r="F57" s="308"/>
      <c r="G57" s="307" t="s">
        <v>1</v>
      </c>
      <c r="H57" s="308"/>
      <c r="I57" s="308"/>
      <c r="J57" s="308"/>
      <c r="K57" s="308"/>
      <c r="L57" s="295"/>
      <c r="M57" s="295"/>
    </row>
    <row r="58" spans="1:13" ht="12">
      <c r="A58" s="317">
        <v>58</v>
      </c>
      <c r="B58" s="311" t="s">
        <v>1423</v>
      </c>
      <c r="C58" s="293" t="s">
        <v>1035</v>
      </c>
      <c r="D58" s="300">
        <v>2</v>
      </c>
      <c r="E58" s="300"/>
      <c r="F58" s="300">
        <f>D58*E58</f>
        <v>0</v>
      </c>
      <c r="G58" s="293" t="s">
        <v>1</v>
      </c>
      <c r="H58" s="300"/>
      <c r="I58" s="300">
        <f>D58*H58</f>
        <v>0</v>
      </c>
      <c r="J58" s="300">
        <f>E58+H58</f>
        <v>0</v>
      </c>
      <c r="K58" s="300">
        <f>F58+I58</f>
        <v>0</v>
      </c>
      <c r="L58" s="295"/>
      <c r="M58" s="295"/>
    </row>
    <row r="59" spans="1:13" ht="22.5">
      <c r="A59" s="317">
        <v>59</v>
      </c>
      <c r="B59" s="314" t="s">
        <v>1424</v>
      </c>
      <c r="C59" s="307" t="s">
        <v>1</v>
      </c>
      <c r="D59" s="308"/>
      <c r="E59" s="308"/>
      <c r="F59" s="308"/>
      <c r="G59" s="307" t="s">
        <v>1</v>
      </c>
      <c r="H59" s="308"/>
      <c r="I59" s="308"/>
      <c r="J59" s="308"/>
      <c r="K59" s="308"/>
      <c r="L59" s="295"/>
      <c r="M59" s="295"/>
    </row>
    <row r="60" spans="1:13" ht="12">
      <c r="A60" s="317">
        <v>60</v>
      </c>
      <c r="B60" s="311" t="s">
        <v>1425</v>
      </c>
      <c r="C60" s="293" t="s">
        <v>1035</v>
      </c>
      <c r="D60" s="300">
        <v>1</v>
      </c>
      <c r="E60" s="300"/>
      <c r="F60" s="300">
        <f>D60*E60</f>
        <v>0</v>
      </c>
      <c r="G60" s="293" t="s">
        <v>1</v>
      </c>
      <c r="H60" s="300"/>
      <c r="I60" s="300">
        <f>D60*H60</f>
        <v>0</v>
      </c>
      <c r="J60" s="300">
        <f>E60+H60</f>
        <v>0</v>
      </c>
      <c r="K60" s="300">
        <f>F60+I60</f>
        <v>0</v>
      </c>
      <c r="L60" s="295"/>
      <c r="M60" s="295"/>
    </row>
    <row r="61" spans="1:13" ht="22.5">
      <c r="A61" s="317">
        <v>61</v>
      </c>
      <c r="B61" s="314" t="s">
        <v>1426</v>
      </c>
      <c r="C61" s="307" t="s">
        <v>1</v>
      </c>
      <c r="D61" s="308"/>
      <c r="E61" s="308"/>
      <c r="F61" s="308"/>
      <c r="G61" s="307" t="s">
        <v>1</v>
      </c>
      <c r="H61" s="308"/>
      <c r="I61" s="308"/>
      <c r="J61" s="308"/>
      <c r="K61" s="308"/>
      <c r="L61" s="295"/>
      <c r="M61" s="295"/>
    </row>
    <row r="62" spans="1:13" ht="12">
      <c r="A62" s="317">
        <v>62</v>
      </c>
      <c r="B62" s="311" t="s">
        <v>1427</v>
      </c>
      <c r="C62" s="293" t="s">
        <v>1035</v>
      </c>
      <c r="D62" s="300">
        <v>4</v>
      </c>
      <c r="E62" s="300"/>
      <c r="F62" s="300">
        <f>D62*E62</f>
        <v>0</v>
      </c>
      <c r="G62" s="293" t="s">
        <v>1</v>
      </c>
      <c r="H62" s="300"/>
      <c r="I62" s="300">
        <f>D62*H62</f>
        <v>0</v>
      </c>
      <c r="J62" s="300">
        <f>E62+H62</f>
        <v>0</v>
      </c>
      <c r="K62" s="300">
        <f>F62+I62</f>
        <v>0</v>
      </c>
      <c r="L62" s="295"/>
      <c r="M62" s="295"/>
    </row>
    <row r="63" spans="1:13" ht="12">
      <c r="A63" s="317">
        <v>63</v>
      </c>
      <c r="B63" s="314" t="s">
        <v>1428</v>
      </c>
      <c r="C63" s="307" t="s">
        <v>1</v>
      </c>
      <c r="D63" s="308"/>
      <c r="E63" s="308"/>
      <c r="F63" s="308"/>
      <c r="G63" s="307" t="s">
        <v>1</v>
      </c>
      <c r="H63" s="308"/>
      <c r="I63" s="308"/>
      <c r="J63" s="308"/>
      <c r="K63" s="308"/>
      <c r="L63" s="295"/>
      <c r="M63" s="295"/>
    </row>
    <row r="64" spans="1:13" ht="12">
      <c r="A64" s="317">
        <v>64</v>
      </c>
      <c r="B64" s="311" t="s">
        <v>1429</v>
      </c>
      <c r="C64" s="293" t="s">
        <v>1035</v>
      </c>
      <c r="D64" s="300">
        <v>2</v>
      </c>
      <c r="E64" s="300"/>
      <c r="F64" s="300">
        <f>D64*E64</f>
        <v>0</v>
      </c>
      <c r="G64" s="293" t="s">
        <v>1</v>
      </c>
      <c r="H64" s="300"/>
      <c r="I64" s="300">
        <f>D64*H64</f>
        <v>0</v>
      </c>
      <c r="J64" s="300">
        <f>E64+H64</f>
        <v>0</v>
      </c>
      <c r="K64" s="300">
        <f>F64+I64</f>
        <v>0</v>
      </c>
      <c r="L64" s="295"/>
      <c r="M64" s="295"/>
    </row>
    <row r="65" spans="1:13" ht="12">
      <c r="A65" s="317">
        <v>65</v>
      </c>
      <c r="B65" s="311" t="s">
        <v>1430</v>
      </c>
      <c r="C65" s="293" t="s">
        <v>1035</v>
      </c>
      <c r="D65" s="300">
        <v>1</v>
      </c>
      <c r="E65" s="300"/>
      <c r="F65" s="300">
        <f>D65*E65</f>
        <v>0</v>
      </c>
      <c r="G65" s="293" t="s">
        <v>1</v>
      </c>
      <c r="H65" s="300"/>
      <c r="I65" s="300">
        <f>D65*H65</f>
        <v>0</v>
      </c>
      <c r="J65" s="300">
        <f>E65+H65</f>
        <v>0</v>
      </c>
      <c r="K65" s="300">
        <f>F65+I65</f>
        <v>0</v>
      </c>
      <c r="L65" s="295"/>
      <c r="M65" s="295"/>
    </row>
    <row r="66" spans="1:13" ht="12">
      <c r="A66" s="317">
        <v>66</v>
      </c>
      <c r="B66" s="314" t="s">
        <v>1431</v>
      </c>
      <c r="C66" s="307" t="s">
        <v>1</v>
      </c>
      <c r="D66" s="308"/>
      <c r="E66" s="308"/>
      <c r="F66" s="308"/>
      <c r="G66" s="307" t="s">
        <v>1</v>
      </c>
      <c r="H66" s="308"/>
      <c r="I66" s="308"/>
      <c r="J66" s="308"/>
      <c r="K66" s="308"/>
      <c r="L66" s="295"/>
      <c r="M66" s="295"/>
    </row>
    <row r="67" spans="1:13" ht="12">
      <c r="A67" s="317">
        <v>67</v>
      </c>
      <c r="B67" s="311" t="s">
        <v>1432</v>
      </c>
      <c r="C67" s="293" t="s">
        <v>1035</v>
      </c>
      <c r="D67" s="300">
        <v>3</v>
      </c>
      <c r="E67" s="300"/>
      <c r="F67" s="300">
        <f>D67*E67</f>
        <v>0</v>
      </c>
      <c r="G67" s="293" t="s">
        <v>1</v>
      </c>
      <c r="H67" s="300"/>
      <c r="I67" s="300">
        <f>D67*H67</f>
        <v>0</v>
      </c>
      <c r="J67" s="300">
        <f>E67+H67</f>
        <v>0</v>
      </c>
      <c r="K67" s="300">
        <f>F67+I67</f>
        <v>0</v>
      </c>
      <c r="L67" s="295"/>
      <c r="M67" s="295"/>
    </row>
    <row r="68" spans="1:13" ht="12">
      <c r="A68" s="317">
        <v>68</v>
      </c>
      <c r="B68" s="314" t="s">
        <v>1433</v>
      </c>
      <c r="C68" s="307" t="s">
        <v>1</v>
      </c>
      <c r="D68" s="308"/>
      <c r="E68" s="308"/>
      <c r="F68" s="308"/>
      <c r="G68" s="307" t="s">
        <v>1</v>
      </c>
      <c r="H68" s="308"/>
      <c r="I68" s="308"/>
      <c r="J68" s="308"/>
      <c r="K68" s="308"/>
      <c r="L68" s="295"/>
      <c r="M68" s="295"/>
    </row>
    <row r="69" spans="1:13" ht="12">
      <c r="A69" s="317">
        <v>69</v>
      </c>
      <c r="B69" s="311" t="s">
        <v>1434</v>
      </c>
      <c r="C69" s="293" t="s">
        <v>1035</v>
      </c>
      <c r="D69" s="300">
        <v>3</v>
      </c>
      <c r="E69" s="300"/>
      <c r="F69" s="300">
        <f>D69*E69</f>
        <v>0</v>
      </c>
      <c r="G69" s="293" t="s">
        <v>1</v>
      </c>
      <c r="H69" s="300"/>
      <c r="I69" s="300">
        <f>D69*H69</f>
        <v>0</v>
      </c>
      <c r="J69" s="300">
        <f>E69+H69</f>
        <v>0</v>
      </c>
      <c r="K69" s="300">
        <f>F69+I69</f>
        <v>0</v>
      </c>
      <c r="L69" s="295"/>
      <c r="M69" s="295"/>
    </row>
    <row r="70" spans="1:13" ht="12">
      <c r="A70" s="317">
        <v>70</v>
      </c>
      <c r="B70" s="314" t="s">
        <v>1435</v>
      </c>
      <c r="C70" s="307" t="s">
        <v>1</v>
      </c>
      <c r="D70" s="308"/>
      <c r="E70" s="308"/>
      <c r="F70" s="308"/>
      <c r="G70" s="307" t="s">
        <v>1</v>
      </c>
      <c r="H70" s="308"/>
      <c r="I70" s="308"/>
      <c r="J70" s="308"/>
      <c r="K70" s="308"/>
      <c r="L70" s="295"/>
      <c r="M70" s="295"/>
    </row>
    <row r="71" spans="1:13" ht="12">
      <c r="A71" s="317">
        <v>71</v>
      </c>
      <c r="B71" s="311" t="s">
        <v>1436</v>
      </c>
      <c r="C71" s="293" t="s">
        <v>1035</v>
      </c>
      <c r="D71" s="300">
        <v>1</v>
      </c>
      <c r="E71" s="300"/>
      <c r="F71" s="300">
        <f>D71*E71</f>
        <v>0</v>
      </c>
      <c r="G71" s="293" t="s">
        <v>1</v>
      </c>
      <c r="H71" s="300"/>
      <c r="I71" s="300">
        <f>D71*H71</f>
        <v>0</v>
      </c>
      <c r="J71" s="300">
        <f>E71+H71</f>
        <v>0</v>
      </c>
      <c r="K71" s="300">
        <f>F71+I71</f>
        <v>0</v>
      </c>
      <c r="L71" s="295"/>
      <c r="M71" s="295"/>
    </row>
    <row r="72" spans="1:13" ht="12">
      <c r="A72" s="317">
        <v>72</v>
      </c>
      <c r="B72" s="311" t="s">
        <v>1437</v>
      </c>
      <c r="C72" s="293" t="s">
        <v>1035</v>
      </c>
      <c r="D72" s="300">
        <v>2</v>
      </c>
      <c r="E72" s="300"/>
      <c r="F72" s="300">
        <f>D72*E72</f>
        <v>0</v>
      </c>
      <c r="G72" s="293" t="s">
        <v>1</v>
      </c>
      <c r="H72" s="300"/>
      <c r="I72" s="300">
        <f>D72*H72</f>
        <v>0</v>
      </c>
      <c r="J72" s="300">
        <f>E72+H72</f>
        <v>0</v>
      </c>
      <c r="K72" s="300">
        <f>F72+I72</f>
        <v>0</v>
      </c>
      <c r="L72" s="295"/>
      <c r="M72" s="295"/>
    </row>
    <row r="73" spans="1:13" ht="22.5">
      <c r="A73" s="317">
        <v>73</v>
      </c>
      <c r="B73" s="314" t="s">
        <v>1438</v>
      </c>
      <c r="C73" s="307" t="s">
        <v>1</v>
      </c>
      <c r="D73" s="308"/>
      <c r="E73" s="308"/>
      <c r="F73" s="308"/>
      <c r="G73" s="307" t="s">
        <v>1</v>
      </c>
      <c r="H73" s="308"/>
      <c r="I73" s="308"/>
      <c r="J73" s="308"/>
      <c r="K73" s="308"/>
      <c r="L73" s="295"/>
      <c r="M73" s="295"/>
    </row>
    <row r="74" spans="1:13" ht="12">
      <c r="A74" s="317">
        <v>74</v>
      </c>
      <c r="B74" s="311" t="s">
        <v>1439</v>
      </c>
      <c r="C74" s="293" t="s">
        <v>1035</v>
      </c>
      <c r="D74" s="300">
        <v>1</v>
      </c>
      <c r="E74" s="300"/>
      <c r="F74" s="300">
        <f>D74*E74</f>
        <v>0</v>
      </c>
      <c r="G74" s="293" t="s">
        <v>1</v>
      </c>
      <c r="H74" s="300"/>
      <c r="I74" s="300">
        <f>D74*H74</f>
        <v>0</v>
      </c>
      <c r="J74" s="300">
        <f>E74+H74</f>
        <v>0</v>
      </c>
      <c r="K74" s="300">
        <f>F74+I74</f>
        <v>0</v>
      </c>
      <c r="L74" s="295"/>
      <c r="M74" s="295"/>
    </row>
    <row r="75" spans="1:13" ht="12">
      <c r="A75" s="317">
        <v>75</v>
      </c>
      <c r="B75" s="314" t="s">
        <v>1440</v>
      </c>
      <c r="C75" s="307" t="s">
        <v>1</v>
      </c>
      <c r="D75" s="308"/>
      <c r="E75" s="308"/>
      <c r="F75" s="308"/>
      <c r="G75" s="307" t="s">
        <v>1</v>
      </c>
      <c r="H75" s="308"/>
      <c r="I75" s="308"/>
      <c r="J75" s="308"/>
      <c r="K75" s="308"/>
      <c r="L75" s="295"/>
      <c r="M75" s="295"/>
    </row>
    <row r="76" spans="1:13" ht="12">
      <c r="A76" s="317">
        <v>76</v>
      </c>
      <c r="B76" s="311" t="s">
        <v>1441</v>
      </c>
      <c r="C76" s="293" t="s">
        <v>1035</v>
      </c>
      <c r="D76" s="300">
        <v>2</v>
      </c>
      <c r="E76" s="300"/>
      <c r="F76" s="300">
        <f>D76*E76</f>
        <v>0</v>
      </c>
      <c r="G76" s="293" t="s">
        <v>1</v>
      </c>
      <c r="H76" s="300"/>
      <c r="I76" s="300">
        <f>D76*H76</f>
        <v>0</v>
      </c>
      <c r="J76" s="300">
        <f>E76+H76</f>
        <v>0</v>
      </c>
      <c r="K76" s="300">
        <f>F76+I76</f>
        <v>0</v>
      </c>
      <c r="L76" s="295"/>
      <c r="M76" s="295"/>
    </row>
    <row r="77" spans="1:13" ht="12">
      <c r="A77" s="317">
        <v>77</v>
      </c>
      <c r="B77" s="311" t="s">
        <v>1442</v>
      </c>
      <c r="C77" s="293" t="s">
        <v>1035</v>
      </c>
      <c r="D77" s="300">
        <v>1</v>
      </c>
      <c r="E77" s="300"/>
      <c r="F77" s="300">
        <f>D77*E77</f>
        <v>0</v>
      </c>
      <c r="G77" s="293" t="s">
        <v>1</v>
      </c>
      <c r="H77" s="300"/>
      <c r="I77" s="300">
        <f>D77*H77</f>
        <v>0</v>
      </c>
      <c r="J77" s="300">
        <f>E77+H77</f>
        <v>0</v>
      </c>
      <c r="K77" s="300">
        <f>F77+I77</f>
        <v>0</v>
      </c>
      <c r="L77" s="295"/>
      <c r="M77" s="295"/>
    </row>
    <row r="78" spans="1:13" ht="22.5">
      <c r="A78" s="317">
        <v>78</v>
      </c>
      <c r="B78" s="314" t="s">
        <v>1443</v>
      </c>
      <c r="C78" s="307" t="s">
        <v>1</v>
      </c>
      <c r="D78" s="308"/>
      <c r="E78" s="308"/>
      <c r="F78" s="308"/>
      <c r="G78" s="307" t="s">
        <v>1</v>
      </c>
      <c r="H78" s="308"/>
      <c r="I78" s="308"/>
      <c r="J78" s="308"/>
      <c r="K78" s="308"/>
      <c r="L78" s="295"/>
      <c r="M78" s="295"/>
    </row>
    <row r="79" spans="1:13" ht="12">
      <c r="A79" s="317">
        <v>79</v>
      </c>
      <c r="B79" s="311" t="s">
        <v>1444</v>
      </c>
      <c r="C79" s="293" t="s">
        <v>1035</v>
      </c>
      <c r="D79" s="300">
        <v>1</v>
      </c>
      <c r="E79" s="300"/>
      <c r="F79" s="300">
        <f>D79*E79</f>
        <v>0</v>
      </c>
      <c r="G79" s="293" t="s">
        <v>1</v>
      </c>
      <c r="H79" s="300"/>
      <c r="I79" s="300">
        <f>D79*H79</f>
        <v>0</v>
      </c>
      <c r="J79" s="300">
        <f>E79+H79</f>
        <v>0</v>
      </c>
      <c r="K79" s="300">
        <f>F79+I79</f>
        <v>0</v>
      </c>
      <c r="L79" s="295"/>
      <c r="M79" s="295"/>
    </row>
    <row r="80" spans="1:13" ht="12">
      <c r="A80" s="317">
        <v>80</v>
      </c>
      <c r="B80" s="314" t="s">
        <v>1445</v>
      </c>
      <c r="C80" s="307" t="s">
        <v>1</v>
      </c>
      <c r="D80" s="308"/>
      <c r="E80" s="308"/>
      <c r="F80" s="308"/>
      <c r="G80" s="307" t="s">
        <v>1</v>
      </c>
      <c r="H80" s="308"/>
      <c r="I80" s="308"/>
      <c r="J80" s="308"/>
      <c r="K80" s="308"/>
      <c r="L80" s="295"/>
      <c r="M80" s="295"/>
    </row>
    <row r="81" spans="1:13" ht="12">
      <c r="A81" s="317">
        <v>81</v>
      </c>
      <c r="B81" s="311" t="s">
        <v>1446</v>
      </c>
      <c r="C81" s="293" t="s">
        <v>1035</v>
      </c>
      <c r="D81" s="300">
        <v>2</v>
      </c>
      <c r="E81" s="300"/>
      <c r="F81" s="300">
        <f>D81*E81</f>
        <v>0</v>
      </c>
      <c r="G81" s="293" t="s">
        <v>1</v>
      </c>
      <c r="H81" s="300"/>
      <c r="I81" s="300">
        <f>D81*H81</f>
        <v>0</v>
      </c>
      <c r="J81" s="300">
        <f>E81+H81</f>
        <v>0</v>
      </c>
      <c r="K81" s="300">
        <f>F81+I81</f>
        <v>0</v>
      </c>
      <c r="L81" s="295"/>
      <c r="M81" s="295"/>
    </row>
    <row r="82" spans="1:13" ht="12">
      <c r="A82" s="317">
        <v>82</v>
      </c>
      <c r="B82" s="314" t="s">
        <v>1431</v>
      </c>
      <c r="C82" s="307" t="s">
        <v>1</v>
      </c>
      <c r="D82" s="308"/>
      <c r="E82" s="308"/>
      <c r="F82" s="308"/>
      <c r="G82" s="307" t="s">
        <v>1</v>
      </c>
      <c r="H82" s="308"/>
      <c r="I82" s="308"/>
      <c r="J82" s="308"/>
      <c r="K82" s="308"/>
      <c r="L82" s="295"/>
      <c r="M82" s="295"/>
    </row>
    <row r="83" spans="1:13" ht="12">
      <c r="A83" s="317">
        <v>83</v>
      </c>
      <c r="B83" s="311" t="s">
        <v>1447</v>
      </c>
      <c r="C83" s="293" t="s">
        <v>1035</v>
      </c>
      <c r="D83" s="300">
        <v>2</v>
      </c>
      <c r="E83" s="300"/>
      <c r="F83" s="300">
        <f>D83*E83</f>
        <v>0</v>
      </c>
      <c r="G83" s="293" t="s">
        <v>1</v>
      </c>
      <c r="H83" s="300"/>
      <c r="I83" s="300">
        <f>D83*H83</f>
        <v>0</v>
      </c>
      <c r="J83" s="300">
        <f>E83+H83</f>
        <v>0</v>
      </c>
      <c r="K83" s="300">
        <f>F83+I83</f>
        <v>0</v>
      </c>
      <c r="L83" s="295"/>
      <c r="M83" s="295"/>
    </row>
    <row r="84" spans="1:13" ht="12">
      <c r="A84" s="317">
        <v>84</v>
      </c>
      <c r="B84" s="314" t="s">
        <v>1448</v>
      </c>
      <c r="C84" s="307" t="s">
        <v>1</v>
      </c>
      <c r="D84" s="308"/>
      <c r="E84" s="308"/>
      <c r="F84" s="308"/>
      <c r="G84" s="307" t="s">
        <v>1</v>
      </c>
      <c r="H84" s="308"/>
      <c r="I84" s="308"/>
      <c r="J84" s="308"/>
      <c r="K84" s="308"/>
      <c r="L84" s="295"/>
      <c r="M84" s="295"/>
    </row>
    <row r="85" spans="1:13" ht="12">
      <c r="A85" s="317">
        <v>85</v>
      </c>
      <c r="B85" s="311" t="s">
        <v>1449</v>
      </c>
      <c r="C85" s="293" t="s">
        <v>1035</v>
      </c>
      <c r="D85" s="300">
        <v>1</v>
      </c>
      <c r="E85" s="300"/>
      <c r="F85" s="300">
        <f>D85*E85</f>
        <v>0</v>
      </c>
      <c r="G85" s="293" t="s">
        <v>1</v>
      </c>
      <c r="H85" s="300"/>
      <c r="I85" s="300">
        <f>D85*H85</f>
        <v>0</v>
      </c>
      <c r="J85" s="300">
        <f>E85+H85</f>
        <v>0</v>
      </c>
      <c r="K85" s="300">
        <f>F85+I85</f>
        <v>0</v>
      </c>
      <c r="L85" s="295"/>
      <c r="M85" s="295"/>
    </row>
    <row r="86" spans="1:13" ht="12">
      <c r="A86" s="317">
        <v>86</v>
      </c>
      <c r="B86" s="311" t="s">
        <v>1450</v>
      </c>
      <c r="C86" s="293" t="s">
        <v>1035</v>
      </c>
      <c r="D86" s="300">
        <v>1</v>
      </c>
      <c r="E86" s="300"/>
      <c r="F86" s="300">
        <f>D86*E86</f>
        <v>0</v>
      </c>
      <c r="G86" s="293" t="s">
        <v>1</v>
      </c>
      <c r="H86" s="300"/>
      <c r="I86" s="300">
        <f>D86*H86</f>
        <v>0</v>
      </c>
      <c r="J86" s="300">
        <f>E86+H86</f>
        <v>0</v>
      </c>
      <c r="K86" s="300">
        <f>F86+I86</f>
        <v>0</v>
      </c>
      <c r="L86" s="295"/>
      <c r="M86" s="295"/>
    </row>
    <row r="87" spans="1:13" ht="12">
      <c r="A87" s="317">
        <v>87</v>
      </c>
      <c r="B87" s="314" t="s">
        <v>1451</v>
      </c>
      <c r="C87" s="307" t="s">
        <v>1</v>
      </c>
      <c r="D87" s="308"/>
      <c r="E87" s="308"/>
      <c r="F87" s="308"/>
      <c r="G87" s="307" t="s">
        <v>1</v>
      </c>
      <c r="H87" s="308"/>
      <c r="I87" s="308"/>
      <c r="J87" s="308"/>
      <c r="K87" s="308"/>
      <c r="L87" s="295"/>
      <c r="M87" s="295"/>
    </row>
    <row r="88" spans="1:13" ht="12">
      <c r="A88" s="317">
        <v>88</v>
      </c>
      <c r="B88" s="311" t="s">
        <v>1452</v>
      </c>
      <c r="C88" s="293" t="s">
        <v>1035</v>
      </c>
      <c r="D88" s="300">
        <v>1</v>
      </c>
      <c r="E88" s="300"/>
      <c r="F88" s="300">
        <f>D88*E88</f>
        <v>0</v>
      </c>
      <c r="G88" s="293" t="s">
        <v>1</v>
      </c>
      <c r="H88" s="300"/>
      <c r="I88" s="300">
        <f>D88*H88</f>
        <v>0</v>
      </c>
      <c r="J88" s="300">
        <f>E88+H88</f>
        <v>0</v>
      </c>
      <c r="K88" s="300">
        <f>F88+I88</f>
        <v>0</v>
      </c>
      <c r="L88" s="295"/>
      <c r="M88" s="295"/>
    </row>
    <row r="89" spans="1:13" ht="12">
      <c r="A89" s="317">
        <v>89</v>
      </c>
      <c r="B89" s="313" t="s">
        <v>1453</v>
      </c>
      <c r="C89" s="298" t="s">
        <v>1</v>
      </c>
      <c r="D89" s="299"/>
      <c r="E89" s="299"/>
      <c r="F89" s="299">
        <f>SUM(F51:F88)</f>
        <v>0</v>
      </c>
      <c r="G89" s="298" t="s">
        <v>1</v>
      </c>
      <c r="H89" s="299"/>
      <c r="I89" s="299">
        <f>SUM(I51:I88)</f>
        <v>0</v>
      </c>
      <c r="J89" s="299"/>
      <c r="K89" s="299">
        <f>SUM(K51:K88)</f>
        <v>0</v>
      </c>
      <c r="L89" s="295"/>
      <c r="M89" s="295"/>
    </row>
    <row r="90" spans="1:13" ht="12">
      <c r="A90" s="317">
        <v>90</v>
      </c>
      <c r="B90" s="311" t="s">
        <v>1349</v>
      </c>
      <c r="C90" s="293" t="s">
        <v>1035</v>
      </c>
      <c r="D90" s="300">
        <v>1</v>
      </c>
      <c r="E90" s="300"/>
      <c r="F90" s="300">
        <f>D90*E90</f>
        <v>0</v>
      </c>
      <c r="G90" s="293" t="s">
        <v>1</v>
      </c>
      <c r="H90" s="300"/>
      <c r="I90" s="300">
        <f>D90*H90</f>
        <v>0</v>
      </c>
      <c r="J90" s="300">
        <f>E90+H90</f>
        <v>0</v>
      </c>
      <c r="K90" s="300">
        <f>F90+I90</f>
        <v>0</v>
      </c>
      <c r="L90" s="295"/>
      <c r="M90" s="295"/>
    </row>
    <row r="91" spans="1:13" ht="12">
      <c r="A91" s="317">
        <v>91</v>
      </c>
      <c r="B91" s="312" t="s">
        <v>1454</v>
      </c>
      <c r="C91" s="303" t="s">
        <v>1</v>
      </c>
      <c r="D91" s="304"/>
      <c r="E91" s="304"/>
      <c r="F91" s="304">
        <f>SUM(F50:F88,F90:F90)</f>
        <v>0</v>
      </c>
      <c r="G91" s="303" t="s">
        <v>1</v>
      </c>
      <c r="H91" s="304"/>
      <c r="I91" s="304">
        <f>SUM(I50:I88,I90:I90)</f>
        <v>0</v>
      </c>
      <c r="J91" s="304"/>
      <c r="K91" s="304">
        <f>SUM(K50:K88,K90:K90)</f>
        <v>0</v>
      </c>
      <c r="L91" s="295"/>
      <c r="M91" s="295"/>
    </row>
    <row r="92" spans="1:13" ht="12">
      <c r="A92" s="317">
        <v>92</v>
      </c>
      <c r="B92" s="311" t="s">
        <v>1</v>
      </c>
      <c r="C92" s="293" t="s">
        <v>1</v>
      </c>
      <c r="D92" s="300"/>
      <c r="E92" s="300"/>
      <c r="F92" s="300"/>
      <c r="G92" s="293" t="s">
        <v>1</v>
      </c>
      <c r="H92" s="300"/>
      <c r="I92" s="300"/>
      <c r="J92" s="300">
        <f>E92+H92</f>
        <v>0</v>
      </c>
      <c r="K92" s="300">
        <f>F92+I92</f>
        <v>0</v>
      </c>
      <c r="L92" s="295"/>
      <c r="M92" s="295"/>
    </row>
    <row r="93" spans="1:13" ht="12">
      <c r="A93" s="317">
        <v>93</v>
      </c>
      <c r="B93" s="312" t="s">
        <v>1354</v>
      </c>
      <c r="C93" s="303" t="s">
        <v>1</v>
      </c>
      <c r="D93" s="304"/>
      <c r="E93" s="304"/>
      <c r="F93" s="304"/>
      <c r="G93" s="303" t="s">
        <v>1</v>
      </c>
      <c r="H93" s="304"/>
      <c r="I93" s="304"/>
      <c r="J93" s="304"/>
      <c r="K93" s="304"/>
      <c r="L93" s="295"/>
      <c r="M93" s="295"/>
    </row>
    <row r="94" spans="1:13" ht="12">
      <c r="A94" s="317">
        <v>94</v>
      </c>
      <c r="B94" s="313" t="s">
        <v>1455</v>
      </c>
      <c r="C94" s="298" t="s">
        <v>1</v>
      </c>
      <c r="D94" s="299"/>
      <c r="E94" s="299"/>
      <c r="F94" s="299"/>
      <c r="G94" s="298" t="s">
        <v>1</v>
      </c>
      <c r="H94" s="299"/>
      <c r="I94" s="299"/>
      <c r="J94" s="299"/>
      <c r="K94" s="299"/>
      <c r="L94" s="295"/>
      <c r="M94" s="295"/>
    </row>
    <row r="95" spans="1:13" ht="12">
      <c r="A95" s="317">
        <v>95</v>
      </c>
      <c r="B95" s="315" t="s">
        <v>1456</v>
      </c>
      <c r="C95" s="301" t="s">
        <v>1</v>
      </c>
      <c r="D95" s="302"/>
      <c r="E95" s="302"/>
      <c r="F95" s="302"/>
      <c r="G95" s="301" t="s">
        <v>1</v>
      </c>
      <c r="H95" s="302"/>
      <c r="I95" s="302"/>
      <c r="J95" s="302"/>
      <c r="K95" s="302"/>
      <c r="L95" s="295"/>
      <c r="M95" s="295"/>
    </row>
    <row r="96" spans="1:13" ht="19.5">
      <c r="A96" s="317">
        <v>96</v>
      </c>
      <c r="B96" s="311" t="s">
        <v>1457</v>
      </c>
      <c r="C96" s="293" t="s">
        <v>1</v>
      </c>
      <c r="D96" s="300"/>
      <c r="E96" s="300"/>
      <c r="F96" s="300"/>
      <c r="G96" s="293" t="s">
        <v>1</v>
      </c>
      <c r="H96" s="300"/>
      <c r="I96" s="300"/>
      <c r="J96" s="300">
        <f>E96+H96</f>
        <v>0</v>
      </c>
      <c r="K96" s="300">
        <f>F96+I96</f>
        <v>0</v>
      </c>
      <c r="L96" s="295"/>
      <c r="M96" s="295"/>
    </row>
    <row r="97" spans="1:13" ht="33.75">
      <c r="A97" s="317">
        <v>97</v>
      </c>
      <c r="B97" s="314" t="s">
        <v>1458</v>
      </c>
      <c r="C97" s="307" t="s">
        <v>1</v>
      </c>
      <c r="D97" s="308"/>
      <c r="E97" s="308"/>
      <c r="F97" s="308"/>
      <c r="G97" s="307" t="s">
        <v>1</v>
      </c>
      <c r="H97" s="308"/>
      <c r="I97" s="308"/>
      <c r="J97" s="308"/>
      <c r="K97" s="308"/>
      <c r="L97" s="295"/>
      <c r="M97" s="295"/>
    </row>
    <row r="98" spans="1:13" ht="22.5">
      <c r="A98" s="317">
        <v>98</v>
      </c>
      <c r="B98" s="314" t="s">
        <v>1459</v>
      </c>
      <c r="C98" s="307" t="s">
        <v>1</v>
      </c>
      <c r="D98" s="308"/>
      <c r="E98" s="308"/>
      <c r="F98" s="308"/>
      <c r="G98" s="307" t="s">
        <v>1</v>
      </c>
      <c r="H98" s="308"/>
      <c r="I98" s="308"/>
      <c r="J98" s="308"/>
      <c r="K98" s="308"/>
      <c r="L98" s="295"/>
      <c r="M98" s="295"/>
    </row>
    <row r="99" spans="1:13" ht="12">
      <c r="A99" s="317">
        <v>99</v>
      </c>
      <c r="B99" s="314" t="s">
        <v>1460</v>
      </c>
      <c r="C99" s="307" t="s">
        <v>1</v>
      </c>
      <c r="D99" s="308"/>
      <c r="E99" s="308"/>
      <c r="F99" s="308"/>
      <c r="G99" s="307" t="s">
        <v>1</v>
      </c>
      <c r="H99" s="308"/>
      <c r="I99" s="308"/>
      <c r="J99" s="308"/>
      <c r="K99" s="308"/>
      <c r="L99" s="295"/>
      <c r="M99" s="295"/>
    </row>
    <row r="100" spans="1:13" ht="22.5">
      <c r="A100" s="317">
        <v>100</v>
      </c>
      <c r="B100" s="314" t="s">
        <v>1461</v>
      </c>
      <c r="C100" s="307" t="s">
        <v>1</v>
      </c>
      <c r="D100" s="308"/>
      <c r="E100" s="308"/>
      <c r="F100" s="308"/>
      <c r="G100" s="307" t="s">
        <v>1</v>
      </c>
      <c r="H100" s="308"/>
      <c r="I100" s="308"/>
      <c r="J100" s="308"/>
      <c r="K100" s="308"/>
      <c r="L100" s="295"/>
      <c r="M100" s="295"/>
    </row>
    <row r="101" spans="1:13" ht="22.5">
      <c r="A101" s="317">
        <v>101</v>
      </c>
      <c r="B101" s="314" t="s">
        <v>1462</v>
      </c>
      <c r="C101" s="307" t="s">
        <v>1</v>
      </c>
      <c r="D101" s="308"/>
      <c r="E101" s="308"/>
      <c r="F101" s="308"/>
      <c r="G101" s="307" t="s">
        <v>1</v>
      </c>
      <c r="H101" s="308"/>
      <c r="I101" s="308"/>
      <c r="J101" s="308"/>
      <c r="K101" s="308"/>
      <c r="L101" s="295"/>
      <c r="M101" s="295"/>
    </row>
    <row r="102" spans="1:13" ht="12">
      <c r="A102" s="317">
        <v>102</v>
      </c>
      <c r="B102" s="311" t="s">
        <v>1463</v>
      </c>
      <c r="C102" s="293" t="s">
        <v>1035</v>
      </c>
      <c r="D102" s="300">
        <v>1</v>
      </c>
      <c r="E102" s="300"/>
      <c r="F102" s="300">
        <f>D102*E102</f>
        <v>0</v>
      </c>
      <c r="G102" s="293" t="s">
        <v>1</v>
      </c>
      <c r="H102" s="300"/>
      <c r="I102" s="300">
        <f>D102*H102</f>
        <v>0</v>
      </c>
      <c r="J102" s="300">
        <f>E102+H102</f>
        <v>0</v>
      </c>
      <c r="K102" s="300">
        <f>F102+I102</f>
        <v>0</v>
      </c>
      <c r="L102" s="295"/>
      <c r="M102" s="295"/>
    </row>
    <row r="103" spans="1:13" ht="12">
      <c r="A103" s="317">
        <v>103</v>
      </c>
      <c r="B103" s="314" t="s">
        <v>1464</v>
      </c>
      <c r="C103" s="307" t="s">
        <v>1</v>
      </c>
      <c r="D103" s="308"/>
      <c r="E103" s="308"/>
      <c r="F103" s="308"/>
      <c r="G103" s="307" t="s">
        <v>1</v>
      </c>
      <c r="H103" s="308"/>
      <c r="I103" s="308"/>
      <c r="J103" s="308"/>
      <c r="K103" s="308"/>
      <c r="L103" s="295"/>
      <c r="M103" s="295"/>
    </row>
    <row r="104" spans="1:13" ht="12">
      <c r="A104" s="317">
        <v>104</v>
      </c>
      <c r="B104" s="311" t="s">
        <v>1465</v>
      </c>
      <c r="C104" s="293" t="s">
        <v>884</v>
      </c>
      <c r="D104" s="300">
        <v>3</v>
      </c>
      <c r="E104" s="300"/>
      <c r="F104" s="300">
        <f>D104*E104</f>
        <v>0</v>
      </c>
      <c r="G104" s="293" t="s">
        <v>1</v>
      </c>
      <c r="H104" s="300"/>
      <c r="I104" s="300">
        <f>D104*H104</f>
        <v>0</v>
      </c>
      <c r="J104" s="300">
        <f>E104+H104</f>
        <v>0</v>
      </c>
      <c r="K104" s="300">
        <f>F104+I104</f>
        <v>0</v>
      </c>
      <c r="L104" s="295"/>
      <c r="M104" s="295"/>
    </row>
    <row r="105" spans="1:13" ht="12">
      <c r="A105" s="317">
        <v>105</v>
      </c>
      <c r="B105" s="314" t="s">
        <v>1466</v>
      </c>
      <c r="C105" s="307" t="s">
        <v>1</v>
      </c>
      <c r="D105" s="308"/>
      <c r="E105" s="308"/>
      <c r="F105" s="308"/>
      <c r="G105" s="307" t="s">
        <v>1</v>
      </c>
      <c r="H105" s="308"/>
      <c r="I105" s="308"/>
      <c r="J105" s="308"/>
      <c r="K105" s="308"/>
      <c r="L105" s="295"/>
      <c r="M105" s="295"/>
    </row>
    <row r="106" spans="1:13" ht="12">
      <c r="A106" s="317">
        <v>106</v>
      </c>
      <c r="B106" s="311" t="s">
        <v>1463</v>
      </c>
      <c r="C106" s="293" t="s">
        <v>1035</v>
      </c>
      <c r="D106" s="300">
        <v>1</v>
      </c>
      <c r="E106" s="300"/>
      <c r="F106" s="300">
        <f>D106*E106</f>
        <v>0</v>
      </c>
      <c r="G106" s="293" t="s">
        <v>1</v>
      </c>
      <c r="H106" s="300"/>
      <c r="I106" s="300">
        <f>D106*H106</f>
        <v>0</v>
      </c>
      <c r="J106" s="300">
        <f>E106+H106</f>
        <v>0</v>
      </c>
      <c r="K106" s="300">
        <f>F106+I106</f>
        <v>0</v>
      </c>
      <c r="L106" s="295"/>
      <c r="M106" s="295"/>
    </row>
    <row r="107" spans="1:13" ht="12">
      <c r="A107" s="317">
        <v>107</v>
      </c>
      <c r="B107" s="315" t="s">
        <v>1467</v>
      </c>
      <c r="C107" s="301" t="s">
        <v>1</v>
      </c>
      <c r="D107" s="302"/>
      <c r="E107" s="302"/>
      <c r="F107" s="302">
        <f>SUM(F96:F106)</f>
        <v>0</v>
      </c>
      <c r="G107" s="301" t="s">
        <v>1</v>
      </c>
      <c r="H107" s="302"/>
      <c r="I107" s="302">
        <f>SUM(I96:I106)</f>
        <v>0</v>
      </c>
      <c r="J107" s="302"/>
      <c r="K107" s="302">
        <f>SUM(K96:K106)</f>
        <v>0</v>
      </c>
      <c r="L107" s="295"/>
      <c r="M107" s="295"/>
    </row>
    <row r="108" spans="1:13" ht="12">
      <c r="A108" s="317">
        <v>108</v>
      </c>
      <c r="B108" s="311" t="s">
        <v>1</v>
      </c>
      <c r="C108" s="293" t="s">
        <v>1</v>
      </c>
      <c r="D108" s="300"/>
      <c r="E108" s="300"/>
      <c r="F108" s="300"/>
      <c r="G108" s="293" t="s">
        <v>1</v>
      </c>
      <c r="H108" s="300"/>
      <c r="I108" s="300"/>
      <c r="J108" s="300">
        <f>E108+H108</f>
        <v>0</v>
      </c>
      <c r="K108" s="300">
        <f>F108+I108</f>
        <v>0</v>
      </c>
      <c r="L108" s="295"/>
      <c r="M108" s="295"/>
    </row>
    <row r="109" spans="1:13" ht="12">
      <c r="A109" s="317">
        <v>109</v>
      </c>
      <c r="B109" s="315" t="s">
        <v>1468</v>
      </c>
      <c r="C109" s="301" t="s">
        <v>1</v>
      </c>
      <c r="D109" s="302"/>
      <c r="E109" s="302"/>
      <c r="F109" s="302"/>
      <c r="G109" s="301" t="s">
        <v>1</v>
      </c>
      <c r="H109" s="302"/>
      <c r="I109" s="302"/>
      <c r="J109" s="302"/>
      <c r="K109" s="302"/>
      <c r="L109" s="295"/>
      <c r="M109" s="295"/>
    </row>
    <row r="110" spans="1:13" ht="12">
      <c r="A110" s="317">
        <v>110</v>
      </c>
      <c r="B110" s="311" t="s">
        <v>1469</v>
      </c>
      <c r="C110" s="293" t="s">
        <v>1035</v>
      </c>
      <c r="D110" s="300">
        <v>1</v>
      </c>
      <c r="E110" s="300"/>
      <c r="F110" s="300">
        <f aca="true" t="shared" si="1" ref="F110:F116">D110*E110</f>
        <v>0</v>
      </c>
      <c r="G110" s="293" t="s">
        <v>1</v>
      </c>
      <c r="H110" s="300"/>
      <c r="I110" s="300">
        <f aca="true" t="shared" si="2" ref="I110:I116">D110*H110</f>
        <v>0</v>
      </c>
      <c r="J110" s="300">
        <f aca="true" t="shared" si="3" ref="J110:K116">E110+H110</f>
        <v>0</v>
      </c>
      <c r="K110" s="300">
        <f t="shared" si="3"/>
        <v>0</v>
      </c>
      <c r="L110" s="295"/>
      <c r="M110" s="295"/>
    </row>
    <row r="111" spans="1:13" ht="12">
      <c r="A111" s="317">
        <v>111</v>
      </c>
      <c r="B111" s="311" t="s">
        <v>1470</v>
      </c>
      <c r="C111" s="293" t="s">
        <v>1035</v>
      </c>
      <c r="D111" s="300">
        <v>1</v>
      </c>
      <c r="E111" s="300"/>
      <c r="F111" s="300">
        <f t="shared" si="1"/>
        <v>0</v>
      </c>
      <c r="G111" s="293" t="s">
        <v>1</v>
      </c>
      <c r="H111" s="300"/>
      <c r="I111" s="300">
        <f t="shared" si="2"/>
        <v>0</v>
      </c>
      <c r="J111" s="300">
        <f t="shared" si="3"/>
        <v>0</v>
      </c>
      <c r="K111" s="300">
        <f t="shared" si="3"/>
        <v>0</v>
      </c>
      <c r="L111" s="295"/>
      <c r="M111" s="295"/>
    </row>
    <row r="112" spans="1:13" ht="12">
      <c r="A112" s="317">
        <v>112</v>
      </c>
      <c r="B112" s="311" t="s">
        <v>1471</v>
      </c>
      <c r="C112" s="293" t="s">
        <v>1035</v>
      </c>
      <c r="D112" s="300">
        <v>1</v>
      </c>
      <c r="E112" s="300"/>
      <c r="F112" s="300">
        <f t="shared" si="1"/>
        <v>0</v>
      </c>
      <c r="G112" s="293" t="s">
        <v>1</v>
      </c>
      <c r="H112" s="300"/>
      <c r="I112" s="300">
        <f t="shared" si="2"/>
        <v>0</v>
      </c>
      <c r="J112" s="300">
        <f t="shared" si="3"/>
        <v>0</v>
      </c>
      <c r="K112" s="300">
        <f t="shared" si="3"/>
        <v>0</v>
      </c>
      <c r="L112" s="295"/>
      <c r="M112" s="295"/>
    </row>
    <row r="113" spans="1:13" ht="12">
      <c r="A113" s="317">
        <v>113</v>
      </c>
      <c r="B113" s="311" t="s">
        <v>1472</v>
      </c>
      <c r="C113" s="293" t="s">
        <v>1035</v>
      </c>
      <c r="D113" s="300">
        <v>3</v>
      </c>
      <c r="E113" s="300"/>
      <c r="F113" s="300">
        <f t="shared" si="1"/>
        <v>0</v>
      </c>
      <c r="G113" s="293" t="s">
        <v>1</v>
      </c>
      <c r="H113" s="300"/>
      <c r="I113" s="300">
        <f t="shared" si="2"/>
        <v>0</v>
      </c>
      <c r="J113" s="300">
        <f t="shared" si="3"/>
        <v>0</v>
      </c>
      <c r="K113" s="300">
        <f t="shared" si="3"/>
        <v>0</v>
      </c>
      <c r="L113" s="295"/>
      <c r="M113" s="295"/>
    </row>
    <row r="114" spans="1:13" ht="12">
      <c r="A114" s="317">
        <v>114</v>
      </c>
      <c r="B114" s="311" t="s">
        <v>1473</v>
      </c>
      <c r="C114" s="293" t="s">
        <v>1474</v>
      </c>
      <c r="D114" s="300">
        <v>52</v>
      </c>
      <c r="E114" s="300"/>
      <c r="F114" s="300">
        <f t="shared" si="1"/>
        <v>0</v>
      </c>
      <c r="G114" s="293" t="s">
        <v>1</v>
      </c>
      <c r="H114" s="300"/>
      <c r="I114" s="300">
        <f t="shared" si="2"/>
        <v>0</v>
      </c>
      <c r="J114" s="300">
        <f t="shared" si="3"/>
        <v>0</v>
      </c>
      <c r="K114" s="300">
        <f t="shared" si="3"/>
        <v>0</v>
      </c>
      <c r="L114" s="295"/>
      <c r="M114" s="295"/>
    </row>
    <row r="115" spans="1:13" ht="12">
      <c r="A115" s="317">
        <v>115</v>
      </c>
      <c r="B115" s="311" t="s">
        <v>1475</v>
      </c>
      <c r="C115" s="293" t="s">
        <v>884</v>
      </c>
      <c r="D115" s="300">
        <v>5</v>
      </c>
      <c r="E115" s="300"/>
      <c r="F115" s="300">
        <f t="shared" si="1"/>
        <v>0</v>
      </c>
      <c r="G115" s="293" t="s">
        <v>1</v>
      </c>
      <c r="H115" s="300"/>
      <c r="I115" s="300">
        <f t="shared" si="2"/>
        <v>0</v>
      </c>
      <c r="J115" s="300">
        <f t="shared" si="3"/>
        <v>0</v>
      </c>
      <c r="K115" s="300">
        <f t="shared" si="3"/>
        <v>0</v>
      </c>
      <c r="L115" s="295"/>
      <c r="M115" s="295"/>
    </row>
    <row r="116" spans="1:13" ht="12">
      <c r="A116" s="317">
        <v>116</v>
      </c>
      <c r="B116" s="311" t="s">
        <v>1476</v>
      </c>
      <c r="C116" s="293" t="s">
        <v>884</v>
      </c>
      <c r="D116" s="300">
        <v>10</v>
      </c>
      <c r="E116" s="300"/>
      <c r="F116" s="300">
        <f t="shared" si="1"/>
        <v>0</v>
      </c>
      <c r="G116" s="293" t="s">
        <v>1</v>
      </c>
      <c r="H116" s="300"/>
      <c r="I116" s="300">
        <f t="shared" si="2"/>
        <v>0</v>
      </c>
      <c r="J116" s="300">
        <f t="shared" si="3"/>
        <v>0</v>
      </c>
      <c r="K116" s="300">
        <f t="shared" si="3"/>
        <v>0</v>
      </c>
      <c r="L116" s="295"/>
      <c r="M116" s="295"/>
    </row>
    <row r="117" spans="1:13" ht="12">
      <c r="A117" s="317">
        <v>117</v>
      </c>
      <c r="B117" s="315" t="s">
        <v>1477</v>
      </c>
      <c r="C117" s="301" t="s">
        <v>1</v>
      </c>
      <c r="D117" s="302"/>
      <c r="E117" s="302"/>
      <c r="F117" s="302">
        <f>SUM(F110:F116)</f>
        <v>0</v>
      </c>
      <c r="G117" s="301" t="s">
        <v>1</v>
      </c>
      <c r="H117" s="302"/>
      <c r="I117" s="302">
        <f>SUM(I110:I116)</f>
        <v>0</v>
      </c>
      <c r="J117" s="302"/>
      <c r="K117" s="302">
        <f>SUM(K110:K116)</f>
        <v>0</v>
      </c>
      <c r="L117" s="295"/>
      <c r="M117" s="295"/>
    </row>
    <row r="118" spans="1:13" ht="12">
      <c r="A118" s="317">
        <v>118</v>
      </c>
      <c r="B118" s="313" t="s">
        <v>1478</v>
      </c>
      <c r="C118" s="298" t="s">
        <v>1</v>
      </c>
      <c r="D118" s="299"/>
      <c r="E118" s="299"/>
      <c r="F118" s="299">
        <f>SUM(F95:F106,F108,F110:F116)</f>
        <v>0</v>
      </c>
      <c r="G118" s="298" t="s">
        <v>1</v>
      </c>
      <c r="H118" s="299"/>
      <c r="I118" s="299">
        <f>SUM(I95:I106,I108,I110:I116)</f>
        <v>0</v>
      </c>
      <c r="J118" s="299"/>
      <c r="K118" s="299">
        <f>SUM(K95:K106,K108,K110:K116)</f>
        <v>0</v>
      </c>
      <c r="L118" s="295"/>
      <c r="M118" s="295"/>
    </row>
    <row r="119" spans="1:13" ht="12">
      <c r="A119" s="317">
        <v>119</v>
      </c>
      <c r="B119" s="312" t="s">
        <v>1479</v>
      </c>
      <c r="C119" s="303" t="s">
        <v>1</v>
      </c>
      <c r="D119" s="304"/>
      <c r="E119" s="304"/>
      <c r="F119" s="304">
        <f>SUM(F94,F96:F106,F108,F110:F116)</f>
        <v>0</v>
      </c>
      <c r="G119" s="303" t="s">
        <v>1</v>
      </c>
      <c r="H119" s="304"/>
      <c r="I119" s="304">
        <f>SUM(I94,I96:I106,I108,I110:I116)</f>
        <v>0</v>
      </c>
      <c r="J119" s="304"/>
      <c r="K119" s="304">
        <f>SUM(K94,K96:K106,K108,K110:K116)</f>
        <v>0</v>
      </c>
      <c r="L119" s="295"/>
      <c r="M119" s="295"/>
    </row>
    <row r="120" spans="1:13" ht="12">
      <c r="A120" s="317">
        <v>120</v>
      </c>
      <c r="B120" s="311" t="s">
        <v>1</v>
      </c>
      <c r="C120" s="293" t="s">
        <v>1</v>
      </c>
      <c r="D120" s="300"/>
      <c r="E120" s="300"/>
      <c r="F120" s="300"/>
      <c r="G120" s="293" t="s">
        <v>1</v>
      </c>
      <c r="H120" s="300"/>
      <c r="I120" s="300"/>
      <c r="J120" s="300">
        <f>E120+H120</f>
        <v>0</v>
      </c>
      <c r="K120" s="300">
        <f>F120+I120</f>
        <v>0</v>
      </c>
      <c r="L120" s="295"/>
      <c r="M120" s="295"/>
    </row>
    <row r="121" spans="1:13" ht="12">
      <c r="A121" s="317">
        <v>121</v>
      </c>
      <c r="B121" s="312" t="s">
        <v>1358</v>
      </c>
      <c r="C121" s="303" t="s">
        <v>1</v>
      </c>
      <c r="D121" s="304"/>
      <c r="E121" s="304"/>
      <c r="F121" s="304"/>
      <c r="G121" s="303" t="s">
        <v>1</v>
      </c>
      <c r="H121" s="304"/>
      <c r="I121" s="304"/>
      <c r="J121" s="304"/>
      <c r="K121" s="304"/>
      <c r="L121" s="295"/>
      <c r="M121" s="295"/>
    </row>
    <row r="122" spans="1:13" ht="12">
      <c r="A122" s="317">
        <v>122</v>
      </c>
      <c r="B122" s="313" t="s">
        <v>1480</v>
      </c>
      <c r="C122" s="298" t="s">
        <v>1</v>
      </c>
      <c r="D122" s="299"/>
      <c r="E122" s="299"/>
      <c r="F122" s="299"/>
      <c r="G122" s="298" t="s">
        <v>1</v>
      </c>
      <c r="H122" s="299"/>
      <c r="I122" s="299"/>
      <c r="J122" s="299"/>
      <c r="K122" s="299"/>
      <c r="L122" s="295"/>
      <c r="M122" s="295"/>
    </row>
    <row r="123" spans="1:13" ht="12">
      <c r="A123" s="317">
        <v>123</v>
      </c>
      <c r="B123" s="314" t="s">
        <v>1481</v>
      </c>
      <c r="C123" s="307" t="s">
        <v>1</v>
      </c>
      <c r="D123" s="308"/>
      <c r="E123" s="308"/>
      <c r="F123" s="308"/>
      <c r="G123" s="307" t="s">
        <v>1</v>
      </c>
      <c r="H123" s="308"/>
      <c r="I123" s="308"/>
      <c r="J123" s="308"/>
      <c r="K123" s="308"/>
      <c r="L123" s="295"/>
      <c r="M123" s="295"/>
    </row>
    <row r="124" spans="1:13" ht="12">
      <c r="A124" s="317">
        <v>124</v>
      </c>
      <c r="B124" s="311" t="s">
        <v>1482</v>
      </c>
      <c r="C124" s="293" t="s">
        <v>1035</v>
      </c>
      <c r="D124" s="300">
        <v>1</v>
      </c>
      <c r="E124" s="300"/>
      <c r="F124" s="300">
        <f>D124*E124</f>
        <v>0</v>
      </c>
      <c r="G124" s="293" t="s">
        <v>1</v>
      </c>
      <c r="H124" s="300"/>
      <c r="I124" s="300">
        <f>D124*H124</f>
        <v>0</v>
      </c>
      <c r="J124" s="300">
        <f>E124+H124</f>
        <v>0</v>
      </c>
      <c r="K124" s="300">
        <f>F124+I124</f>
        <v>0</v>
      </c>
      <c r="L124" s="295"/>
      <c r="M124" s="295"/>
    </row>
    <row r="125" spans="1:13" ht="12">
      <c r="A125" s="317">
        <v>125</v>
      </c>
      <c r="B125" s="314" t="s">
        <v>1483</v>
      </c>
      <c r="C125" s="307" t="s">
        <v>1</v>
      </c>
      <c r="D125" s="308"/>
      <c r="E125" s="308"/>
      <c r="F125" s="308"/>
      <c r="G125" s="307" t="s">
        <v>1</v>
      </c>
      <c r="H125" s="308"/>
      <c r="I125" s="308"/>
      <c r="J125" s="308"/>
      <c r="K125" s="308"/>
      <c r="L125" s="295"/>
      <c r="M125" s="295"/>
    </row>
    <row r="126" spans="1:13" ht="12">
      <c r="A126" s="317">
        <v>126</v>
      </c>
      <c r="B126" s="311" t="s">
        <v>1484</v>
      </c>
      <c r="C126" s="293" t="s">
        <v>1035</v>
      </c>
      <c r="D126" s="300">
        <v>7</v>
      </c>
      <c r="E126" s="300"/>
      <c r="F126" s="300">
        <f>D126*E126</f>
        <v>0</v>
      </c>
      <c r="G126" s="293" t="s">
        <v>1</v>
      </c>
      <c r="H126" s="300"/>
      <c r="I126" s="300">
        <f>D126*H126</f>
        <v>0</v>
      </c>
      <c r="J126" s="300">
        <f>E126+H126</f>
        <v>0</v>
      </c>
      <c r="K126" s="300">
        <f>F126+I126</f>
        <v>0</v>
      </c>
      <c r="L126" s="295"/>
      <c r="M126" s="295"/>
    </row>
    <row r="127" spans="1:13" ht="12">
      <c r="A127" s="317">
        <v>127</v>
      </c>
      <c r="B127" s="314" t="s">
        <v>1485</v>
      </c>
      <c r="C127" s="307" t="s">
        <v>1</v>
      </c>
      <c r="D127" s="308"/>
      <c r="E127" s="308"/>
      <c r="F127" s="308"/>
      <c r="G127" s="307" t="s">
        <v>1</v>
      </c>
      <c r="H127" s="308"/>
      <c r="I127" s="308"/>
      <c r="J127" s="308"/>
      <c r="K127" s="308"/>
      <c r="L127" s="295"/>
      <c r="M127" s="295"/>
    </row>
    <row r="128" spans="1:13" ht="12">
      <c r="A128" s="317">
        <v>128</v>
      </c>
      <c r="B128" s="311" t="s">
        <v>1486</v>
      </c>
      <c r="C128" s="293" t="s">
        <v>1035</v>
      </c>
      <c r="D128" s="300">
        <v>4</v>
      </c>
      <c r="E128" s="300"/>
      <c r="F128" s="300">
        <f>D128*E128</f>
        <v>0</v>
      </c>
      <c r="G128" s="293" t="s">
        <v>1</v>
      </c>
      <c r="H128" s="300"/>
      <c r="I128" s="300">
        <f>D128*H128</f>
        <v>0</v>
      </c>
      <c r="J128" s="300">
        <f>E128+H128</f>
        <v>0</v>
      </c>
      <c r="K128" s="300">
        <f>F128+I128</f>
        <v>0</v>
      </c>
      <c r="L128" s="295"/>
      <c r="M128" s="295"/>
    </row>
    <row r="129" spans="1:13" ht="12">
      <c r="A129" s="317">
        <v>129</v>
      </c>
      <c r="B129" s="314" t="s">
        <v>1487</v>
      </c>
      <c r="C129" s="307" t="s">
        <v>1</v>
      </c>
      <c r="D129" s="308"/>
      <c r="E129" s="308"/>
      <c r="F129" s="308"/>
      <c r="G129" s="307" t="s">
        <v>1</v>
      </c>
      <c r="H129" s="308"/>
      <c r="I129" s="308"/>
      <c r="J129" s="308"/>
      <c r="K129" s="308"/>
      <c r="L129" s="295"/>
      <c r="M129" s="295"/>
    </row>
    <row r="130" spans="1:13" ht="12">
      <c r="A130" s="317">
        <v>130</v>
      </c>
      <c r="B130" s="311" t="s">
        <v>1488</v>
      </c>
      <c r="C130" s="293" t="s">
        <v>1035</v>
      </c>
      <c r="D130" s="300">
        <v>1</v>
      </c>
      <c r="E130" s="300"/>
      <c r="F130" s="300">
        <f>D130*E130</f>
        <v>0</v>
      </c>
      <c r="G130" s="293" t="s">
        <v>1</v>
      </c>
      <c r="H130" s="300"/>
      <c r="I130" s="300">
        <f>D130*H130</f>
        <v>0</v>
      </c>
      <c r="J130" s="300">
        <f>E130+H130</f>
        <v>0</v>
      </c>
      <c r="K130" s="300">
        <f>F130+I130</f>
        <v>0</v>
      </c>
      <c r="L130" s="295"/>
      <c r="M130" s="295"/>
    </row>
    <row r="131" spans="1:13" ht="12">
      <c r="A131" s="317">
        <v>131</v>
      </c>
      <c r="B131" s="314" t="s">
        <v>1451</v>
      </c>
      <c r="C131" s="307" t="s">
        <v>1</v>
      </c>
      <c r="D131" s="308"/>
      <c r="E131" s="308"/>
      <c r="F131" s="308"/>
      <c r="G131" s="307" t="s">
        <v>1</v>
      </c>
      <c r="H131" s="308"/>
      <c r="I131" s="308"/>
      <c r="J131" s="308"/>
      <c r="K131" s="308"/>
      <c r="L131" s="295"/>
      <c r="M131" s="295"/>
    </row>
    <row r="132" spans="1:13" ht="12">
      <c r="A132" s="317">
        <v>132</v>
      </c>
      <c r="B132" s="311" t="s">
        <v>1489</v>
      </c>
      <c r="C132" s="293" t="s">
        <v>1035</v>
      </c>
      <c r="D132" s="300">
        <v>1</v>
      </c>
      <c r="E132" s="300"/>
      <c r="F132" s="300">
        <f>D132*E132</f>
        <v>0</v>
      </c>
      <c r="G132" s="293" t="s">
        <v>1</v>
      </c>
      <c r="H132" s="300"/>
      <c r="I132" s="300">
        <f>D132*H132</f>
        <v>0</v>
      </c>
      <c r="J132" s="300">
        <f>E132+H132</f>
        <v>0</v>
      </c>
      <c r="K132" s="300">
        <f>F132+I132</f>
        <v>0</v>
      </c>
      <c r="L132" s="295"/>
      <c r="M132" s="295"/>
    </row>
    <row r="133" spans="1:13" ht="12">
      <c r="A133" s="317">
        <v>133</v>
      </c>
      <c r="B133" s="314" t="s">
        <v>1490</v>
      </c>
      <c r="C133" s="307" t="s">
        <v>1</v>
      </c>
      <c r="D133" s="308"/>
      <c r="E133" s="308"/>
      <c r="F133" s="308"/>
      <c r="G133" s="307" t="s">
        <v>1</v>
      </c>
      <c r="H133" s="308"/>
      <c r="I133" s="308"/>
      <c r="J133" s="308"/>
      <c r="K133" s="308"/>
      <c r="L133" s="295"/>
      <c r="M133" s="295"/>
    </row>
    <row r="134" spans="1:13" ht="12">
      <c r="A134" s="317">
        <v>134</v>
      </c>
      <c r="B134" s="311" t="s">
        <v>1491</v>
      </c>
      <c r="C134" s="293" t="s">
        <v>1035</v>
      </c>
      <c r="D134" s="300">
        <v>6</v>
      </c>
      <c r="E134" s="300"/>
      <c r="F134" s="300">
        <f>D134*E134</f>
        <v>0</v>
      </c>
      <c r="G134" s="293" t="s">
        <v>1</v>
      </c>
      <c r="H134" s="300"/>
      <c r="I134" s="300">
        <f>D134*H134</f>
        <v>0</v>
      </c>
      <c r="J134" s="300">
        <f>E134+H134</f>
        <v>0</v>
      </c>
      <c r="K134" s="300">
        <f>F134+I134</f>
        <v>0</v>
      </c>
      <c r="L134" s="295"/>
      <c r="M134" s="295"/>
    </row>
    <row r="135" spans="1:13" ht="12">
      <c r="A135" s="317">
        <v>135</v>
      </c>
      <c r="B135" s="314" t="s">
        <v>1492</v>
      </c>
      <c r="C135" s="307" t="s">
        <v>1</v>
      </c>
      <c r="D135" s="308"/>
      <c r="E135" s="308"/>
      <c r="F135" s="308"/>
      <c r="G135" s="307" t="s">
        <v>1</v>
      </c>
      <c r="H135" s="308"/>
      <c r="I135" s="308"/>
      <c r="J135" s="308"/>
      <c r="K135" s="308"/>
      <c r="L135" s="295"/>
      <c r="M135" s="295"/>
    </row>
    <row r="136" spans="1:13" ht="12">
      <c r="A136" s="317">
        <v>136</v>
      </c>
      <c r="B136" s="314" t="s">
        <v>1493</v>
      </c>
      <c r="C136" s="307" t="s">
        <v>1</v>
      </c>
      <c r="D136" s="308"/>
      <c r="E136" s="308"/>
      <c r="F136" s="308"/>
      <c r="G136" s="307" t="s">
        <v>1</v>
      </c>
      <c r="H136" s="308"/>
      <c r="I136" s="308"/>
      <c r="J136" s="308"/>
      <c r="K136" s="308"/>
      <c r="L136" s="295"/>
      <c r="M136" s="295"/>
    </row>
    <row r="137" spans="1:13" ht="12">
      <c r="A137" s="317">
        <v>137</v>
      </c>
      <c r="B137" s="311" t="s">
        <v>1494</v>
      </c>
      <c r="C137" s="293" t="s">
        <v>1035</v>
      </c>
      <c r="D137" s="300">
        <v>12</v>
      </c>
      <c r="E137" s="300"/>
      <c r="F137" s="300">
        <f>D137*E137</f>
        <v>0</v>
      </c>
      <c r="G137" s="293" t="s">
        <v>1</v>
      </c>
      <c r="H137" s="300"/>
      <c r="I137" s="300">
        <f>D137*H137</f>
        <v>0</v>
      </c>
      <c r="J137" s="300">
        <f>E137+H137</f>
        <v>0</v>
      </c>
      <c r="K137" s="300">
        <f>F137+I137</f>
        <v>0</v>
      </c>
      <c r="L137" s="295"/>
      <c r="M137" s="295"/>
    </row>
    <row r="138" spans="1:13" ht="22.5">
      <c r="A138" s="317">
        <v>138</v>
      </c>
      <c r="B138" s="314" t="s">
        <v>1495</v>
      </c>
      <c r="C138" s="307" t="s">
        <v>1</v>
      </c>
      <c r="D138" s="308"/>
      <c r="E138" s="308"/>
      <c r="F138" s="308"/>
      <c r="G138" s="307" t="s">
        <v>1</v>
      </c>
      <c r="H138" s="308"/>
      <c r="I138" s="308"/>
      <c r="J138" s="308"/>
      <c r="K138" s="308"/>
      <c r="L138" s="295"/>
      <c r="M138" s="295"/>
    </row>
    <row r="139" spans="1:13" ht="12">
      <c r="A139" s="317">
        <v>139</v>
      </c>
      <c r="B139" s="311" t="s">
        <v>1496</v>
      </c>
      <c r="C139" s="293" t="s">
        <v>137</v>
      </c>
      <c r="D139" s="300">
        <v>10</v>
      </c>
      <c r="E139" s="300"/>
      <c r="F139" s="300">
        <f>D139*E139</f>
        <v>0</v>
      </c>
      <c r="G139" s="293" t="s">
        <v>1</v>
      </c>
      <c r="H139" s="300"/>
      <c r="I139" s="300">
        <f>D139*H139</f>
        <v>0</v>
      </c>
      <c r="J139" s="300">
        <f>E139+H139</f>
        <v>0</v>
      </c>
      <c r="K139" s="300">
        <f>F139+I139</f>
        <v>0</v>
      </c>
      <c r="L139" s="295"/>
      <c r="M139" s="295"/>
    </row>
    <row r="140" spans="1:13" ht="12">
      <c r="A140" s="317">
        <v>140</v>
      </c>
      <c r="B140" s="314" t="s">
        <v>1497</v>
      </c>
      <c r="C140" s="307" t="s">
        <v>1</v>
      </c>
      <c r="D140" s="308"/>
      <c r="E140" s="308"/>
      <c r="F140" s="308"/>
      <c r="G140" s="307" t="s">
        <v>1</v>
      </c>
      <c r="H140" s="308"/>
      <c r="I140" s="308"/>
      <c r="J140" s="308"/>
      <c r="K140" s="308"/>
      <c r="L140" s="295"/>
      <c r="M140" s="295"/>
    </row>
    <row r="141" spans="1:13" ht="12">
      <c r="A141" s="317">
        <v>141</v>
      </c>
      <c r="B141" s="311" t="s">
        <v>1498</v>
      </c>
      <c r="C141" s="293" t="s">
        <v>137</v>
      </c>
      <c r="D141" s="300">
        <v>10</v>
      </c>
      <c r="E141" s="300"/>
      <c r="F141" s="300">
        <f>D141*E141</f>
        <v>0</v>
      </c>
      <c r="G141" s="293" t="s">
        <v>1</v>
      </c>
      <c r="H141" s="300"/>
      <c r="I141" s="300">
        <f>D141*H141</f>
        <v>0</v>
      </c>
      <c r="J141" s="300">
        <f aca="true" t="shared" si="4" ref="J141:K143">E141+H141</f>
        <v>0</v>
      </c>
      <c r="K141" s="300">
        <f t="shared" si="4"/>
        <v>0</v>
      </c>
      <c r="L141" s="295"/>
      <c r="M141" s="295"/>
    </row>
    <row r="142" spans="1:13" ht="12">
      <c r="A142" s="317">
        <v>142</v>
      </c>
      <c r="B142" s="311" t="s">
        <v>1499</v>
      </c>
      <c r="C142" s="293" t="s">
        <v>137</v>
      </c>
      <c r="D142" s="300">
        <v>65</v>
      </c>
      <c r="E142" s="300"/>
      <c r="F142" s="300">
        <f>D142*E142</f>
        <v>0</v>
      </c>
      <c r="G142" s="293" t="s">
        <v>1</v>
      </c>
      <c r="H142" s="300"/>
      <c r="I142" s="300">
        <f>D142*H142</f>
        <v>0</v>
      </c>
      <c r="J142" s="300">
        <f t="shared" si="4"/>
        <v>0</v>
      </c>
      <c r="K142" s="300">
        <f t="shared" si="4"/>
        <v>0</v>
      </c>
      <c r="L142" s="295"/>
      <c r="M142" s="295"/>
    </row>
    <row r="143" spans="1:13" ht="12">
      <c r="A143" s="317">
        <v>143</v>
      </c>
      <c r="B143" s="311" t="s">
        <v>1500</v>
      </c>
      <c r="C143" s="293" t="s">
        <v>137</v>
      </c>
      <c r="D143" s="300">
        <v>35</v>
      </c>
      <c r="E143" s="300"/>
      <c r="F143" s="300">
        <f>D143*E143</f>
        <v>0</v>
      </c>
      <c r="G143" s="293" t="s">
        <v>1</v>
      </c>
      <c r="H143" s="300"/>
      <c r="I143" s="300">
        <f>D143*H143</f>
        <v>0</v>
      </c>
      <c r="J143" s="300">
        <f t="shared" si="4"/>
        <v>0</v>
      </c>
      <c r="K143" s="300">
        <f t="shared" si="4"/>
        <v>0</v>
      </c>
      <c r="L143" s="295"/>
      <c r="M143" s="295"/>
    </row>
    <row r="144" spans="1:13" ht="12">
      <c r="A144" s="317">
        <v>144</v>
      </c>
      <c r="B144" s="314" t="s">
        <v>1501</v>
      </c>
      <c r="C144" s="307" t="s">
        <v>1</v>
      </c>
      <c r="D144" s="308"/>
      <c r="E144" s="308"/>
      <c r="F144" s="308"/>
      <c r="G144" s="307" t="s">
        <v>1</v>
      </c>
      <c r="H144" s="308"/>
      <c r="I144" s="308"/>
      <c r="J144" s="308"/>
      <c r="K144" s="308"/>
      <c r="L144" s="295"/>
      <c r="M144" s="295"/>
    </row>
    <row r="145" spans="1:13" ht="12">
      <c r="A145" s="317">
        <v>145</v>
      </c>
      <c r="B145" s="311" t="s">
        <v>1502</v>
      </c>
      <c r="C145" s="293" t="s">
        <v>137</v>
      </c>
      <c r="D145" s="300">
        <v>50</v>
      </c>
      <c r="E145" s="300"/>
      <c r="F145" s="300">
        <f>D145*E145</f>
        <v>0</v>
      </c>
      <c r="G145" s="293" t="s">
        <v>1</v>
      </c>
      <c r="H145" s="300"/>
      <c r="I145" s="300">
        <f>D145*H145</f>
        <v>0</v>
      </c>
      <c r="J145" s="300">
        <f aca="true" t="shared" si="5" ref="J145:K147">E145+H145</f>
        <v>0</v>
      </c>
      <c r="K145" s="300">
        <f t="shared" si="5"/>
        <v>0</v>
      </c>
      <c r="L145" s="295"/>
      <c r="M145" s="295"/>
    </row>
    <row r="146" spans="1:13" ht="12">
      <c r="A146" s="317">
        <v>146</v>
      </c>
      <c r="B146" s="311" t="s">
        <v>1503</v>
      </c>
      <c r="C146" s="293" t="s">
        <v>137</v>
      </c>
      <c r="D146" s="300">
        <v>15</v>
      </c>
      <c r="E146" s="300"/>
      <c r="F146" s="300">
        <f>D146*E146</f>
        <v>0</v>
      </c>
      <c r="G146" s="293" t="s">
        <v>1</v>
      </c>
      <c r="H146" s="300"/>
      <c r="I146" s="300">
        <f>D146*H146</f>
        <v>0</v>
      </c>
      <c r="J146" s="300">
        <f t="shared" si="5"/>
        <v>0</v>
      </c>
      <c r="K146" s="300">
        <f t="shared" si="5"/>
        <v>0</v>
      </c>
      <c r="L146" s="295"/>
      <c r="M146" s="295"/>
    </row>
    <row r="147" spans="1:13" ht="12">
      <c r="A147" s="317">
        <v>147</v>
      </c>
      <c r="B147" s="311" t="s">
        <v>1504</v>
      </c>
      <c r="C147" s="293" t="s">
        <v>137</v>
      </c>
      <c r="D147" s="300">
        <v>10</v>
      </c>
      <c r="E147" s="300"/>
      <c r="F147" s="300">
        <f>D147*E147</f>
        <v>0</v>
      </c>
      <c r="G147" s="293" t="s">
        <v>1</v>
      </c>
      <c r="H147" s="300"/>
      <c r="I147" s="300">
        <f>D147*H147</f>
        <v>0</v>
      </c>
      <c r="J147" s="300">
        <f t="shared" si="5"/>
        <v>0</v>
      </c>
      <c r="K147" s="300">
        <f t="shared" si="5"/>
        <v>0</v>
      </c>
      <c r="L147" s="295"/>
      <c r="M147" s="295"/>
    </row>
    <row r="148" spans="1:13" ht="12">
      <c r="A148" s="317">
        <v>148</v>
      </c>
      <c r="B148" s="314" t="s">
        <v>1505</v>
      </c>
      <c r="C148" s="307" t="s">
        <v>1</v>
      </c>
      <c r="D148" s="308"/>
      <c r="E148" s="308"/>
      <c r="F148" s="308"/>
      <c r="G148" s="307" t="s">
        <v>1</v>
      </c>
      <c r="H148" s="308"/>
      <c r="I148" s="308"/>
      <c r="J148" s="308"/>
      <c r="K148" s="308"/>
      <c r="L148" s="295"/>
      <c r="M148" s="295"/>
    </row>
    <row r="149" spans="1:13" ht="12">
      <c r="A149" s="317">
        <v>149</v>
      </c>
      <c r="B149" s="311" t="s">
        <v>1506</v>
      </c>
      <c r="C149" s="293" t="s">
        <v>884</v>
      </c>
      <c r="D149" s="300">
        <v>6</v>
      </c>
      <c r="E149" s="300"/>
      <c r="F149" s="300">
        <f>D149*E149</f>
        <v>0</v>
      </c>
      <c r="G149" s="293" t="s">
        <v>1</v>
      </c>
      <c r="H149" s="300"/>
      <c r="I149" s="300">
        <f>D149*H149</f>
        <v>0</v>
      </c>
      <c r="J149" s="300">
        <f>E149+H149</f>
        <v>0</v>
      </c>
      <c r="K149" s="300">
        <f>F149+I149</f>
        <v>0</v>
      </c>
      <c r="L149" s="295"/>
      <c r="M149" s="295"/>
    </row>
    <row r="150" spans="1:13" ht="12">
      <c r="A150" s="317">
        <v>150</v>
      </c>
      <c r="B150" s="314" t="s">
        <v>1507</v>
      </c>
      <c r="C150" s="307" t="s">
        <v>1</v>
      </c>
      <c r="D150" s="308"/>
      <c r="E150" s="308"/>
      <c r="F150" s="308"/>
      <c r="G150" s="307" t="s">
        <v>1</v>
      </c>
      <c r="H150" s="308"/>
      <c r="I150" s="308"/>
      <c r="J150" s="308"/>
      <c r="K150" s="308"/>
      <c r="L150" s="295"/>
      <c r="M150" s="295"/>
    </row>
    <row r="151" spans="1:13" ht="12">
      <c r="A151" s="317">
        <v>151</v>
      </c>
      <c r="B151" s="311" t="s">
        <v>1508</v>
      </c>
      <c r="C151" s="293" t="s">
        <v>1035</v>
      </c>
      <c r="D151" s="300">
        <v>1</v>
      </c>
      <c r="E151" s="300"/>
      <c r="F151" s="300">
        <f>D151*E151</f>
        <v>0</v>
      </c>
      <c r="G151" s="293" t="s">
        <v>1</v>
      </c>
      <c r="H151" s="300"/>
      <c r="I151" s="300">
        <f>D151*H151</f>
        <v>0</v>
      </c>
      <c r="J151" s="300">
        <f>E151+H151</f>
        <v>0</v>
      </c>
      <c r="K151" s="300">
        <f>F151+I151</f>
        <v>0</v>
      </c>
      <c r="L151" s="295"/>
      <c r="M151" s="295"/>
    </row>
    <row r="152" spans="1:13" ht="12">
      <c r="A152" s="317">
        <v>152</v>
      </c>
      <c r="B152" s="311" t="s">
        <v>1509</v>
      </c>
      <c r="C152" s="293" t="s">
        <v>1035</v>
      </c>
      <c r="D152" s="300">
        <v>5</v>
      </c>
      <c r="E152" s="300"/>
      <c r="F152" s="300">
        <f>D152*E152</f>
        <v>0</v>
      </c>
      <c r="G152" s="293" t="s">
        <v>1</v>
      </c>
      <c r="H152" s="300"/>
      <c r="I152" s="300">
        <f>D152*H152</f>
        <v>0</v>
      </c>
      <c r="J152" s="300">
        <f>E152+H152</f>
        <v>0</v>
      </c>
      <c r="K152" s="300">
        <f>F152+I152</f>
        <v>0</v>
      </c>
      <c r="L152" s="295"/>
      <c r="M152" s="295"/>
    </row>
    <row r="153" spans="1:13" ht="12">
      <c r="A153" s="317">
        <v>153</v>
      </c>
      <c r="B153" s="314" t="s">
        <v>1510</v>
      </c>
      <c r="C153" s="307" t="s">
        <v>1</v>
      </c>
      <c r="D153" s="308"/>
      <c r="E153" s="308"/>
      <c r="F153" s="308"/>
      <c r="G153" s="307" t="s">
        <v>1</v>
      </c>
      <c r="H153" s="308"/>
      <c r="I153" s="308"/>
      <c r="J153" s="308"/>
      <c r="K153" s="308"/>
      <c r="L153" s="295"/>
      <c r="M153" s="295"/>
    </row>
    <row r="154" spans="1:13" ht="12">
      <c r="A154" s="317">
        <v>154</v>
      </c>
      <c r="B154" s="311" t="s">
        <v>1511</v>
      </c>
      <c r="C154" s="293" t="s">
        <v>1035</v>
      </c>
      <c r="D154" s="300">
        <v>2</v>
      </c>
      <c r="E154" s="300"/>
      <c r="F154" s="300">
        <f>D154*E154</f>
        <v>0</v>
      </c>
      <c r="G154" s="293" t="s">
        <v>1</v>
      </c>
      <c r="H154" s="300"/>
      <c r="I154" s="300">
        <f>D154*H154</f>
        <v>0</v>
      </c>
      <c r="J154" s="300">
        <f>E154+H154</f>
        <v>0</v>
      </c>
      <c r="K154" s="300">
        <f>F154+I154</f>
        <v>0</v>
      </c>
      <c r="L154" s="295"/>
      <c r="M154" s="295"/>
    </row>
    <row r="155" spans="1:13" ht="12">
      <c r="A155" s="317">
        <v>155</v>
      </c>
      <c r="B155" s="314" t="s">
        <v>1512</v>
      </c>
      <c r="C155" s="307" t="s">
        <v>1</v>
      </c>
      <c r="D155" s="308"/>
      <c r="E155" s="308"/>
      <c r="F155" s="308"/>
      <c r="G155" s="307" t="s">
        <v>1</v>
      </c>
      <c r="H155" s="308"/>
      <c r="I155" s="308"/>
      <c r="J155" s="308"/>
      <c r="K155" s="308"/>
      <c r="L155" s="295"/>
      <c r="M155" s="295"/>
    </row>
    <row r="156" spans="1:13" ht="12">
      <c r="A156" s="317">
        <v>156</v>
      </c>
      <c r="B156" s="314" t="s">
        <v>1513</v>
      </c>
      <c r="C156" s="307" t="s">
        <v>1</v>
      </c>
      <c r="D156" s="308"/>
      <c r="E156" s="308"/>
      <c r="F156" s="308"/>
      <c r="G156" s="307" t="s">
        <v>1</v>
      </c>
      <c r="H156" s="308"/>
      <c r="I156" s="308"/>
      <c r="J156" s="308"/>
      <c r="K156" s="308"/>
      <c r="L156" s="295"/>
      <c r="M156" s="295"/>
    </row>
    <row r="157" spans="1:13" ht="12">
      <c r="A157" s="317">
        <v>157</v>
      </c>
      <c r="B157" s="311" t="s">
        <v>1514</v>
      </c>
      <c r="C157" s="293" t="s">
        <v>1035</v>
      </c>
      <c r="D157" s="300">
        <v>2</v>
      </c>
      <c r="E157" s="300"/>
      <c r="F157" s="300">
        <f>D157*E157</f>
        <v>0</v>
      </c>
      <c r="G157" s="293" t="s">
        <v>1</v>
      </c>
      <c r="H157" s="300"/>
      <c r="I157" s="300">
        <f>D157*H157</f>
        <v>0</v>
      </c>
      <c r="J157" s="300">
        <f>E157+H157</f>
        <v>0</v>
      </c>
      <c r="K157" s="300">
        <f>F157+I157</f>
        <v>0</v>
      </c>
      <c r="L157" s="295"/>
      <c r="M157" s="295"/>
    </row>
    <row r="158" spans="1:13" ht="12">
      <c r="A158" s="317">
        <v>158</v>
      </c>
      <c r="B158" s="314" t="s">
        <v>1512</v>
      </c>
      <c r="C158" s="307" t="s">
        <v>1</v>
      </c>
      <c r="D158" s="308"/>
      <c r="E158" s="308"/>
      <c r="F158" s="308"/>
      <c r="G158" s="307" t="s">
        <v>1</v>
      </c>
      <c r="H158" s="308"/>
      <c r="I158" s="308"/>
      <c r="J158" s="308"/>
      <c r="K158" s="308"/>
      <c r="L158" s="295"/>
      <c r="M158" s="295"/>
    </row>
    <row r="159" spans="1:13" ht="12">
      <c r="A159" s="317">
        <v>159</v>
      </c>
      <c r="B159" s="314" t="s">
        <v>1515</v>
      </c>
      <c r="C159" s="307" t="s">
        <v>1</v>
      </c>
      <c r="D159" s="308"/>
      <c r="E159" s="308"/>
      <c r="F159" s="308"/>
      <c r="G159" s="307" t="s">
        <v>1</v>
      </c>
      <c r="H159" s="308"/>
      <c r="I159" s="308"/>
      <c r="J159" s="308"/>
      <c r="K159" s="308"/>
      <c r="L159" s="295"/>
      <c r="M159" s="295"/>
    </row>
    <row r="160" spans="1:13" ht="12">
      <c r="A160" s="317">
        <v>160</v>
      </c>
      <c r="B160" s="311" t="s">
        <v>1516</v>
      </c>
      <c r="C160" s="293" t="s">
        <v>1035</v>
      </c>
      <c r="D160" s="300">
        <v>2</v>
      </c>
      <c r="E160" s="300"/>
      <c r="F160" s="300">
        <f>D160*E160</f>
        <v>0</v>
      </c>
      <c r="G160" s="293" t="s">
        <v>1</v>
      </c>
      <c r="H160" s="300"/>
      <c r="I160" s="300">
        <f>D160*H160</f>
        <v>0</v>
      </c>
      <c r="J160" s="300">
        <f>E160+H160</f>
        <v>0</v>
      </c>
      <c r="K160" s="300">
        <f>F160+I160</f>
        <v>0</v>
      </c>
      <c r="L160" s="295"/>
      <c r="M160" s="295"/>
    </row>
    <row r="161" spans="1:13" ht="22.5">
      <c r="A161" s="317">
        <v>161</v>
      </c>
      <c r="B161" s="314" t="s">
        <v>1517</v>
      </c>
      <c r="C161" s="307" t="s">
        <v>1</v>
      </c>
      <c r="D161" s="308"/>
      <c r="E161" s="308"/>
      <c r="F161" s="308"/>
      <c r="G161" s="307" t="s">
        <v>1</v>
      </c>
      <c r="H161" s="308"/>
      <c r="I161" s="308"/>
      <c r="J161" s="308"/>
      <c r="K161" s="308"/>
      <c r="L161" s="295"/>
      <c r="M161" s="295"/>
    </row>
    <row r="162" spans="1:13" ht="12">
      <c r="A162" s="317">
        <v>162</v>
      </c>
      <c r="B162" s="311" t="s">
        <v>1518</v>
      </c>
      <c r="C162" s="293" t="s">
        <v>1035</v>
      </c>
      <c r="D162" s="300">
        <v>4</v>
      </c>
      <c r="E162" s="300"/>
      <c r="F162" s="300">
        <f>D162*E162</f>
        <v>0</v>
      </c>
      <c r="G162" s="293" t="s">
        <v>1</v>
      </c>
      <c r="H162" s="300"/>
      <c r="I162" s="300">
        <f>D162*H162</f>
        <v>0</v>
      </c>
      <c r="J162" s="300">
        <f>E162+H162</f>
        <v>0</v>
      </c>
      <c r="K162" s="300">
        <f>F162+I162</f>
        <v>0</v>
      </c>
      <c r="L162" s="295"/>
      <c r="M162" s="295"/>
    </row>
    <row r="163" spans="1:13" ht="22.5">
      <c r="A163" s="317">
        <v>163</v>
      </c>
      <c r="B163" s="314" t="s">
        <v>1519</v>
      </c>
      <c r="C163" s="307" t="s">
        <v>1</v>
      </c>
      <c r="D163" s="308"/>
      <c r="E163" s="308"/>
      <c r="F163" s="308"/>
      <c r="G163" s="307" t="s">
        <v>1</v>
      </c>
      <c r="H163" s="308"/>
      <c r="I163" s="308"/>
      <c r="J163" s="308"/>
      <c r="K163" s="308"/>
      <c r="L163" s="295"/>
      <c r="M163" s="295"/>
    </row>
    <row r="164" spans="1:13" ht="12">
      <c r="A164" s="317">
        <v>164</v>
      </c>
      <c r="B164" s="311" t="s">
        <v>1520</v>
      </c>
      <c r="C164" s="293" t="s">
        <v>1035</v>
      </c>
      <c r="D164" s="300">
        <v>1</v>
      </c>
      <c r="E164" s="300"/>
      <c r="F164" s="300">
        <f>D164*E164</f>
        <v>0</v>
      </c>
      <c r="G164" s="293" t="s">
        <v>1</v>
      </c>
      <c r="H164" s="300"/>
      <c r="I164" s="300">
        <f>D164*H164</f>
        <v>0</v>
      </c>
      <c r="J164" s="300">
        <f>E164+H164</f>
        <v>0</v>
      </c>
      <c r="K164" s="300">
        <f>F164+I164</f>
        <v>0</v>
      </c>
      <c r="L164" s="295"/>
      <c r="M164" s="295"/>
    </row>
    <row r="165" spans="1:13" ht="12">
      <c r="A165" s="317">
        <v>165</v>
      </c>
      <c r="B165" s="314" t="s">
        <v>1521</v>
      </c>
      <c r="C165" s="307" t="s">
        <v>1</v>
      </c>
      <c r="D165" s="308"/>
      <c r="E165" s="308"/>
      <c r="F165" s="308"/>
      <c r="G165" s="307" t="s">
        <v>1</v>
      </c>
      <c r="H165" s="308"/>
      <c r="I165" s="308"/>
      <c r="J165" s="308"/>
      <c r="K165" s="308"/>
      <c r="L165" s="295"/>
      <c r="M165" s="295"/>
    </row>
    <row r="166" spans="1:13" ht="12">
      <c r="A166" s="317">
        <v>166</v>
      </c>
      <c r="B166" s="311" t="s">
        <v>1522</v>
      </c>
      <c r="C166" s="293" t="s">
        <v>1035</v>
      </c>
      <c r="D166" s="300">
        <v>1</v>
      </c>
      <c r="E166" s="300"/>
      <c r="F166" s="300">
        <f>D166*E166</f>
        <v>0</v>
      </c>
      <c r="G166" s="293" t="s">
        <v>1</v>
      </c>
      <c r="H166" s="300"/>
      <c r="I166" s="300">
        <f>D166*H166</f>
        <v>0</v>
      </c>
      <c r="J166" s="300">
        <f>E166+H166</f>
        <v>0</v>
      </c>
      <c r="K166" s="300">
        <f>F166+I166</f>
        <v>0</v>
      </c>
      <c r="L166" s="295"/>
      <c r="M166" s="295"/>
    </row>
    <row r="167" spans="1:13" ht="12">
      <c r="A167" s="317">
        <v>167</v>
      </c>
      <c r="B167" s="314" t="s">
        <v>1523</v>
      </c>
      <c r="C167" s="307" t="s">
        <v>1</v>
      </c>
      <c r="D167" s="308"/>
      <c r="E167" s="308"/>
      <c r="F167" s="308"/>
      <c r="G167" s="307" t="s">
        <v>1</v>
      </c>
      <c r="H167" s="308"/>
      <c r="I167" s="308"/>
      <c r="J167" s="308"/>
      <c r="K167" s="308"/>
      <c r="L167" s="295"/>
      <c r="M167" s="295"/>
    </row>
    <row r="168" spans="1:13" ht="12">
      <c r="A168" s="317">
        <v>168</v>
      </c>
      <c r="B168" s="314" t="s">
        <v>1524</v>
      </c>
      <c r="C168" s="307" t="s">
        <v>1</v>
      </c>
      <c r="D168" s="308"/>
      <c r="E168" s="308"/>
      <c r="F168" s="308"/>
      <c r="G168" s="307" t="s">
        <v>1</v>
      </c>
      <c r="H168" s="308"/>
      <c r="I168" s="308"/>
      <c r="J168" s="308"/>
      <c r="K168" s="308"/>
      <c r="L168" s="295"/>
      <c r="M168" s="295"/>
    </row>
    <row r="169" spans="1:13" ht="12">
      <c r="A169" s="317">
        <v>169</v>
      </c>
      <c r="B169" s="311" t="s">
        <v>1525</v>
      </c>
      <c r="C169" s="293" t="s">
        <v>1035</v>
      </c>
      <c r="D169" s="300">
        <v>4</v>
      </c>
      <c r="E169" s="300"/>
      <c r="F169" s="300">
        <f>D169*E169</f>
        <v>0</v>
      </c>
      <c r="G169" s="293" t="s">
        <v>1</v>
      </c>
      <c r="H169" s="300"/>
      <c r="I169" s="300">
        <f>D169*H169</f>
        <v>0</v>
      </c>
      <c r="J169" s="300">
        <f>E169+H169</f>
        <v>0</v>
      </c>
      <c r="K169" s="300">
        <f>F169+I169</f>
        <v>0</v>
      </c>
      <c r="L169" s="295"/>
      <c r="M169" s="295"/>
    </row>
    <row r="170" spans="1:13" ht="12">
      <c r="A170" s="317">
        <v>170</v>
      </c>
      <c r="B170" s="314" t="s">
        <v>1464</v>
      </c>
      <c r="C170" s="307" t="s">
        <v>1</v>
      </c>
      <c r="D170" s="308"/>
      <c r="E170" s="308"/>
      <c r="F170" s="308"/>
      <c r="G170" s="307" t="s">
        <v>1</v>
      </c>
      <c r="H170" s="308"/>
      <c r="I170" s="308"/>
      <c r="J170" s="308"/>
      <c r="K170" s="308"/>
      <c r="L170" s="295"/>
      <c r="M170" s="295"/>
    </row>
    <row r="171" spans="1:13" ht="12">
      <c r="A171" s="317">
        <v>171</v>
      </c>
      <c r="B171" s="311" t="s">
        <v>1526</v>
      </c>
      <c r="C171" s="293" t="s">
        <v>884</v>
      </c>
      <c r="D171" s="300">
        <v>15</v>
      </c>
      <c r="E171" s="300"/>
      <c r="F171" s="300">
        <f>D171*E171</f>
        <v>0</v>
      </c>
      <c r="G171" s="293" t="s">
        <v>1</v>
      </c>
      <c r="H171" s="300"/>
      <c r="I171" s="300">
        <f>D171*H171</f>
        <v>0</v>
      </c>
      <c r="J171" s="300">
        <f aca="true" t="shared" si="6" ref="J171:K173">E171+H171</f>
        <v>0</v>
      </c>
      <c r="K171" s="300">
        <f t="shared" si="6"/>
        <v>0</v>
      </c>
      <c r="L171" s="295"/>
      <c r="M171" s="295"/>
    </row>
    <row r="172" spans="1:13" ht="12">
      <c r="A172" s="317">
        <v>172</v>
      </c>
      <c r="B172" s="311" t="s">
        <v>1527</v>
      </c>
      <c r="C172" s="293" t="s">
        <v>884</v>
      </c>
      <c r="D172" s="300">
        <v>5</v>
      </c>
      <c r="E172" s="300"/>
      <c r="F172" s="300">
        <f>D172*E172</f>
        <v>0</v>
      </c>
      <c r="G172" s="293" t="s">
        <v>1</v>
      </c>
      <c r="H172" s="300"/>
      <c r="I172" s="300">
        <f>D172*H172</f>
        <v>0</v>
      </c>
      <c r="J172" s="300">
        <f t="shared" si="6"/>
        <v>0</v>
      </c>
      <c r="K172" s="300">
        <f t="shared" si="6"/>
        <v>0</v>
      </c>
      <c r="L172" s="295"/>
      <c r="M172" s="295"/>
    </row>
    <row r="173" spans="1:13" ht="12">
      <c r="A173" s="317">
        <v>173</v>
      </c>
      <c r="B173" s="311" t="s">
        <v>1528</v>
      </c>
      <c r="C173" s="293" t="s">
        <v>884</v>
      </c>
      <c r="D173" s="300">
        <v>3</v>
      </c>
      <c r="E173" s="300"/>
      <c r="F173" s="300">
        <f>D173*E173</f>
        <v>0</v>
      </c>
      <c r="G173" s="293" t="s">
        <v>1</v>
      </c>
      <c r="H173" s="300"/>
      <c r="I173" s="300">
        <f>D173*H173</f>
        <v>0</v>
      </c>
      <c r="J173" s="300">
        <f t="shared" si="6"/>
        <v>0</v>
      </c>
      <c r="K173" s="300">
        <f t="shared" si="6"/>
        <v>0</v>
      </c>
      <c r="L173" s="295"/>
      <c r="M173" s="295"/>
    </row>
    <row r="174" spans="1:13" ht="12">
      <c r="A174" s="317">
        <v>174</v>
      </c>
      <c r="B174" s="313" t="s">
        <v>1529</v>
      </c>
      <c r="C174" s="298" t="s">
        <v>1</v>
      </c>
      <c r="D174" s="299"/>
      <c r="E174" s="299"/>
      <c r="F174" s="299">
        <f>SUM(F123:F173)</f>
        <v>0</v>
      </c>
      <c r="G174" s="298" t="s">
        <v>1</v>
      </c>
      <c r="H174" s="299"/>
      <c r="I174" s="299">
        <f>SUM(I123:I173)</f>
        <v>0</v>
      </c>
      <c r="J174" s="299"/>
      <c r="K174" s="299">
        <f>SUM(K123:K173)</f>
        <v>0</v>
      </c>
      <c r="L174" s="295"/>
      <c r="M174" s="295"/>
    </row>
    <row r="175" spans="1:13" ht="12">
      <c r="A175" s="317">
        <v>175</v>
      </c>
      <c r="B175" s="311" t="s">
        <v>1</v>
      </c>
      <c r="C175" s="293" t="s">
        <v>1</v>
      </c>
      <c r="D175" s="300"/>
      <c r="E175" s="300"/>
      <c r="F175" s="300"/>
      <c r="G175" s="293" t="s">
        <v>1</v>
      </c>
      <c r="H175" s="300"/>
      <c r="I175" s="300"/>
      <c r="J175" s="300">
        <f>E175+H175</f>
        <v>0</v>
      </c>
      <c r="K175" s="300">
        <f>F175+I175</f>
        <v>0</v>
      </c>
      <c r="L175" s="295"/>
      <c r="M175" s="295"/>
    </row>
    <row r="176" spans="1:13" ht="12">
      <c r="A176" s="317">
        <v>176</v>
      </c>
      <c r="B176" s="313" t="s">
        <v>1530</v>
      </c>
      <c r="C176" s="298" t="s">
        <v>1</v>
      </c>
      <c r="D176" s="299"/>
      <c r="E176" s="299"/>
      <c r="F176" s="299"/>
      <c r="G176" s="298" t="s">
        <v>1</v>
      </c>
      <c r="H176" s="299"/>
      <c r="I176" s="299"/>
      <c r="J176" s="299"/>
      <c r="K176" s="299"/>
      <c r="L176" s="295"/>
      <c r="M176" s="295"/>
    </row>
    <row r="177" spans="1:13" ht="12">
      <c r="A177" s="317">
        <v>177</v>
      </c>
      <c r="B177" s="315" t="s">
        <v>1531</v>
      </c>
      <c r="C177" s="301" t="s">
        <v>1</v>
      </c>
      <c r="D177" s="302"/>
      <c r="E177" s="302"/>
      <c r="F177" s="302"/>
      <c r="G177" s="301" t="s">
        <v>1</v>
      </c>
      <c r="H177" s="302"/>
      <c r="I177" s="302"/>
      <c r="J177" s="302"/>
      <c r="K177" s="302"/>
      <c r="L177" s="295"/>
      <c r="M177" s="295"/>
    </row>
    <row r="178" spans="1:13" ht="12">
      <c r="A178" s="317">
        <v>178</v>
      </c>
      <c r="B178" s="314" t="s">
        <v>1532</v>
      </c>
      <c r="C178" s="307" t="s">
        <v>1</v>
      </c>
      <c r="D178" s="308"/>
      <c r="E178" s="308"/>
      <c r="F178" s="308"/>
      <c r="G178" s="307" t="s">
        <v>1</v>
      </c>
      <c r="H178" s="308"/>
      <c r="I178" s="308"/>
      <c r="J178" s="308"/>
      <c r="K178" s="308"/>
      <c r="L178" s="295"/>
      <c r="M178" s="295"/>
    </row>
    <row r="179" spans="1:13" ht="12">
      <c r="A179" s="317">
        <v>179</v>
      </c>
      <c r="B179" s="314" t="s">
        <v>1533</v>
      </c>
      <c r="C179" s="307" t="s">
        <v>1</v>
      </c>
      <c r="D179" s="308"/>
      <c r="E179" s="308"/>
      <c r="F179" s="308"/>
      <c r="G179" s="307" t="s">
        <v>1</v>
      </c>
      <c r="H179" s="308"/>
      <c r="I179" s="308"/>
      <c r="J179" s="308"/>
      <c r="K179" s="308"/>
      <c r="L179" s="295"/>
      <c r="M179" s="295"/>
    </row>
    <row r="180" spans="1:13" ht="12">
      <c r="A180" s="317">
        <v>180</v>
      </c>
      <c r="B180" s="311" t="s">
        <v>1534</v>
      </c>
      <c r="C180" s="293" t="s">
        <v>1035</v>
      </c>
      <c r="D180" s="300">
        <v>3</v>
      </c>
      <c r="E180" s="300"/>
      <c r="F180" s="300">
        <f>D180*E180</f>
        <v>0</v>
      </c>
      <c r="G180" s="293" t="s">
        <v>1</v>
      </c>
      <c r="H180" s="300"/>
      <c r="I180" s="300">
        <f>D180*H180</f>
        <v>0</v>
      </c>
      <c r="J180" s="300">
        <f>E180+H180</f>
        <v>0</v>
      </c>
      <c r="K180" s="300">
        <f>F180+I180</f>
        <v>0</v>
      </c>
      <c r="L180" s="295"/>
      <c r="M180" s="295"/>
    </row>
    <row r="181" spans="1:13" ht="12">
      <c r="A181" s="317">
        <v>181</v>
      </c>
      <c r="B181" s="314" t="s">
        <v>1535</v>
      </c>
      <c r="C181" s="307" t="s">
        <v>1</v>
      </c>
      <c r="D181" s="308"/>
      <c r="E181" s="308"/>
      <c r="F181" s="308"/>
      <c r="G181" s="307" t="s">
        <v>1</v>
      </c>
      <c r="H181" s="308"/>
      <c r="I181" s="308"/>
      <c r="J181" s="308"/>
      <c r="K181" s="308"/>
      <c r="L181" s="295"/>
      <c r="M181" s="295"/>
    </row>
    <row r="182" spans="1:13" ht="12">
      <c r="A182" s="317">
        <v>182</v>
      </c>
      <c r="B182" s="311" t="s">
        <v>1536</v>
      </c>
      <c r="C182" s="293" t="s">
        <v>1035</v>
      </c>
      <c r="D182" s="300">
        <v>1</v>
      </c>
      <c r="E182" s="300"/>
      <c r="F182" s="300">
        <f>D182*E182</f>
        <v>0</v>
      </c>
      <c r="G182" s="293" t="s">
        <v>1</v>
      </c>
      <c r="H182" s="300"/>
      <c r="I182" s="300">
        <f>D182*H182</f>
        <v>0</v>
      </c>
      <c r="J182" s="300">
        <f>E182+H182</f>
        <v>0</v>
      </c>
      <c r="K182" s="300">
        <f>F182+I182</f>
        <v>0</v>
      </c>
      <c r="L182" s="295"/>
      <c r="M182" s="295"/>
    </row>
    <row r="183" spans="1:13" ht="12">
      <c r="A183" s="317">
        <v>183</v>
      </c>
      <c r="B183" s="314" t="s">
        <v>1497</v>
      </c>
      <c r="C183" s="307" t="s">
        <v>1</v>
      </c>
      <c r="D183" s="308"/>
      <c r="E183" s="308"/>
      <c r="F183" s="308"/>
      <c r="G183" s="307" t="s">
        <v>1</v>
      </c>
      <c r="H183" s="308"/>
      <c r="I183" s="308"/>
      <c r="J183" s="308"/>
      <c r="K183" s="308"/>
      <c r="L183" s="295"/>
      <c r="M183" s="295"/>
    </row>
    <row r="184" spans="1:13" ht="12">
      <c r="A184" s="317">
        <v>184</v>
      </c>
      <c r="B184" s="311" t="s">
        <v>1537</v>
      </c>
      <c r="C184" s="293" t="s">
        <v>137</v>
      </c>
      <c r="D184" s="300">
        <v>10</v>
      </c>
      <c r="E184" s="300"/>
      <c r="F184" s="300">
        <f>D184*E184</f>
        <v>0</v>
      </c>
      <c r="G184" s="293" t="s">
        <v>1</v>
      </c>
      <c r="H184" s="300"/>
      <c r="I184" s="300">
        <f>D184*H184</f>
        <v>0</v>
      </c>
      <c r="J184" s="300">
        <f>E184+H184</f>
        <v>0</v>
      </c>
      <c r="K184" s="300">
        <f>F184+I184</f>
        <v>0</v>
      </c>
      <c r="L184" s="295"/>
      <c r="M184" s="295"/>
    </row>
    <row r="185" spans="1:13" ht="12">
      <c r="A185" s="317">
        <v>185</v>
      </c>
      <c r="B185" s="314" t="s">
        <v>1497</v>
      </c>
      <c r="C185" s="307" t="s">
        <v>1</v>
      </c>
      <c r="D185" s="308"/>
      <c r="E185" s="308"/>
      <c r="F185" s="308"/>
      <c r="G185" s="307" t="s">
        <v>1</v>
      </c>
      <c r="H185" s="308"/>
      <c r="I185" s="308"/>
      <c r="J185" s="308"/>
      <c r="K185" s="308"/>
      <c r="L185" s="295"/>
      <c r="M185" s="295"/>
    </row>
    <row r="186" spans="1:13" ht="12">
      <c r="A186" s="317">
        <v>186</v>
      </c>
      <c r="B186" s="311" t="s">
        <v>1538</v>
      </c>
      <c r="C186" s="293" t="s">
        <v>137</v>
      </c>
      <c r="D186" s="300">
        <v>20</v>
      </c>
      <c r="E186" s="300"/>
      <c r="F186" s="300">
        <f>D186*E186</f>
        <v>0</v>
      </c>
      <c r="G186" s="293" t="s">
        <v>1</v>
      </c>
      <c r="H186" s="300"/>
      <c r="I186" s="300">
        <f>D186*H186</f>
        <v>0</v>
      </c>
      <c r="J186" s="300">
        <f>E186+H186</f>
        <v>0</v>
      </c>
      <c r="K186" s="300">
        <f>F186+I186</f>
        <v>0</v>
      </c>
      <c r="L186" s="295"/>
      <c r="M186" s="295"/>
    </row>
    <row r="187" spans="1:13" ht="12">
      <c r="A187" s="317">
        <v>187</v>
      </c>
      <c r="B187" s="314" t="s">
        <v>1539</v>
      </c>
      <c r="C187" s="307" t="s">
        <v>1</v>
      </c>
      <c r="D187" s="308"/>
      <c r="E187" s="308"/>
      <c r="F187" s="308"/>
      <c r="G187" s="307" t="s">
        <v>1</v>
      </c>
      <c r="H187" s="308"/>
      <c r="I187" s="308"/>
      <c r="J187" s="308"/>
      <c r="K187" s="308"/>
      <c r="L187" s="295"/>
      <c r="M187" s="295"/>
    </row>
    <row r="188" spans="1:13" ht="12">
      <c r="A188" s="317">
        <v>188</v>
      </c>
      <c r="B188" s="311" t="s">
        <v>1540</v>
      </c>
      <c r="C188" s="293" t="s">
        <v>1035</v>
      </c>
      <c r="D188" s="300">
        <v>3</v>
      </c>
      <c r="E188" s="300"/>
      <c r="F188" s="300">
        <f>D188*E188</f>
        <v>0</v>
      </c>
      <c r="G188" s="293" t="s">
        <v>1</v>
      </c>
      <c r="H188" s="300"/>
      <c r="I188" s="300">
        <f>D188*H188</f>
        <v>0</v>
      </c>
      <c r="J188" s="300">
        <f>E188+H188</f>
        <v>0</v>
      </c>
      <c r="K188" s="300">
        <f>F188+I188</f>
        <v>0</v>
      </c>
      <c r="L188" s="295"/>
      <c r="M188" s="295"/>
    </row>
    <row r="189" spans="1:13" ht="12">
      <c r="A189" s="317">
        <v>189</v>
      </c>
      <c r="B189" s="314" t="s">
        <v>1541</v>
      </c>
      <c r="C189" s="307" t="s">
        <v>1</v>
      </c>
      <c r="D189" s="308"/>
      <c r="E189" s="308"/>
      <c r="F189" s="308"/>
      <c r="G189" s="307" t="s">
        <v>1</v>
      </c>
      <c r="H189" s="308"/>
      <c r="I189" s="308"/>
      <c r="J189" s="308"/>
      <c r="K189" s="308"/>
      <c r="L189" s="295"/>
      <c r="M189" s="295"/>
    </row>
    <row r="190" spans="1:13" ht="12">
      <c r="A190" s="317">
        <v>190</v>
      </c>
      <c r="B190" s="311" t="s">
        <v>1542</v>
      </c>
      <c r="C190" s="293" t="s">
        <v>1035</v>
      </c>
      <c r="D190" s="300">
        <v>10</v>
      </c>
      <c r="E190" s="300"/>
      <c r="F190" s="300">
        <f>D190*E190</f>
        <v>0</v>
      </c>
      <c r="G190" s="293" t="s">
        <v>1</v>
      </c>
      <c r="H190" s="300"/>
      <c r="I190" s="300">
        <f>D190*H190</f>
        <v>0</v>
      </c>
      <c r="J190" s="300">
        <f>E190+H190</f>
        <v>0</v>
      </c>
      <c r="K190" s="300">
        <f>F190+I190</f>
        <v>0</v>
      </c>
      <c r="L190" s="295"/>
      <c r="M190" s="295"/>
    </row>
    <row r="191" spans="1:13" ht="12">
      <c r="A191" s="317">
        <v>191</v>
      </c>
      <c r="B191" s="311" t="s">
        <v>1543</v>
      </c>
      <c r="C191" s="293" t="s">
        <v>1035</v>
      </c>
      <c r="D191" s="300">
        <v>5</v>
      </c>
      <c r="E191" s="300"/>
      <c r="F191" s="300">
        <f>D191*E191</f>
        <v>0</v>
      </c>
      <c r="G191" s="293" t="s">
        <v>1</v>
      </c>
      <c r="H191" s="300"/>
      <c r="I191" s="300">
        <f>D191*H191</f>
        <v>0</v>
      </c>
      <c r="J191" s="300">
        <f>E191+H191</f>
        <v>0</v>
      </c>
      <c r="K191" s="300">
        <f>F191+I191</f>
        <v>0</v>
      </c>
      <c r="L191" s="295"/>
      <c r="M191" s="295"/>
    </row>
    <row r="192" spans="1:13" ht="12">
      <c r="A192" s="317">
        <v>192</v>
      </c>
      <c r="B192" s="315" t="s">
        <v>1544</v>
      </c>
      <c r="C192" s="301" t="s">
        <v>1</v>
      </c>
      <c r="D192" s="302"/>
      <c r="E192" s="302"/>
      <c r="F192" s="302">
        <f>SUM(F178:F191)</f>
        <v>0</v>
      </c>
      <c r="G192" s="301" t="s">
        <v>1</v>
      </c>
      <c r="H192" s="302"/>
      <c r="I192" s="302">
        <f>SUM(I178:I191)</f>
        <v>0</v>
      </c>
      <c r="J192" s="302"/>
      <c r="K192" s="302">
        <f>SUM(K178:K191)</f>
        <v>0</v>
      </c>
      <c r="L192" s="295"/>
      <c r="M192" s="295"/>
    </row>
    <row r="193" spans="1:13" ht="12">
      <c r="A193" s="317">
        <v>193</v>
      </c>
      <c r="B193" s="315" t="s">
        <v>1545</v>
      </c>
      <c r="C193" s="301" t="s">
        <v>1</v>
      </c>
      <c r="D193" s="302"/>
      <c r="E193" s="302"/>
      <c r="F193" s="302"/>
      <c r="G193" s="301" t="s">
        <v>1</v>
      </c>
      <c r="H193" s="302"/>
      <c r="I193" s="302"/>
      <c r="J193" s="302"/>
      <c r="K193" s="302"/>
      <c r="L193" s="295"/>
      <c r="M193" s="295"/>
    </row>
    <row r="194" spans="1:13" ht="12">
      <c r="A194" s="317">
        <v>194</v>
      </c>
      <c r="B194" s="314" t="s">
        <v>1523</v>
      </c>
      <c r="C194" s="307" t="s">
        <v>1</v>
      </c>
      <c r="D194" s="308"/>
      <c r="E194" s="308"/>
      <c r="F194" s="308"/>
      <c r="G194" s="307" t="s">
        <v>1</v>
      </c>
      <c r="H194" s="308"/>
      <c r="I194" s="308"/>
      <c r="J194" s="308"/>
      <c r="K194" s="308"/>
      <c r="L194" s="295"/>
      <c r="M194" s="295"/>
    </row>
    <row r="195" spans="1:13" ht="12">
      <c r="A195" s="317">
        <v>195</v>
      </c>
      <c r="B195" s="314" t="s">
        <v>1524</v>
      </c>
      <c r="C195" s="307" t="s">
        <v>1</v>
      </c>
      <c r="D195" s="308"/>
      <c r="E195" s="308"/>
      <c r="F195" s="308"/>
      <c r="G195" s="307" t="s">
        <v>1</v>
      </c>
      <c r="H195" s="308"/>
      <c r="I195" s="308"/>
      <c r="J195" s="308"/>
      <c r="K195" s="308"/>
      <c r="L195" s="295"/>
      <c r="M195" s="295"/>
    </row>
    <row r="196" spans="1:13" ht="12">
      <c r="A196" s="317">
        <v>196</v>
      </c>
      <c r="B196" s="311" t="s">
        <v>1546</v>
      </c>
      <c r="C196" s="293" t="s">
        <v>1</v>
      </c>
      <c r="D196" s="300"/>
      <c r="E196" s="300"/>
      <c r="F196" s="300"/>
      <c r="G196" s="293" t="s">
        <v>1</v>
      </c>
      <c r="H196" s="300"/>
      <c r="I196" s="300"/>
      <c r="J196" s="300">
        <f>E196+H196</f>
        <v>0</v>
      </c>
      <c r="K196" s="300">
        <f>F196+I196</f>
        <v>0</v>
      </c>
      <c r="L196" s="295"/>
      <c r="M196" s="295"/>
    </row>
    <row r="197" spans="1:13" ht="12">
      <c r="A197" s="317">
        <v>197</v>
      </c>
      <c r="B197" s="311" t="s">
        <v>1547</v>
      </c>
      <c r="C197" s="293" t="s">
        <v>1035</v>
      </c>
      <c r="D197" s="300">
        <v>4</v>
      </c>
      <c r="E197" s="300"/>
      <c r="F197" s="300">
        <f>D197*E197</f>
        <v>0</v>
      </c>
      <c r="G197" s="293" t="s">
        <v>1</v>
      </c>
      <c r="H197" s="300"/>
      <c r="I197" s="300">
        <f>D197*H197</f>
        <v>0</v>
      </c>
      <c r="J197" s="300">
        <f>E197+H197</f>
        <v>0</v>
      </c>
      <c r="K197" s="300">
        <f>F197+I197</f>
        <v>0</v>
      </c>
      <c r="L197" s="295"/>
      <c r="M197" s="295"/>
    </row>
    <row r="198" spans="1:13" ht="12">
      <c r="A198" s="317">
        <v>198</v>
      </c>
      <c r="B198" s="314" t="s">
        <v>1548</v>
      </c>
      <c r="C198" s="307" t="s">
        <v>1</v>
      </c>
      <c r="D198" s="308"/>
      <c r="E198" s="308"/>
      <c r="F198" s="308"/>
      <c r="G198" s="307" t="s">
        <v>1</v>
      </c>
      <c r="H198" s="308"/>
      <c r="I198" s="308"/>
      <c r="J198" s="308"/>
      <c r="K198" s="308"/>
      <c r="L198" s="295"/>
      <c r="M198" s="295"/>
    </row>
    <row r="199" spans="1:13" ht="12">
      <c r="A199" s="317">
        <v>199</v>
      </c>
      <c r="B199" s="311" t="s">
        <v>1549</v>
      </c>
      <c r="C199" s="293" t="s">
        <v>1035</v>
      </c>
      <c r="D199" s="300">
        <v>16</v>
      </c>
      <c r="E199" s="300"/>
      <c r="F199" s="300">
        <f>D199*E199</f>
        <v>0</v>
      </c>
      <c r="G199" s="293" t="s">
        <v>1</v>
      </c>
      <c r="H199" s="300"/>
      <c r="I199" s="300">
        <f>D199*H199</f>
        <v>0</v>
      </c>
      <c r="J199" s="300">
        <f>E199+H199</f>
        <v>0</v>
      </c>
      <c r="K199" s="300">
        <f>F199+I199</f>
        <v>0</v>
      </c>
      <c r="L199" s="295"/>
      <c r="M199" s="295"/>
    </row>
    <row r="200" spans="1:13" ht="12">
      <c r="A200" s="317">
        <v>200</v>
      </c>
      <c r="B200" s="314" t="s">
        <v>1550</v>
      </c>
      <c r="C200" s="307" t="s">
        <v>1</v>
      </c>
      <c r="D200" s="308"/>
      <c r="E200" s="308"/>
      <c r="F200" s="308"/>
      <c r="G200" s="307" t="s">
        <v>1</v>
      </c>
      <c r="H200" s="308"/>
      <c r="I200" s="308"/>
      <c r="J200" s="308"/>
      <c r="K200" s="308"/>
      <c r="L200" s="295"/>
      <c r="M200" s="295"/>
    </row>
    <row r="201" spans="1:13" ht="12">
      <c r="A201" s="317">
        <v>201</v>
      </c>
      <c r="B201" s="311" t="s">
        <v>1551</v>
      </c>
      <c r="C201" s="293" t="s">
        <v>1035</v>
      </c>
      <c r="D201" s="300">
        <v>32</v>
      </c>
      <c r="E201" s="300"/>
      <c r="F201" s="300">
        <f>D201*E201</f>
        <v>0</v>
      </c>
      <c r="G201" s="293" t="s">
        <v>1</v>
      </c>
      <c r="H201" s="300"/>
      <c r="I201" s="300">
        <f>D201*H201</f>
        <v>0</v>
      </c>
      <c r="J201" s="300">
        <f>E201+H201</f>
        <v>0</v>
      </c>
      <c r="K201" s="300">
        <f>F201+I201</f>
        <v>0</v>
      </c>
      <c r="L201" s="295"/>
      <c r="M201" s="295"/>
    </row>
    <row r="202" spans="1:13" ht="12">
      <c r="A202" s="317">
        <v>202</v>
      </c>
      <c r="B202" s="314" t="s">
        <v>1497</v>
      </c>
      <c r="C202" s="307" t="s">
        <v>1</v>
      </c>
      <c r="D202" s="308"/>
      <c r="E202" s="308"/>
      <c r="F202" s="308"/>
      <c r="G202" s="307" t="s">
        <v>1</v>
      </c>
      <c r="H202" s="308"/>
      <c r="I202" s="308"/>
      <c r="J202" s="308"/>
      <c r="K202" s="308"/>
      <c r="L202" s="295"/>
      <c r="M202" s="295"/>
    </row>
    <row r="203" spans="1:13" ht="12">
      <c r="A203" s="317">
        <v>203</v>
      </c>
      <c r="B203" s="311" t="s">
        <v>1538</v>
      </c>
      <c r="C203" s="293" t="s">
        <v>137</v>
      </c>
      <c r="D203" s="300">
        <v>30</v>
      </c>
      <c r="E203" s="300"/>
      <c r="F203" s="300">
        <f>D203*E203</f>
        <v>0</v>
      </c>
      <c r="G203" s="293" t="s">
        <v>1</v>
      </c>
      <c r="H203" s="300"/>
      <c r="I203" s="300">
        <f>D203*H203</f>
        <v>0</v>
      </c>
      <c r="J203" s="300">
        <f>E203+H203</f>
        <v>0</v>
      </c>
      <c r="K203" s="300">
        <f>F203+I203</f>
        <v>0</v>
      </c>
      <c r="L203" s="295"/>
      <c r="M203" s="295"/>
    </row>
    <row r="204" spans="1:13" ht="12">
      <c r="A204" s="317">
        <v>204</v>
      </c>
      <c r="B204" s="314" t="s">
        <v>1539</v>
      </c>
      <c r="C204" s="307" t="s">
        <v>1</v>
      </c>
      <c r="D204" s="308"/>
      <c r="E204" s="308"/>
      <c r="F204" s="308"/>
      <c r="G204" s="307" t="s">
        <v>1</v>
      </c>
      <c r="H204" s="308"/>
      <c r="I204" s="308"/>
      <c r="J204" s="308"/>
      <c r="K204" s="308"/>
      <c r="L204" s="295"/>
      <c r="M204" s="295"/>
    </row>
    <row r="205" spans="1:13" ht="12">
      <c r="A205" s="317">
        <v>205</v>
      </c>
      <c r="B205" s="311" t="s">
        <v>1540</v>
      </c>
      <c r="C205" s="293" t="s">
        <v>1035</v>
      </c>
      <c r="D205" s="300">
        <v>3</v>
      </c>
      <c r="E205" s="300"/>
      <c r="F205" s="300">
        <f>D205*E205</f>
        <v>0</v>
      </c>
      <c r="G205" s="293" t="s">
        <v>1</v>
      </c>
      <c r="H205" s="300"/>
      <c r="I205" s="300">
        <f>D205*H205</f>
        <v>0</v>
      </c>
      <c r="J205" s="300">
        <f>E205+H205</f>
        <v>0</v>
      </c>
      <c r="K205" s="300">
        <f>F205+I205</f>
        <v>0</v>
      </c>
      <c r="L205" s="295"/>
      <c r="M205" s="295"/>
    </row>
    <row r="206" spans="1:13" ht="12">
      <c r="A206" s="317">
        <v>206</v>
      </c>
      <c r="B206" s="314" t="s">
        <v>1541</v>
      </c>
      <c r="C206" s="307" t="s">
        <v>1</v>
      </c>
      <c r="D206" s="308"/>
      <c r="E206" s="308"/>
      <c r="F206" s="308"/>
      <c r="G206" s="307" t="s">
        <v>1</v>
      </c>
      <c r="H206" s="308"/>
      <c r="I206" s="308"/>
      <c r="J206" s="308"/>
      <c r="K206" s="308"/>
      <c r="L206" s="295"/>
      <c r="M206" s="295"/>
    </row>
    <row r="207" spans="1:13" ht="12">
      <c r="A207" s="317">
        <v>207</v>
      </c>
      <c r="B207" s="311" t="s">
        <v>1542</v>
      </c>
      <c r="C207" s="293" t="s">
        <v>1035</v>
      </c>
      <c r="D207" s="300">
        <v>10</v>
      </c>
      <c r="E207" s="300"/>
      <c r="F207" s="300">
        <f>D207*E207</f>
        <v>0</v>
      </c>
      <c r="G207" s="293" t="s">
        <v>1</v>
      </c>
      <c r="H207" s="300"/>
      <c r="I207" s="300">
        <f>D207*H207</f>
        <v>0</v>
      </c>
      <c r="J207" s="300">
        <f>E207+H207</f>
        <v>0</v>
      </c>
      <c r="K207" s="300">
        <f>F207+I207</f>
        <v>0</v>
      </c>
      <c r="L207" s="295"/>
      <c r="M207" s="295"/>
    </row>
    <row r="208" spans="1:13" ht="12">
      <c r="A208" s="317">
        <v>208</v>
      </c>
      <c r="B208" s="314" t="s">
        <v>1464</v>
      </c>
      <c r="C208" s="307" t="s">
        <v>1</v>
      </c>
      <c r="D208" s="308"/>
      <c r="E208" s="308"/>
      <c r="F208" s="308"/>
      <c r="G208" s="307" t="s">
        <v>1</v>
      </c>
      <c r="H208" s="308"/>
      <c r="I208" s="308"/>
      <c r="J208" s="308"/>
      <c r="K208" s="308"/>
      <c r="L208" s="295"/>
      <c r="M208" s="295"/>
    </row>
    <row r="209" spans="1:13" ht="12">
      <c r="A209" s="317">
        <v>209</v>
      </c>
      <c r="B209" s="311" t="s">
        <v>1528</v>
      </c>
      <c r="C209" s="293" t="s">
        <v>884</v>
      </c>
      <c r="D209" s="300">
        <v>4</v>
      </c>
      <c r="E209" s="300"/>
      <c r="F209" s="300">
        <f>D209*E209</f>
        <v>0</v>
      </c>
      <c r="G209" s="293" t="s">
        <v>1</v>
      </c>
      <c r="H209" s="300"/>
      <c r="I209" s="300">
        <f>D209*H209</f>
        <v>0</v>
      </c>
      <c r="J209" s="300">
        <f>E209+H209</f>
        <v>0</v>
      </c>
      <c r="K209" s="300">
        <f>F209+I209</f>
        <v>0</v>
      </c>
      <c r="L209" s="295"/>
      <c r="M209" s="295"/>
    </row>
    <row r="210" spans="1:13" ht="12">
      <c r="A210" s="317">
        <v>210</v>
      </c>
      <c r="B210" s="315" t="s">
        <v>1552</v>
      </c>
      <c r="C210" s="301" t="s">
        <v>1</v>
      </c>
      <c r="D210" s="302"/>
      <c r="E210" s="302"/>
      <c r="F210" s="302">
        <f>SUM(F194:F209)</f>
        <v>0</v>
      </c>
      <c r="G210" s="301" t="s">
        <v>1</v>
      </c>
      <c r="H210" s="302"/>
      <c r="I210" s="302">
        <f>SUM(I194:I209)</f>
        <v>0</v>
      </c>
      <c r="J210" s="302"/>
      <c r="K210" s="302">
        <f>SUM(K194:K209)</f>
        <v>0</v>
      </c>
      <c r="L210" s="295"/>
      <c r="M210" s="295"/>
    </row>
    <row r="211" spans="1:13" ht="12">
      <c r="A211" s="317">
        <v>211</v>
      </c>
      <c r="B211" s="313" t="s">
        <v>1553</v>
      </c>
      <c r="C211" s="298" t="s">
        <v>1</v>
      </c>
      <c r="D211" s="299"/>
      <c r="E211" s="299"/>
      <c r="F211" s="299">
        <f>SUM(F177:F191,F194:F209)</f>
        <v>0</v>
      </c>
      <c r="G211" s="298" t="s">
        <v>1</v>
      </c>
      <c r="H211" s="299"/>
      <c r="I211" s="299">
        <f>SUM(I177:I191,I194:I209)</f>
        <v>0</v>
      </c>
      <c r="J211" s="299"/>
      <c r="K211" s="299">
        <f>SUM(K177:K191,K194:K209)</f>
        <v>0</v>
      </c>
      <c r="L211" s="295"/>
      <c r="M211" s="295"/>
    </row>
    <row r="212" spans="1:13" ht="12">
      <c r="A212" s="317">
        <v>212</v>
      </c>
      <c r="B212" s="311" t="s">
        <v>1</v>
      </c>
      <c r="C212" s="293" t="s">
        <v>1</v>
      </c>
      <c r="D212" s="300"/>
      <c r="E212" s="300"/>
      <c r="F212" s="300"/>
      <c r="G212" s="293" t="s">
        <v>1</v>
      </c>
      <c r="H212" s="300"/>
      <c r="I212" s="300"/>
      <c r="J212" s="300">
        <f>E212+H212</f>
        <v>0</v>
      </c>
      <c r="K212" s="300">
        <f>F212+I212</f>
        <v>0</v>
      </c>
      <c r="L212" s="295"/>
      <c r="M212" s="295"/>
    </row>
    <row r="213" spans="1:13" ht="12">
      <c r="A213" s="317">
        <v>213</v>
      </c>
      <c r="B213" s="313" t="s">
        <v>1554</v>
      </c>
      <c r="C213" s="298" t="s">
        <v>1</v>
      </c>
      <c r="D213" s="299"/>
      <c r="E213" s="299"/>
      <c r="F213" s="299"/>
      <c r="G213" s="298" t="s">
        <v>1</v>
      </c>
      <c r="H213" s="299"/>
      <c r="I213" s="299"/>
      <c r="J213" s="299"/>
      <c r="K213" s="299"/>
      <c r="L213" s="295"/>
      <c r="M213" s="295"/>
    </row>
    <row r="214" spans="1:13" ht="12">
      <c r="A214" s="317">
        <v>214</v>
      </c>
      <c r="B214" s="314" t="s">
        <v>1555</v>
      </c>
      <c r="C214" s="307" t="s">
        <v>1</v>
      </c>
      <c r="D214" s="308"/>
      <c r="E214" s="308"/>
      <c r="F214" s="308"/>
      <c r="G214" s="307" t="s">
        <v>1</v>
      </c>
      <c r="H214" s="308"/>
      <c r="I214" s="308"/>
      <c r="J214" s="308"/>
      <c r="K214" s="308"/>
      <c r="L214" s="295"/>
      <c r="M214" s="295"/>
    </row>
    <row r="215" spans="1:13" ht="12">
      <c r="A215" s="317">
        <v>215</v>
      </c>
      <c r="B215" s="314" t="s">
        <v>1556</v>
      </c>
      <c r="C215" s="307" t="s">
        <v>1</v>
      </c>
      <c r="D215" s="308"/>
      <c r="E215" s="308"/>
      <c r="F215" s="308"/>
      <c r="G215" s="307" t="s">
        <v>1</v>
      </c>
      <c r="H215" s="308"/>
      <c r="I215" s="308"/>
      <c r="J215" s="308"/>
      <c r="K215" s="308"/>
      <c r="L215" s="295"/>
      <c r="M215" s="295"/>
    </row>
    <row r="216" spans="1:13" ht="12">
      <c r="A216" s="317">
        <v>216</v>
      </c>
      <c r="B216" s="311" t="s">
        <v>1557</v>
      </c>
      <c r="C216" s="293" t="s">
        <v>1035</v>
      </c>
      <c r="D216" s="300">
        <v>1</v>
      </c>
      <c r="E216" s="300"/>
      <c r="F216" s="300">
        <f>D216*E216</f>
        <v>0</v>
      </c>
      <c r="G216" s="293" t="s">
        <v>1</v>
      </c>
      <c r="H216" s="300"/>
      <c r="I216" s="300">
        <f>D216*H216</f>
        <v>0</v>
      </c>
      <c r="J216" s="300">
        <f>E216+H216</f>
        <v>0</v>
      </c>
      <c r="K216" s="300">
        <f>F216+I216</f>
        <v>0</v>
      </c>
      <c r="L216" s="295"/>
      <c r="M216" s="295"/>
    </row>
    <row r="217" spans="1:13" ht="12">
      <c r="A217" s="317">
        <v>217</v>
      </c>
      <c r="B217" s="314" t="s">
        <v>1558</v>
      </c>
      <c r="C217" s="307" t="s">
        <v>1</v>
      </c>
      <c r="D217" s="308"/>
      <c r="E217" s="308"/>
      <c r="F217" s="308"/>
      <c r="G217" s="307" t="s">
        <v>1</v>
      </c>
      <c r="H217" s="308"/>
      <c r="I217" s="308"/>
      <c r="J217" s="308"/>
      <c r="K217" s="308"/>
      <c r="L217" s="295"/>
      <c r="M217" s="295"/>
    </row>
    <row r="218" spans="1:13" ht="12">
      <c r="A218" s="317">
        <v>218</v>
      </c>
      <c r="B218" s="311" t="s">
        <v>1559</v>
      </c>
      <c r="C218" s="293" t="s">
        <v>1035</v>
      </c>
      <c r="D218" s="300">
        <v>5</v>
      </c>
      <c r="E218" s="300"/>
      <c r="F218" s="300">
        <f>D218*E218</f>
        <v>0</v>
      </c>
      <c r="G218" s="293" t="s">
        <v>1</v>
      </c>
      <c r="H218" s="300"/>
      <c r="I218" s="300">
        <f>D218*H218</f>
        <v>0</v>
      </c>
      <c r="J218" s="300">
        <f>E218+H218</f>
        <v>0</v>
      </c>
      <c r="K218" s="300">
        <f>F218+I218</f>
        <v>0</v>
      </c>
      <c r="L218" s="295"/>
      <c r="M218" s="295"/>
    </row>
    <row r="219" spans="1:13" ht="12">
      <c r="A219" s="317">
        <v>219</v>
      </c>
      <c r="B219" s="314" t="s">
        <v>1560</v>
      </c>
      <c r="C219" s="307" t="s">
        <v>1</v>
      </c>
      <c r="D219" s="308"/>
      <c r="E219" s="308"/>
      <c r="F219" s="308"/>
      <c r="G219" s="307" t="s">
        <v>1</v>
      </c>
      <c r="H219" s="308"/>
      <c r="I219" s="308"/>
      <c r="J219" s="308"/>
      <c r="K219" s="308"/>
      <c r="L219" s="295"/>
      <c r="M219" s="295"/>
    </row>
    <row r="220" spans="1:13" ht="12">
      <c r="A220" s="317">
        <v>220</v>
      </c>
      <c r="B220" s="311" t="s">
        <v>1561</v>
      </c>
      <c r="C220" s="293" t="s">
        <v>1035</v>
      </c>
      <c r="D220" s="300">
        <v>1</v>
      </c>
      <c r="E220" s="300"/>
      <c r="F220" s="300">
        <f>D220*E220</f>
        <v>0</v>
      </c>
      <c r="G220" s="293" t="s">
        <v>1</v>
      </c>
      <c r="H220" s="300"/>
      <c r="I220" s="300">
        <f>D220*H220</f>
        <v>0</v>
      </c>
      <c r="J220" s="300">
        <f>E220+H220</f>
        <v>0</v>
      </c>
      <c r="K220" s="300">
        <f>F220+I220</f>
        <v>0</v>
      </c>
      <c r="L220" s="295"/>
      <c r="M220" s="295"/>
    </row>
    <row r="221" spans="1:13" ht="12">
      <c r="A221" s="317">
        <v>221</v>
      </c>
      <c r="B221" s="314" t="s">
        <v>1464</v>
      </c>
      <c r="C221" s="307" t="s">
        <v>1</v>
      </c>
      <c r="D221" s="308"/>
      <c r="E221" s="308"/>
      <c r="F221" s="308"/>
      <c r="G221" s="307" t="s">
        <v>1</v>
      </c>
      <c r="H221" s="308"/>
      <c r="I221" s="308"/>
      <c r="J221" s="308"/>
      <c r="K221" s="308"/>
      <c r="L221" s="295"/>
      <c r="M221" s="295"/>
    </row>
    <row r="222" spans="1:13" ht="12">
      <c r="A222" s="317">
        <v>222</v>
      </c>
      <c r="B222" s="311" t="s">
        <v>1562</v>
      </c>
      <c r="C222" s="293" t="s">
        <v>884</v>
      </c>
      <c r="D222" s="300">
        <v>3</v>
      </c>
      <c r="E222" s="300"/>
      <c r="F222" s="300">
        <f>D222*E222</f>
        <v>0</v>
      </c>
      <c r="G222" s="293" t="s">
        <v>1</v>
      </c>
      <c r="H222" s="300"/>
      <c r="I222" s="300">
        <f>D222*H222</f>
        <v>0</v>
      </c>
      <c r="J222" s="300">
        <f>E222+H222</f>
        <v>0</v>
      </c>
      <c r="K222" s="300">
        <f>F222+I222</f>
        <v>0</v>
      </c>
      <c r="L222" s="295"/>
      <c r="M222" s="295"/>
    </row>
    <row r="223" spans="1:13" ht="12">
      <c r="A223" s="317">
        <v>223</v>
      </c>
      <c r="B223" s="311" t="s">
        <v>1465</v>
      </c>
      <c r="C223" s="293" t="s">
        <v>884</v>
      </c>
      <c r="D223" s="300">
        <v>2</v>
      </c>
      <c r="E223" s="300"/>
      <c r="F223" s="300">
        <f>D223*E223</f>
        <v>0</v>
      </c>
      <c r="G223" s="293" t="s">
        <v>1</v>
      </c>
      <c r="H223" s="300"/>
      <c r="I223" s="300">
        <f>D223*H223</f>
        <v>0</v>
      </c>
      <c r="J223" s="300">
        <f>E223+H223</f>
        <v>0</v>
      </c>
      <c r="K223" s="300">
        <f>F223+I223</f>
        <v>0</v>
      </c>
      <c r="L223" s="295"/>
      <c r="M223" s="295"/>
    </row>
    <row r="224" spans="1:13" ht="12">
      <c r="A224" s="317">
        <v>224</v>
      </c>
      <c r="B224" s="313" t="s">
        <v>1563</v>
      </c>
      <c r="C224" s="298" t="s">
        <v>1</v>
      </c>
      <c r="D224" s="299"/>
      <c r="E224" s="299"/>
      <c r="F224" s="299">
        <f>SUM(F214:F223)</f>
        <v>0</v>
      </c>
      <c r="G224" s="298" t="s">
        <v>1</v>
      </c>
      <c r="H224" s="299"/>
      <c r="I224" s="299">
        <f>SUM(I214:I223)</f>
        <v>0</v>
      </c>
      <c r="J224" s="299"/>
      <c r="K224" s="299">
        <f>SUM(K214:K223)</f>
        <v>0</v>
      </c>
      <c r="L224" s="295"/>
      <c r="M224" s="295"/>
    </row>
    <row r="225" spans="1:13" ht="12">
      <c r="A225" s="317">
        <v>225</v>
      </c>
      <c r="B225" s="311" t="s">
        <v>1</v>
      </c>
      <c r="C225" s="293" t="s">
        <v>1</v>
      </c>
      <c r="D225" s="300"/>
      <c r="E225" s="300"/>
      <c r="F225" s="300"/>
      <c r="G225" s="293" t="s">
        <v>1</v>
      </c>
      <c r="H225" s="300"/>
      <c r="I225" s="300"/>
      <c r="J225" s="300">
        <f>E225+H225</f>
        <v>0</v>
      </c>
      <c r="K225" s="300">
        <f>F225+I225</f>
        <v>0</v>
      </c>
      <c r="L225" s="295"/>
      <c r="M225" s="295"/>
    </row>
    <row r="226" spans="1:13" ht="12">
      <c r="A226" s="317">
        <v>226</v>
      </c>
      <c r="B226" s="313" t="s">
        <v>1564</v>
      </c>
      <c r="C226" s="298" t="s">
        <v>1</v>
      </c>
      <c r="D226" s="299"/>
      <c r="E226" s="299"/>
      <c r="F226" s="299"/>
      <c r="G226" s="298" t="s">
        <v>1</v>
      </c>
      <c r="H226" s="299"/>
      <c r="I226" s="299"/>
      <c r="J226" s="299"/>
      <c r="K226" s="299"/>
      <c r="L226" s="295"/>
      <c r="M226" s="295"/>
    </row>
    <row r="227" spans="1:13" ht="12">
      <c r="A227" s="317">
        <v>227</v>
      </c>
      <c r="B227" s="314" t="s">
        <v>1497</v>
      </c>
      <c r="C227" s="307" t="s">
        <v>1</v>
      </c>
      <c r="D227" s="308"/>
      <c r="E227" s="308"/>
      <c r="F227" s="308"/>
      <c r="G227" s="307" t="s">
        <v>1</v>
      </c>
      <c r="H227" s="308"/>
      <c r="I227" s="308"/>
      <c r="J227" s="308"/>
      <c r="K227" s="308"/>
      <c r="L227" s="295"/>
      <c r="M227" s="295"/>
    </row>
    <row r="228" spans="1:13" ht="12">
      <c r="A228" s="317">
        <v>228</v>
      </c>
      <c r="B228" s="311" t="s">
        <v>1537</v>
      </c>
      <c r="C228" s="293" t="s">
        <v>137</v>
      </c>
      <c r="D228" s="300">
        <v>25</v>
      </c>
      <c r="E228" s="300"/>
      <c r="F228" s="300">
        <f>D228*E228</f>
        <v>0</v>
      </c>
      <c r="G228" s="293" t="s">
        <v>1</v>
      </c>
      <c r="H228" s="300"/>
      <c r="I228" s="300">
        <f>D228*H228</f>
        <v>0</v>
      </c>
      <c r="J228" s="300">
        <f>E228+H228</f>
        <v>0</v>
      </c>
      <c r="K228" s="300">
        <f>F228+I228</f>
        <v>0</v>
      </c>
      <c r="L228" s="295"/>
      <c r="M228" s="295"/>
    </row>
    <row r="229" spans="1:13" ht="12">
      <c r="A229" s="317">
        <v>229</v>
      </c>
      <c r="B229" s="314" t="s">
        <v>1497</v>
      </c>
      <c r="C229" s="307" t="s">
        <v>1</v>
      </c>
      <c r="D229" s="308"/>
      <c r="E229" s="308"/>
      <c r="F229" s="308"/>
      <c r="G229" s="307" t="s">
        <v>1</v>
      </c>
      <c r="H229" s="308"/>
      <c r="I229" s="308"/>
      <c r="J229" s="308"/>
      <c r="K229" s="308"/>
      <c r="L229" s="295"/>
      <c r="M229" s="295"/>
    </row>
    <row r="230" spans="1:13" ht="12">
      <c r="A230" s="317">
        <v>230</v>
      </c>
      <c r="B230" s="311" t="s">
        <v>1538</v>
      </c>
      <c r="C230" s="293" t="s">
        <v>137</v>
      </c>
      <c r="D230" s="300">
        <v>150</v>
      </c>
      <c r="E230" s="300"/>
      <c r="F230" s="300">
        <f>D230*E230</f>
        <v>0</v>
      </c>
      <c r="G230" s="293" t="s">
        <v>1</v>
      </c>
      <c r="H230" s="300"/>
      <c r="I230" s="300">
        <f>D230*H230</f>
        <v>0</v>
      </c>
      <c r="J230" s="300">
        <f>E230+H230</f>
        <v>0</v>
      </c>
      <c r="K230" s="300">
        <f>F230+I230</f>
        <v>0</v>
      </c>
      <c r="L230" s="295"/>
      <c r="M230" s="295"/>
    </row>
    <row r="231" spans="1:13" ht="12">
      <c r="A231" s="317">
        <v>231</v>
      </c>
      <c r="B231" s="311" t="s">
        <v>1565</v>
      </c>
      <c r="C231" s="293" t="s">
        <v>137</v>
      </c>
      <c r="D231" s="300">
        <v>15</v>
      </c>
      <c r="E231" s="300"/>
      <c r="F231" s="300">
        <f>D231*E231</f>
        <v>0</v>
      </c>
      <c r="G231" s="293" t="s">
        <v>1</v>
      </c>
      <c r="H231" s="300"/>
      <c r="I231" s="300">
        <f>D231*H231</f>
        <v>0</v>
      </c>
      <c r="J231" s="300">
        <f>E231+H231</f>
        <v>0</v>
      </c>
      <c r="K231" s="300">
        <f>F231+I231</f>
        <v>0</v>
      </c>
      <c r="L231" s="295"/>
      <c r="M231" s="295"/>
    </row>
    <row r="232" spans="1:13" ht="12">
      <c r="A232" s="317">
        <v>232</v>
      </c>
      <c r="B232" s="314" t="s">
        <v>1501</v>
      </c>
      <c r="C232" s="307" t="s">
        <v>1</v>
      </c>
      <c r="D232" s="308"/>
      <c r="E232" s="308"/>
      <c r="F232" s="308"/>
      <c r="G232" s="307" t="s">
        <v>1</v>
      </c>
      <c r="H232" s="308"/>
      <c r="I232" s="308"/>
      <c r="J232" s="308"/>
      <c r="K232" s="308"/>
      <c r="L232" s="295"/>
      <c r="M232" s="295"/>
    </row>
    <row r="233" spans="1:13" ht="12">
      <c r="A233" s="317">
        <v>233</v>
      </c>
      <c r="B233" s="311" t="s">
        <v>1502</v>
      </c>
      <c r="C233" s="293" t="s">
        <v>137</v>
      </c>
      <c r="D233" s="300">
        <v>220</v>
      </c>
      <c r="E233" s="300"/>
      <c r="F233" s="300">
        <f>D233*E233</f>
        <v>0</v>
      </c>
      <c r="G233" s="293" t="s">
        <v>1</v>
      </c>
      <c r="H233" s="300"/>
      <c r="I233" s="300">
        <f>D233*H233</f>
        <v>0</v>
      </c>
      <c r="J233" s="300">
        <f aca="true" t="shared" si="7" ref="J233:K235">E233+H233</f>
        <v>0</v>
      </c>
      <c r="K233" s="300">
        <f t="shared" si="7"/>
        <v>0</v>
      </c>
      <c r="L233" s="295"/>
      <c r="M233" s="295"/>
    </row>
    <row r="234" spans="1:13" ht="12">
      <c r="A234" s="317">
        <v>234</v>
      </c>
      <c r="B234" s="311" t="s">
        <v>1503</v>
      </c>
      <c r="C234" s="293" t="s">
        <v>137</v>
      </c>
      <c r="D234" s="300">
        <v>100</v>
      </c>
      <c r="E234" s="300"/>
      <c r="F234" s="300">
        <f>D234*E234</f>
        <v>0</v>
      </c>
      <c r="G234" s="293" t="s">
        <v>1</v>
      </c>
      <c r="H234" s="300"/>
      <c r="I234" s="300">
        <f>D234*H234</f>
        <v>0</v>
      </c>
      <c r="J234" s="300">
        <f t="shared" si="7"/>
        <v>0</v>
      </c>
      <c r="K234" s="300">
        <f t="shared" si="7"/>
        <v>0</v>
      </c>
      <c r="L234" s="295"/>
      <c r="M234" s="295"/>
    </row>
    <row r="235" spans="1:13" ht="12">
      <c r="A235" s="317">
        <v>235</v>
      </c>
      <c r="B235" s="311" t="s">
        <v>1504</v>
      </c>
      <c r="C235" s="293" t="s">
        <v>137</v>
      </c>
      <c r="D235" s="300">
        <v>30</v>
      </c>
      <c r="E235" s="300"/>
      <c r="F235" s="300">
        <f>D235*E235</f>
        <v>0</v>
      </c>
      <c r="G235" s="293" t="s">
        <v>1</v>
      </c>
      <c r="H235" s="300"/>
      <c r="I235" s="300">
        <f>D235*H235</f>
        <v>0</v>
      </c>
      <c r="J235" s="300">
        <f t="shared" si="7"/>
        <v>0</v>
      </c>
      <c r="K235" s="300">
        <f t="shared" si="7"/>
        <v>0</v>
      </c>
      <c r="L235" s="295"/>
      <c r="M235" s="295"/>
    </row>
    <row r="236" spans="1:13" ht="12">
      <c r="A236" s="317">
        <v>236</v>
      </c>
      <c r="B236" s="314" t="s">
        <v>1566</v>
      </c>
      <c r="C236" s="307" t="s">
        <v>1</v>
      </c>
      <c r="D236" s="308"/>
      <c r="E236" s="308"/>
      <c r="F236" s="308"/>
      <c r="G236" s="307" t="s">
        <v>1</v>
      </c>
      <c r="H236" s="308"/>
      <c r="I236" s="308"/>
      <c r="J236" s="308"/>
      <c r="K236" s="308"/>
      <c r="L236" s="295"/>
      <c r="M236" s="295"/>
    </row>
    <row r="237" spans="1:13" ht="12">
      <c r="A237" s="317">
        <v>237</v>
      </c>
      <c r="B237" s="311" t="s">
        <v>1567</v>
      </c>
      <c r="C237" s="293" t="s">
        <v>1035</v>
      </c>
      <c r="D237" s="300">
        <v>150</v>
      </c>
      <c r="E237" s="300"/>
      <c r="F237" s="300">
        <f>D237*E237</f>
        <v>0</v>
      </c>
      <c r="G237" s="293" t="s">
        <v>1</v>
      </c>
      <c r="H237" s="300"/>
      <c r="I237" s="300">
        <f>D237*H237</f>
        <v>0</v>
      </c>
      <c r="J237" s="300">
        <f>E237+H237</f>
        <v>0</v>
      </c>
      <c r="K237" s="300">
        <f>F237+I237</f>
        <v>0</v>
      </c>
      <c r="L237" s="295"/>
      <c r="M237" s="295"/>
    </row>
    <row r="238" spans="1:13" ht="12">
      <c r="A238" s="317">
        <v>238</v>
      </c>
      <c r="B238" s="314" t="s">
        <v>1568</v>
      </c>
      <c r="C238" s="307" t="s">
        <v>1</v>
      </c>
      <c r="D238" s="308"/>
      <c r="E238" s="308"/>
      <c r="F238" s="308"/>
      <c r="G238" s="307" t="s">
        <v>1</v>
      </c>
      <c r="H238" s="308"/>
      <c r="I238" s="308"/>
      <c r="J238" s="308"/>
      <c r="K238" s="308"/>
      <c r="L238" s="295"/>
      <c r="M238" s="295"/>
    </row>
    <row r="239" spans="1:13" ht="12">
      <c r="A239" s="317">
        <v>239</v>
      </c>
      <c r="B239" s="311" t="s">
        <v>1569</v>
      </c>
      <c r="C239" s="293" t="s">
        <v>1035</v>
      </c>
      <c r="D239" s="300">
        <v>29</v>
      </c>
      <c r="E239" s="300"/>
      <c r="F239" s="300">
        <f>D239*E239</f>
        <v>0</v>
      </c>
      <c r="G239" s="293" t="s">
        <v>1</v>
      </c>
      <c r="H239" s="300"/>
      <c r="I239" s="300">
        <f>D239*H239</f>
        <v>0</v>
      </c>
      <c r="J239" s="300">
        <f>E239+H239</f>
        <v>0</v>
      </c>
      <c r="K239" s="300">
        <f>F239+I239</f>
        <v>0</v>
      </c>
      <c r="L239" s="295"/>
      <c r="M239" s="295"/>
    </row>
    <row r="240" spans="1:13" ht="12">
      <c r="A240" s="317">
        <v>240</v>
      </c>
      <c r="B240" s="314" t="s">
        <v>1570</v>
      </c>
      <c r="C240" s="307" t="s">
        <v>1</v>
      </c>
      <c r="D240" s="308"/>
      <c r="E240" s="308"/>
      <c r="F240" s="308"/>
      <c r="G240" s="307" t="s">
        <v>1</v>
      </c>
      <c r="H240" s="308"/>
      <c r="I240" s="308"/>
      <c r="J240" s="308"/>
      <c r="K240" s="308"/>
      <c r="L240" s="295"/>
      <c r="M240" s="295"/>
    </row>
    <row r="241" spans="1:13" ht="12">
      <c r="A241" s="317">
        <v>241</v>
      </c>
      <c r="B241" s="311" t="s">
        <v>1571</v>
      </c>
      <c r="C241" s="293" t="s">
        <v>1035</v>
      </c>
      <c r="D241" s="300">
        <v>21</v>
      </c>
      <c r="E241" s="300"/>
      <c r="F241" s="300">
        <f>D241*E241</f>
        <v>0</v>
      </c>
      <c r="G241" s="293" t="s">
        <v>1</v>
      </c>
      <c r="H241" s="300"/>
      <c r="I241" s="300">
        <f>D241*H241</f>
        <v>0</v>
      </c>
      <c r="J241" s="300">
        <f aca="true" t="shared" si="8" ref="J241:K245">E241+H241</f>
        <v>0</v>
      </c>
      <c r="K241" s="300">
        <f t="shared" si="8"/>
        <v>0</v>
      </c>
      <c r="L241" s="295"/>
      <c r="M241" s="295"/>
    </row>
    <row r="242" spans="1:13" ht="12">
      <c r="A242" s="317">
        <v>242</v>
      </c>
      <c r="B242" s="311" t="s">
        <v>1572</v>
      </c>
      <c r="C242" s="293" t="s">
        <v>1035</v>
      </c>
      <c r="D242" s="300">
        <v>13</v>
      </c>
      <c r="E242" s="300"/>
      <c r="F242" s="300">
        <f>D242*E242</f>
        <v>0</v>
      </c>
      <c r="G242" s="293" t="s">
        <v>1</v>
      </c>
      <c r="H242" s="300"/>
      <c r="I242" s="300">
        <f>D242*H242</f>
        <v>0</v>
      </c>
      <c r="J242" s="300">
        <f t="shared" si="8"/>
        <v>0</v>
      </c>
      <c r="K242" s="300">
        <f t="shared" si="8"/>
        <v>0</v>
      </c>
      <c r="L242" s="295"/>
      <c r="M242" s="295"/>
    </row>
    <row r="243" spans="1:13" ht="12">
      <c r="A243" s="317">
        <v>243</v>
      </c>
      <c r="B243" s="311" t="s">
        <v>1573</v>
      </c>
      <c r="C243" s="293" t="s">
        <v>1035</v>
      </c>
      <c r="D243" s="300">
        <v>9</v>
      </c>
      <c r="E243" s="300"/>
      <c r="F243" s="300">
        <f>D243*E243</f>
        <v>0</v>
      </c>
      <c r="G243" s="293" t="s">
        <v>1</v>
      </c>
      <c r="H243" s="300"/>
      <c r="I243" s="300">
        <f>D243*H243</f>
        <v>0</v>
      </c>
      <c r="J243" s="300">
        <f t="shared" si="8"/>
        <v>0</v>
      </c>
      <c r="K243" s="300">
        <f t="shared" si="8"/>
        <v>0</v>
      </c>
      <c r="L243" s="295"/>
      <c r="M243" s="295"/>
    </row>
    <row r="244" spans="1:13" ht="12">
      <c r="A244" s="317">
        <v>244</v>
      </c>
      <c r="B244" s="311" t="s">
        <v>1574</v>
      </c>
      <c r="C244" s="293" t="s">
        <v>1035</v>
      </c>
      <c r="D244" s="300">
        <v>3</v>
      </c>
      <c r="E244" s="300"/>
      <c r="F244" s="300">
        <f>D244*E244</f>
        <v>0</v>
      </c>
      <c r="G244" s="293" t="s">
        <v>1</v>
      </c>
      <c r="H244" s="300"/>
      <c r="I244" s="300">
        <f>D244*H244</f>
        <v>0</v>
      </c>
      <c r="J244" s="300">
        <f t="shared" si="8"/>
        <v>0</v>
      </c>
      <c r="K244" s="300">
        <f t="shared" si="8"/>
        <v>0</v>
      </c>
      <c r="L244" s="295"/>
      <c r="M244" s="295"/>
    </row>
    <row r="245" spans="1:13" ht="12">
      <c r="A245" s="317">
        <v>245</v>
      </c>
      <c r="B245" s="311" t="s">
        <v>1575</v>
      </c>
      <c r="C245" s="293" t="s">
        <v>1035</v>
      </c>
      <c r="D245" s="300">
        <v>100</v>
      </c>
      <c r="E245" s="300"/>
      <c r="F245" s="300">
        <f>D245*E245</f>
        <v>0</v>
      </c>
      <c r="G245" s="293" t="s">
        <v>1</v>
      </c>
      <c r="H245" s="300"/>
      <c r="I245" s="300">
        <f>D245*H245</f>
        <v>0</v>
      </c>
      <c r="J245" s="300">
        <f t="shared" si="8"/>
        <v>0</v>
      </c>
      <c r="K245" s="300">
        <f t="shared" si="8"/>
        <v>0</v>
      </c>
      <c r="L245" s="295"/>
      <c r="M245" s="295"/>
    </row>
    <row r="246" spans="1:13" ht="12">
      <c r="A246" s="317">
        <v>246</v>
      </c>
      <c r="B246" s="314" t="s">
        <v>1576</v>
      </c>
      <c r="C246" s="307" t="s">
        <v>1</v>
      </c>
      <c r="D246" s="308"/>
      <c r="E246" s="308"/>
      <c r="F246" s="308"/>
      <c r="G246" s="307" t="s">
        <v>1</v>
      </c>
      <c r="H246" s="308"/>
      <c r="I246" s="308"/>
      <c r="J246" s="308"/>
      <c r="K246" s="308"/>
      <c r="L246" s="295"/>
      <c r="M246" s="295"/>
    </row>
    <row r="247" spans="1:13" ht="12">
      <c r="A247" s="317">
        <v>247</v>
      </c>
      <c r="B247" s="311" t="s">
        <v>1577</v>
      </c>
      <c r="C247" s="293" t="s">
        <v>1035</v>
      </c>
      <c r="D247" s="300">
        <v>1</v>
      </c>
      <c r="E247" s="300"/>
      <c r="F247" s="300">
        <f>D247*E247</f>
        <v>0</v>
      </c>
      <c r="G247" s="293" t="s">
        <v>1</v>
      </c>
      <c r="H247" s="300"/>
      <c r="I247" s="300">
        <f>D247*H247</f>
        <v>0</v>
      </c>
      <c r="J247" s="300">
        <f>E247+H247</f>
        <v>0</v>
      </c>
      <c r="K247" s="300">
        <f>F247+I247</f>
        <v>0</v>
      </c>
      <c r="L247" s="295"/>
      <c r="M247" s="295"/>
    </row>
    <row r="248" spans="1:13" ht="12">
      <c r="A248" s="317">
        <v>248</v>
      </c>
      <c r="B248" s="311" t="s">
        <v>1578</v>
      </c>
      <c r="C248" s="293" t="s">
        <v>1035</v>
      </c>
      <c r="D248" s="300">
        <v>1</v>
      </c>
      <c r="E248" s="300"/>
      <c r="F248" s="300">
        <f>D248*E248</f>
        <v>0</v>
      </c>
      <c r="G248" s="293" t="s">
        <v>1</v>
      </c>
      <c r="H248" s="300"/>
      <c r="I248" s="300">
        <f>D248*H248</f>
        <v>0</v>
      </c>
      <c r="J248" s="300">
        <f>E248+H248</f>
        <v>0</v>
      </c>
      <c r="K248" s="300">
        <f>F248+I248</f>
        <v>0</v>
      </c>
      <c r="L248" s="295"/>
      <c r="M248" s="295"/>
    </row>
    <row r="249" spans="1:13" ht="12">
      <c r="A249" s="317">
        <v>249</v>
      </c>
      <c r="B249" s="314" t="s">
        <v>1579</v>
      </c>
      <c r="C249" s="307" t="s">
        <v>1</v>
      </c>
      <c r="D249" s="308"/>
      <c r="E249" s="308"/>
      <c r="F249" s="308"/>
      <c r="G249" s="307" t="s">
        <v>1</v>
      </c>
      <c r="H249" s="308"/>
      <c r="I249" s="308"/>
      <c r="J249" s="308"/>
      <c r="K249" s="308"/>
      <c r="L249" s="295"/>
      <c r="M249" s="295"/>
    </row>
    <row r="250" spans="1:13" ht="12">
      <c r="A250" s="317">
        <v>250</v>
      </c>
      <c r="B250" s="311" t="s">
        <v>1580</v>
      </c>
      <c r="C250" s="293" t="s">
        <v>132</v>
      </c>
      <c r="D250" s="300">
        <v>0.02</v>
      </c>
      <c r="E250" s="300"/>
      <c r="F250" s="300">
        <f>D250*E250</f>
        <v>0</v>
      </c>
      <c r="G250" s="293" t="s">
        <v>1</v>
      </c>
      <c r="H250" s="300"/>
      <c r="I250" s="300">
        <f>D250*H250</f>
        <v>0</v>
      </c>
      <c r="J250" s="300">
        <f>E250+H250</f>
        <v>0</v>
      </c>
      <c r="K250" s="300">
        <f>F250+I250</f>
        <v>0</v>
      </c>
      <c r="L250" s="295"/>
      <c r="M250" s="295"/>
    </row>
    <row r="251" spans="1:13" ht="12">
      <c r="A251" s="317">
        <v>251</v>
      </c>
      <c r="B251" s="314" t="s">
        <v>1581</v>
      </c>
      <c r="C251" s="307" t="s">
        <v>1</v>
      </c>
      <c r="D251" s="308"/>
      <c r="E251" s="308"/>
      <c r="F251" s="308"/>
      <c r="G251" s="307" t="s">
        <v>1</v>
      </c>
      <c r="H251" s="308"/>
      <c r="I251" s="308"/>
      <c r="J251" s="308"/>
      <c r="K251" s="308"/>
      <c r="L251" s="295"/>
      <c r="M251" s="295"/>
    </row>
    <row r="252" spans="1:13" ht="12">
      <c r="A252" s="317">
        <v>252</v>
      </c>
      <c r="B252" s="311" t="s">
        <v>1582</v>
      </c>
      <c r="C252" s="293" t="s">
        <v>137</v>
      </c>
      <c r="D252" s="300">
        <v>1</v>
      </c>
      <c r="E252" s="300"/>
      <c r="F252" s="300">
        <f>D252*E252</f>
        <v>0</v>
      </c>
      <c r="G252" s="293" t="s">
        <v>1</v>
      </c>
      <c r="H252" s="300"/>
      <c r="I252" s="300">
        <f>D252*H252</f>
        <v>0</v>
      </c>
      <c r="J252" s="300">
        <f>E252+H252</f>
        <v>0</v>
      </c>
      <c r="K252" s="300">
        <f>F252+I252</f>
        <v>0</v>
      </c>
      <c r="L252" s="295"/>
      <c r="M252" s="295"/>
    </row>
    <row r="253" spans="1:13" ht="12">
      <c r="A253" s="317">
        <v>253</v>
      </c>
      <c r="B253" s="313" t="s">
        <v>1583</v>
      </c>
      <c r="C253" s="298" t="s">
        <v>1</v>
      </c>
      <c r="D253" s="299"/>
      <c r="E253" s="299"/>
      <c r="F253" s="299">
        <f>SUM(F227:F252)</f>
        <v>0</v>
      </c>
      <c r="G253" s="298" t="s">
        <v>1</v>
      </c>
      <c r="H253" s="299"/>
      <c r="I253" s="299">
        <f>SUM(I227:I252)</f>
        <v>0</v>
      </c>
      <c r="J253" s="299"/>
      <c r="K253" s="299">
        <f>SUM(K227:K252)</f>
        <v>0</v>
      </c>
      <c r="L253" s="295"/>
      <c r="M253" s="295"/>
    </row>
    <row r="254" spans="1:13" ht="12">
      <c r="A254" s="317">
        <v>254</v>
      </c>
      <c r="B254" s="311" t="s">
        <v>1</v>
      </c>
      <c r="C254" s="293" t="s">
        <v>1</v>
      </c>
      <c r="D254" s="300"/>
      <c r="E254" s="300"/>
      <c r="F254" s="300"/>
      <c r="G254" s="293" t="s">
        <v>1</v>
      </c>
      <c r="H254" s="300"/>
      <c r="I254" s="300"/>
      <c r="J254" s="300">
        <f>E254+H254</f>
        <v>0</v>
      </c>
      <c r="K254" s="300">
        <f>F254+I254</f>
        <v>0</v>
      </c>
      <c r="L254" s="295"/>
      <c r="M254" s="295"/>
    </row>
    <row r="255" spans="1:13" ht="12">
      <c r="A255" s="317">
        <v>255</v>
      </c>
      <c r="B255" s="313" t="s">
        <v>1584</v>
      </c>
      <c r="C255" s="298" t="s">
        <v>1</v>
      </c>
      <c r="D255" s="299"/>
      <c r="E255" s="299"/>
      <c r="F255" s="299"/>
      <c r="G255" s="298" t="s">
        <v>1</v>
      </c>
      <c r="H255" s="299"/>
      <c r="I255" s="299"/>
      <c r="J255" s="299"/>
      <c r="K255" s="299"/>
      <c r="L255" s="295"/>
      <c r="M255" s="295"/>
    </row>
    <row r="256" spans="1:13" ht="12">
      <c r="A256" s="317">
        <v>256</v>
      </c>
      <c r="B256" s="314" t="s">
        <v>1481</v>
      </c>
      <c r="C256" s="307" t="s">
        <v>1</v>
      </c>
      <c r="D256" s="308"/>
      <c r="E256" s="308"/>
      <c r="F256" s="308"/>
      <c r="G256" s="307" t="s">
        <v>1</v>
      </c>
      <c r="H256" s="308"/>
      <c r="I256" s="308"/>
      <c r="J256" s="308"/>
      <c r="K256" s="308"/>
      <c r="L256" s="295"/>
      <c r="M256" s="295"/>
    </row>
    <row r="257" spans="1:13" ht="12">
      <c r="A257" s="317">
        <v>257</v>
      </c>
      <c r="B257" s="311" t="s">
        <v>1585</v>
      </c>
      <c r="C257" s="293" t="s">
        <v>1035</v>
      </c>
      <c r="D257" s="300">
        <v>1</v>
      </c>
      <c r="E257" s="300"/>
      <c r="F257" s="300">
        <f>D257*E257</f>
        <v>0</v>
      </c>
      <c r="G257" s="293" t="s">
        <v>1</v>
      </c>
      <c r="H257" s="300"/>
      <c r="I257" s="300">
        <f>D257*H257</f>
        <v>0</v>
      </c>
      <c r="J257" s="300">
        <f>E257+H257</f>
        <v>0</v>
      </c>
      <c r="K257" s="300">
        <f>F257+I257</f>
        <v>0</v>
      </c>
      <c r="L257" s="295"/>
      <c r="M257" s="295"/>
    </row>
    <row r="258" spans="1:13" ht="12">
      <c r="A258" s="317">
        <v>258</v>
      </c>
      <c r="B258" s="314" t="s">
        <v>1586</v>
      </c>
      <c r="C258" s="307" t="s">
        <v>1</v>
      </c>
      <c r="D258" s="308"/>
      <c r="E258" s="308"/>
      <c r="F258" s="308"/>
      <c r="G258" s="307" t="s">
        <v>1</v>
      </c>
      <c r="H258" s="308"/>
      <c r="I258" s="308"/>
      <c r="J258" s="308"/>
      <c r="K258" s="308"/>
      <c r="L258" s="295"/>
      <c r="M258" s="295"/>
    </row>
    <row r="259" spans="1:13" ht="12">
      <c r="A259" s="317">
        <v>259</v>
      </c>
      <c r="B259" s="314" t="s">
        <v>1587</v>
      </c>
      <c r="C259" s="307" t="s">
        <v>1</v>
      </c>
      <c r="D259" s="308"/>
      <c r="E259" s="308"/>
      <c r="F259" s="308"/>
      <c r="G259" s="307" t="s">
        <v>1</v>
      </c>
      <c r="H259" s="308"/>
      <c r="I259" s="308"/>
      <c r="J259" s="308"/>
      <c r="K259" s="308"/>
      <c r="L259" s="295"/>
      <c r="M259" s="295"/>
    </row>
    <row r="260" spans="1:13" ht="12">
      <c r="A260" s="317">
        <v>260</v>
      </c>
      <c r="B260" s="314" t="s">
        <v>1588</v>
      </c>
      <c r="C260" s="307" t="s">
        <v>1</v>
      </c>
      <c r="D260" s="308"/>
      <c r="E260" s="308"/>
      <c r="F260" s="308"/>
      <c r="G260" s="307" t="s">
        <v>1</v>
      </c>
      <c r="H260" s="308"/>
      <c r="I260" s="308"/>
      <c r="J260" s="308"/>
      <c r="K260" s="308"/>
      <c r="L260" s="295"/>
      <c r="M260" s="295"/>
    </row>
    <row r="261" spans="1:13" ht="12">
      <c r="A261" s="317">
        <v>261</v>
      </c>
      <c r="B261" s="311" t="s">
        <v>1589</v>
      </c>
      <c r="C261" s="293" t="s">
        <v>137</v>
      </c>
      <c r="D261" s="300">
        <v>16</v>
      </c>
      <c r="E261" s="300"/>
      <c r="F261" s="300">
        <f>D261*E261</f>
        <v>0</v>
      </c>
      <c r="G261" s="293" t="s">
        <v>1</v>
      </c>
      <c r="H261" s="300"/>
      <c r="I261" s="300">
        <f>D261*H261</f>
        <v>0</v>
      </c>
      <c r="J261" s="300">
        <f aca="true" t="shared" si="9" ref="J261:K263">E261+H261</f>
        <v>0</v>
      </c>
      <c r="K261" s="300">
        <f t="shared" si="9"/>
        <v>0</v>
      </c>
      <c r="L261" s="295"/>
      <c r="M261" s="295"/>
    </row>
    <row r="262" spans="1:13" ht="12">
      <c r="A262" s="317">
        <v>262</v>
      </c>
      <c r="B262" s="311" t="s">
        <v>1590</v>
      </c>
      <c r="C262" s="293" t="s">
        <v>137</v>
      </c>
      <c r="D262" s="300">
        <v>4</v>
      </c>
      <c r="E262" s="300"/>
      <c r="F262" s="300">
        <f>D262*E262</f>
        <v>0</v>
      </c>
      <c r="G262" s="293" t="s">
        <v>1</v>
      </c>
      <c r="H262" s="300"/>
      <c r="I262" s="300">
        <f>D262*H262</f>
        <v>0</v>
      </c>
      <c r="J262" s="300">
        <f t="shared" si="9"/>
        <v>0</v>
      </c>
      <c r="K262" s="300">
        <f t="shared" si="9"/>
        <v>0</v>
      </c>
      <c r="L262" s="295"/>
      <c r="M262" s="295"/>
    </row>
    <row r="263" spans="1:13" ht="12">
      <c r="A263" s="317">
        <v>263</v>
      </c>
      <c r="B263" s="311" t="s">
        <v>1591</v>
      </c>
      <c r="C263" s="293" t="s">
        <v>137</v>
      </c>
      <c r="D263" s="300">
        <v>10</v>
      </c>
      <c r="E263" s="300"/>
      <c r="F263" s="300">
        <f>D263*E263</f>
        <v>0</v>
      </c>
      <c r="G263" s="293" t="s">
        <v>1</v>
      </c>
      <c r="H263" s="300"/>
      <c r="I263" s="300">
        <f>D263*H263</f>
        <v>0</v>
      </c>
      <c r="J263" s="300">
        <f t="shared" si="9"/>
        <v>0</v>
      </c>
      <c r="K263" s="300">
        <f t="shared" si="9"/>
        <v>0</v>
      </c>
      <c r="L263" s="295"/>
      <c r="M263" s="295"/>
    </row>
    <row r="264" spans="1:13" ht="12">
      <c r="A264" s="317">
        <v>264</v>
      </c>
      <c r="B264" s="314" t="s">
        <v>1592</v>
      </c>
      <c r="C264" s="307" t="s">
        <v>1</v>
      </c>
      <c r="D264" s="308"/>
      <c r="E264" s="308"/>
      <c r="F264" s="308"/>
      <c r="G264" s="307" t="s">
        <v>1</v>
      </c>
      <c r="H264" s="308"/>
      <c r="I264" s="308"/>
      <c r="J264" s="308"/>
      <c r="K264" s="308"/>
      <c r="L264" s="295"/>
      <c r="M264" s="295"/>
    </row>
    <row r="265" spans="1:13" ht="12">
      <c r="A265" s="317">
        <v>265</v>
      </c>
      <c r="B265" s="311" t="s">
        <v>1593</v>
      </c>
      <c r="C265" s="293" t="s">
        <v>1035</v>
      </c>
      <c r="D265" s="300">
        <v>48</v>
      </c>
      <c r="E265" s="300"/>
      <c r="F265" s="300">
        <f>D265*E265</f>
        <v>0</v>
      </c>
      <c r="G265" s="293" t="s">
        <v>1</v>
      </c>
      <c r="H265" s="300"/>
      <c r="I265" s="300">
        <f>D265*H265</f>
        <v>0</v>
      </c>
      <c r="J265" s="300">
        <f>E265+H265</f>
        <v>0</v>
      </c>
      <c r="K265" s="300">
        <f>F265+I265</f>
        <v>0</v>
      </c>
      <c r="L265" s="295"/>
      <c r="M265" s="295"/>
    </row>
    <row r="266" spans="1:13" ht="12">
      <c r="A266" s="317">
        <v>266</v>
      </c>
      <c r="B266" s="311" t="s">
        <v>1594</v>
      </c>
      <c r="C266" s="293" t="s">
        <v>1035</v>
      </c>
      <c r="D266" s="300">
        <v>42</v>
      </c>
      <c r="E266" s="300"/>
      <c r="F266" s="300">
        <f>D266*E266</f>
        <v>0</v>
      </c>
      <c r="G266" s="293" t="s">
        <v>1</v>
      </c>
      <c r="H266" s="300"/>
      <c r="I266" s="300">
        <f>D266*H266</f>
        <v>0</v>
      </c>
      <c r="J266" s="300">
        <f>E266+H266</f>
        <v>0</v>
      </c>
      <c r="K266" s="300">
        <f>F266+I266</f>
        <v>0</v>
      </c>
      <c r="L266" s="295"/>
      <c r="M266" s="295"/>
    </row>
    <row r="267" spans="1:13" ht="12">
      <c r="A267" s="317">
        <v>267</v>
      </c>
      <c r="B267" s="314" t="s">
        <v>1595</v>
      </c>
      <c r="C267" s="307" t="s">
        <v>1</v>
      </c>
      <c r="D267" s="308"/>
      <c r="E267" s="308"/>
      <c r="F267" s="308"/>
      <c r="G267" s="307" t="s">
        <v>1</v>
      </c>
      <c r="H267" s="308"/>
      <c r="I267" s="308"/>
      <c r="J267" s="308"/>
      <c r="K267" s="308"/>
      <c r="L267" s="295"/>
      <c r="M267" s="295"/>
    </row>
    <row r="268" spans="1:13" ht="12">
      <c r="A268" s="317">
        <v>268</v>
      </c>
      <c r="B268" s="314" t="s">
        <v>1596</v>
      </c>
      <c r="C268" s="307" t="s">
        <v>1</v>
      </c>
      <c r="D268" s="308"/>
      <c r="E268" s="308"/>
      <c r="F268" s="308"/>
      <c r="G268" s="307" t="s">
        <v>1</v>
      </c>
      <c r="H268" s="308"/>
      <c r="I268" s="308"/>
      <c r="J268" s="308"/>
      <c r="K268" s="308"/>
      <c r="L268" s="295"/>
      <c r="M268" s="295"/>
    </row>
    <row r="269" spans="1:13" ht="12">
      <c r="A269" s="317">
        <v>269</v>
      </c>
      <c r="B269" s="311" t="s">
        <v>1597</v>
      </c>
      <c r="C269" s="293" t="s">
        <v>1035</v>
      </c>
      <c r="D269" s="300">
        <v>10</v>
      </c>
      <c r="E269" s="300"/>
      <c r="F269" s="300">
        <f>D269*E269</f>
        <v>0</v>
      </c>
      <c r="G269" s="293" t="s">
        <v>1</v>
      </c>
      <c r="H269" s="300"/>
      <c r="I269" s="300">
        <f>D269*H269</f>
        <v>0</v>
      </c>
      <c r="J269" s="300">
        <f>E269+H269</f>
        <v>0</v>
      </c>
      <c r="K269" s="300">
        <f>F269+I269</f>
        <v>0</v>
      </c>
      <c r="L269" s="295"/>
      <c r="M269" s="295"/>
    </row>
    <row r="270" spans="1:13" ht="12">
      <c r="A270" s="317">
        <v>270</v>
      </c>
      <c r="B270" s="314" t="s">
        <v>1595</v>
      </c>
      <c r="C270" s="307" t="s">
        <v>1</v>
      </c>
      <c r="D270" s="308"/>
      <c r="E270" s="308"/>
      <c r="F270" s="308"/>
      <c r="G270" s="307" t="s">
        <v>1</v>
      </c>
      <c r="H270" s="308"/>
      <c r="I270" s="308"/>
      <c r="J270" s="308"/>
      <c r="K270" s="308"/>
      <c r="L270" s="295"/>
      <c r="M270" s="295"/>
    </row>
    <row r="271" spans="1:13" ht="12">
      <c r="A271" s="317">
        <v>271</v>
      </c>
      <c r="B271" s="314" t="s">
        <v>1598</v>
      </c>
      <c r="C271" s="307" t="s">
        <v>1</v>
      </c>
      <c r="D271" s="308"/>
      <c r="E271" s="308"/>
      <c r="F271" s="308"/>
      <c r="G271" s="307" t="s">
        <v>1</v>
      </c>
      <c r="H271" s="308"/>
      <c r="I271" s="308"/>
      <c r="J271" s="308"/>
      <c r="K271" s="308"/>
      <c r="L271" s="295"/>
      <c r="M271" s="295"/>
    </row>
    <row r="272" spans="1:13" ht="12">
      <c r="A272" s="317">
        <v>272</v>
      </c>
      <c r="B272" s="311" t="s">
        <v>1597</v>
      </c>
      <c r="C272" s="293" t="s">
        <v>1035</v>
      </c>
      <c r="D272" s="300">
        <v>5</v>
      </c>
      <c r="E272" s="300"/>
      <c r="F272" s="300">
        <f>D272*E272</f>
        <v>0</v>
      </c>
      <c r="G272" s="293" t="s">
        <v>1</v>
      </c>
      <c r="H272" s="300"/>
      <c r="I272" s="300">
        <f>D272*H272</f>
        <v>0</v>
      </c>
      <c r="J272" s="300">
        <f>E272+H272</f>
        <v>0</v>
      </c>
      <c r="K272" s="300">
        <f>F272+I272</f>
        <v>0</v>
      </c>
      <c r="L272" s="295"/>
      <c r="M272" s="295"/>
    </row>
    <row r="273" spans="1:13" ht="12">
      <c r="A273" s="317">
        <v>273</v>
      </c>
      <c r="B273" s="314" t="s">
        <v>1599</v>
      </c>
      <c r="C273" s="307" t="s">
        <v>1</v>
      </c>
      <c r="D273" s="308"/>
      <c r="E273" s="308"/>
      <c r="F273" s="308"/>
      <c r="G273" s="307" t="s">
        <v>1</v>
      </c>
      <c r="H273" s="308"/>
      <c r="I273" s="308"/>
      <c r="J273" s="308"/>
      <c r="K273" s="308"/>
      <c r="L273" s="295"/>
      <c r="M273" s="295"/>
    </row>
    <row r="274" spans="1:13" ht="12">
      <c r="A274" s="317">
        <v>274</v>
      </c>
      <c r="B274" s="311" t="s">
        <v>1600</v>
      </c>
      <c r="C274" s="293" t="s">
        <v>137</v>
      </c>
      <c r="D274" s="300">
        <v>9</v>
      </c>
      <c r="E274" s="300"/>
      <c r="F274" s="300">
        <f>D274*E274</f>
        <v>0</v>
      </c>
      <c r="G274" s="293" t="s">
        <v>1</v>
      </c>
      <c r="H274" s="300"/>
      <c r="I274" s="300">
        <f>D274*H274</f>
        <v>0</v>
      </c>
      <c r="J274" s="300">
        <f>E274+H274</f>
        <v>0</v>
      </c>
      <c r="K274" s="300">
        <f>F274+I274</f>
        <v>0</v>
      </c>
      <c r="L274" s="295"/>
      <c r="M274" s="295"/>
    </row>
    <row r="275" spans="1:13" ht="12">
      <c r="A275" s="317">
        <v>275</v>
      </c>
      <c r="B275" s="314" t="s">
        <v>1601</v>
      </c>
      <c r="C275" s="307" t="s">
        <v>1</v>
      </c>
      <c r="D275" s="308"/>
      <c r="E275" s="308"/>
      <c r="F275" s="308"/>
      <c r="G275" s="307" t="s">
        <v>1</v>
      </c>
      <c r="H275" s="308"/>
      <c r="I275" s="308"/>
      <c r="J275" s="308"/>
      <c r="K275" s="308"/>
      <c r="L275" s="295"/>
      <c r="M275" s="295"/>
    </row>
    <row r="276" spans="1:13" ht="12">
      <c r="A276" s="317">
        <v>276</v>
      </c>
      <c r="B276" s="311" t="s">
        <v>1602</v>
      </c>
      <c r="C276" s="293" t="s">
        <v>137</v>
      </c>
      <c r="D276" s="300">
        <v>25</v>
      </c>
      <c r="E276" s="300"/>
      <c r="F276" s="300">
        <f>D276*E276</f>
        <v>0</v>
      </c>
      <c r="G276" s="293" t="s">
        <v>1</v>
      </c>
      <c r="H276" s="300"/>
      <c r="I276" s="300">
        <f>D276*H276</f>
        <v>0</v>
      </c>
      <c r="J276" s="300">
        <f>E276+H276</f>
        <v>0</v>
      </c>
      <c r="K276" s="300">
        <f>F276+I276</f>
        <v>0</v>
      </c>
      <c r="L276" s="295"/>
      <c r="M276" s="295"/>
    </row>
    <row r="277" spans="1:13" ht="12">
      <c r="A277" s="317">
        <v>277</v>
      </c>
      <c r="B277" s="314" t="s">
        <v>1603</v>
      </c>
      <c r="C277" s="307" t="s">
        <v>1</v>
      </c>
      <c r="D277" s="308"/>
      <c r="E277" s="308"/>
      <c r="F277" s="308"/>
      <c r="G277" s="307" t="s">
        <v>1</v>
      </c>
      <c r="H277" s="308"/>
      <c r="I277" s="308"/>
      <c r="J277" s="308"/>
      <c r="K277" s="308"/>
      <c r="L277" s="295"/>
      <c r="M277" s="295"/>
    </row>
    <row r="278" spans="1:13" ht="12">
      <c r="A278" s="317">
        <v>278</v>
      </c>
      <c r="B278" s="311" t="s">
        <v>1604</v>
      </c>
      <c r="C278" s="293" t="s">
        <v>137</v>
      </c>
      <c r="D278" s="300">
        <v>30</v>
      </c>
      <c r="E278" s="300"/>
      <c r="F278" s="300">
        <f>D278*E278</f>
        <v>0</v>
      </c>
      <c r="G278" s="293" t="s">
        <v>1</v>
      </c>
      <c r="H278" s="300"/>
      <c r="I278" s="300">
        <f>D278*H278</f>
        <v>0</v>
      </c>
      <c r="J278" s="300">
        <f>E278+H278</f>
        <v>0</v>
      </c>
      <c r="K278" s="300">
        <f>F278+I278</f>
        <v>0</v>
      </c>
      <c r="L278" s="295"/>
      <c r="M278" s="295"/>
    </row>
    <row r="279" spans="1:13" ht="12">
      <c r="A279" s="317">
        <v>279</v>
      </c>
      <c r="B279" s="314" t="s">
        <v>1605</v>
      </c>
      <c r="C279" s="307" t="s">
        <v>1</v>
      </c>
      <c r="D279" s="308"/>
      <c r="E279" s="308"/>
      <c r="F279" s="308"/>
      <c r="G279" s="307" t="s">
        <v>1</v>
      </c>
      <c r="H279" s="308"/>
      <c r="I279" s="308"/>
      <c r="J279" s="308"/>
      <c r="K279" s="308"/>
      <c r="L279" s="295"/>
      <c r="M279" s="295"/>
    </row>
    <row r="280" spans="1:13" ht="12">
      <c r="A280" s="317">
        <v>280</v>
      </c>
      <c r="B280" s="311" t="s">
        <v>1606</v>
      </c>
      <c r="C280" s="293" t="s">
        <v>137</v>
      </c>
      <c r="D280" s="300">
        <v>10</v>
      </c>
      <c r="E280" s="300"/>
      <c r="F280" s="300">
        <f>D280*E280</f>
        <v>0</v>
      </c>
      <c r="G280" s="293" t="s">
        <v>1</v>
      </c>
      <c r="H280" s="300"/>
      <c r="I280" s="300">
        <f>D280*H280</f>
        <v>0</v>
      </c>
      <c r="J280" s="300">
        <f>E280+H280</f>
        <v>0</v>
      </c>
      <c r="K280" s="300">
        <f>F280+I280</f>
        <v>0</v>
      </c>
      <c r="L280" s="295"/>
      <c r="M280" s="295"/>
    </row>
    <row r="281" spans="1:13" ht="12">
      <c r="A281" s="317">
        <v>281</v>
      </c>
      <c r="B281" s="314" t="s">
        <v>1607</v>
      </c>
      <c r="C281" s="307" t="s">
        <v>1</v>
      </c>
      <c r="D281" s="308"/>
      <c r="E281" s="308"/>
      <c r="F281" s="308"/>
      <c r="G281" s="307" t="s">
        <v>1</v>
      </c>
      <c r="H281" s="308"/>
      <c r="I281" s="308"/>
      <c r="J281" s="308"/>
      <c r="K281" s="308"/>
      <c r="L281" s="295"/>
      <c r="M281" s="295"/>
    </row>
    <row r="282" spans="1:13" ht="12">
      <c r="A282" s="317">
        <v>282</v>
      </c>
      <c r="B282" s="311" t="s">
        <v>1608</v>
      </c>
      <c r="C282" s="293" t="s">
        <v>1035</v>
      </c>
      <c r="D282" s="300">
        <v>5</v>
      </c>
      <c r="E282" s="300"/>
      <c r="F282" s="300">
        <f>D282*E282</f>
        <v>0</v>
      </c>
      <c r="G282" s="293" t="s">
        <v>1</v>
      </c>
      <c r="H282" s="300"/>
      <c r="I282" s="300">
        <f>D282*H282</f>
        <v>0</v>
      </c>
      <c r="J282" s="300">
        <f aca="true" t="shared" si="10" ref="J282:K284">E282+H282</f>
        <v>0</v>
      </c>
      <c r="K282" s="300">
        <f t="shared" si="10"/>
        <v>0</v>
      </c>
      <c r="L282" s="295"/>
      <c r="M282" s="295"/>
    </row>
    <row r="283" spans="1:13" ht="12">
      <c r="A283" s="317">
        <v>283</v>
      </c>
      <c r="B283" s="311" t="s">
        <v>1609</v>
      </c>
      <c r="C283" s="293" t="s">
        <v>1035</v>
      </c>
      <c r="D283" s="300">
        <v>2</v>
      </c>
      <c r="E283" s="300"/>
      <c r="F283" s="300">
        <f>D283*E283</f>
        <v>0</v>
      </c>
      <c r="G283" s="293" t="s">
        <v>1</v>
      </c>
      <c r="H283" s="300"/>
      <c r="I283" s="300">
        <f>D283*H283</f>
        <v>0</v>
      </c>
      <c r="J283" s="300">
        <f t="shared" si="10"/>
        <v>0</v>
      </c>
      <c r="K283" s="300">
        <f t="shared" si="10"/>
        <v>0</v>
      </c>
      <c r="L283" s="295"/>
      <c r="M283" s="295"/>
    </row>
    <row r="284" spans="1:13" ht="12">
      <c r="A284" s="317">
        <v>284</v>
      </c>
      <c r="B284" s="311" t="s">
        <v>1610</v>
      </c>
      <c r="C284" s="293" t="s">
        <v>1035</v>
      </c>
      <c r="D284" s="300">
        <v>1</v>
      </c>
      <c r="E284" s="300"/>
      <c r="F284" s="300">
        <f>D284*E284</f>
        <v>0</v>
      </c>
      <c r="G284" s="293" t="s">
        <v>1</v>
      </c>
      <c r="H284" s="300"/>
      <c r="I284" s="300">
        <f>D284*H284</f>
        <v>0</v>
      </c>
      <c r="J284" s="300">
        <f t="shared" si="10"/>
        <v>0</v>
      </c>
      <c r="K284" s="300">
        <f t="shared" si="10"/>
        <v>0</v>
      </c>
      <c r="L284" s="295"/>
      <c r="M284" s="295"/>
    </row>
    <row r="285" spans="1:13" ht="12">
      <c r="A285" s="317">
        <v>285</v>
      </c>
      <c r="B285" s="313" t="s">
        <v>1611</v>
      </c>
      <c r="C285" s="298" t="s">
        <v>1</v>
      </c>
      <c r="D285" s="299"/>
      <c r="E285" s="299"/>
      <c r="F285" s="299">
        <f>SUM(F256:F284)</f>
        <v>0</v>
      </c>
      <c r="G285" s="298" t="s">
        <v>1</v>
      </c>
      <c r="H285" s="299"/>
      <c r="I285" s="299">
        <f>SUM(I256:I284)</f>
        <v>0</v>
      </c>
      <c r="J285" s="299"/>
      <c r="K285" s="299">
        <f>SUM(K256:K284)</f>
        <v>0</v>
      </c>
      <c r="L285" s="295"/>
      <c r="M285" s="295"/>
    </row>
    <row r="286" spans="1:13" ht="12">
      <c r="A286" s="317">
        <v>286</v>
      </c>
      <c r="B286" s="311" t="s">
        <v>1</v>
      </c>
      <c r="C286" s="293" t="s">
        <v>1</v>
      </c>
      <c r="D286" s="300"/>
      <c r="E286" s="300"/>
      <c r="F286" s="300"/>
      <c r="G286" s="293" t="s">
        <v>1</v>
      </c>
      <c r="H286" s="300"/>
      <c r="I286" s="300"/>
      <c r="J286" s="300">
        <f>E286+H286</f>
        <v>0</v>
      </c>
      <c r="K286" s="300">
        <f>F286+I286</f>
        <v>0</v>
      </c>
      <c r="L286" s="295"/>
      <c r="M286" s="295"/>
    </row>
    <row r="287" spans="1:13" ht="12">
      <c r="A287" s="317">
        <v>287</v>
      </c>
      <c r="B287" s="313" t="s">
        <v>1612</v>
      </c>
      <c r="C287" s="298" t="s">
        <v>1</v>
      </c>
      <c r="D287" s="299"/>
      <c r="E287" s="299"/>
      <c r="F287" s="299"/>
      <c r="G287" s="298" t="s">
        <v>1</v>
      </c>
      <c r="H287" s="299"/>
      <c r="I287" s="299"/>
      <c r="J287" s="299"/>
      <c r="K287" s="299"/>
      <c r="L287" s="295"/>
      <c r="M287" s="295"/>
    </row>
    <row r="288" spans="1:13" ht="12">
      <c r="A288" s="317">
        <v>288</v>
      </c>
      <c r="B288" s="314" t="s">
        <v>1613</v>
      </c>
      <c r="C288" s="307" t="s">
        <v>1</v>
      </c>
      <c r="D288" s="308"/>
      <c r="E288" s="308"/>
      <c r="F288" s="308"/>
      <c r="G288" s="307" t="s">
        <v>1</v>
      </c>
      <c r="H288" s="308"/>
      <c r="I288" s="308"/>
      <c r="J288" s="308"/>
      <c r="K288" s="308"/>
      <c r="L288" s="295"/>
      <c r="M288" s="295"/>
    </row>
    <row r="289" spans="1:13" ht="12">
      <c r="A289" s="317">
        <v>289</v>
      </c>
      <c r="B289" s="311" t="s">
        <v>1614</v>
      </c>
      <c r="C289" s="293" t="s">
        <v>137</v>
      </c>
      <c r="D289" s="300">
        <v>35</v>
      </c>
      <c r="E289" s="300"/>
      <c r="F289" s="300">
        <f>D289*E289</f>
        <v>0</v>
      </c>
      <c r="G289" s="293" t="s">
        <v>1</v>
      </c>
      <c r="H289" s="300"/>
      <c r="I289" s="300">
        <f>D289*H289</f>
        <v>0</v>
      </c>
      <c r="J289" s="300">
        <f>E289+H289</f>
        <v>0</v>
      </c>
      <c r="K289" s="300">
        <f>F289+I289</f>
        <v>0</v>
      </c>
      <c r="L289" s="295"/>
      <c r="M289" s="295"/>
    </row>
    <row r="290" spans="1:13" ht="12">
      <c r="A290" s="317">
        <v>290</v>
      </c>
      <c r="B290" s="311" t="s">
        <v>1615</v>
      </c>
      <c r="C290" s="293" t="s">
        <v>137</v>
      </c>
      <c r="D290" s="300">
        <v>30</v>
      </c>
      <c r="E290" s="300"/>
      <c r="F290" s="300">
        <f>D290*E290</f>
        <v>0</v>
      </c>
      <c r="G290" s="293" t="s">
        <v>1</v>
      </c>
      <c r="H290" s="300"/>
      <c r="I290" s="300">
        <f>D290*H290</f>
        <v>0</v>
      </c>
      <c r="J290" s="300">
        <f>E290+H290</f>
        <v>0</v>
      </c>
      <c r="K290" s="300">
        <f>F290+I290</f>
        <v>0</v>
      </c>
      <c r="L290" s="295"/>
      <c r="M290" s="295"/>
    </row>
    <row r="291" spans="1:13" ht="12">
      <c r="A291" s="317">
        <v>291</v>
      </c>
      <c r="B291" s="314" t="s">
        <v>1616</v>
      </c>
      <c r="C291" s="307" t="s">
        <v>1</v>
      </c>
      <c r="D291" s="308"/>
      <c r="E291" s="308"/>
      <c r="F291" s="308"/>
      <c r="G291" s="307" t="s">
        <v>1</v>
      </c>
      <c r="H291" s="308"/>
      <c r="I291" s="308"/>
      <c r="J291" s="308"/>
      <c r="K291" s="308"/>
      <c r="L291" s="295"/>
      <c r="M291" s="295"/>
    </row>
    <row r="292" spans="1:13" ht="12">
      <c r="A292" s="317">
        <v>292</v>
      </c>
      <c r="B292" s="311" t="s">
        <v>1617</v>
      </c>
      <c r="C292" s="293" t="s">
        <v>1035</v>
      </c>
      <c r="D292" s="300">
        <v>10</v>
      </c>
      <c r="E292" s="300"/>
      <c r="F292" s="300">
        <f>D292*E292</f>
        <v>0</v>
      </c>
      <c r="G292" s="293" t="s">
        <v>1</v>
      </c>
      <c r="H292" s="300"/>
      <c r="I292" s="300">
        <f>D292*H292</f>
        <v>0</v>
      </c>
      <c r="J292" s="300">
        <f>E292+H292</f>
        <v>0</v>
      </c>
      <c r="K292" s="300">
        <f>F292+I292</f>
        <v>0</v>
      </c>
      <c r="L292" s="295"/>
      <c r="M292" s="295"/>
    </row>
    <row r="293" spans="1:13" ht="12">
      <c r="A293" s="317">
        <v>293</v>
      </c>
      <c r="B293" s="311" t="s">
        <v>1618</v>
      </c>
      <c r="C293" s="293" t="s">
        <v>1035</v>
      </c>
      <c r="D293" s="300">
        <v>8</v>
      </c>
      <c r="E293" s="300"/>
      <c r="F293" s="300">
        <f>D293*E293</f>
        <v>0</v>
      </c>
      <c r="G293" s="293" t="s">
        <v>1</v>
      </c>
      <c r="H293" s="300"/>
      <c r="I293" s="300">
        <f>D293*H293</f>
        <v>0</v>
      </c>
      <c r="J293" s="300">
        <f>E293+H293</f>
        <v>0</v>
      </c>
      <c r="K293" s="300">
        <f>F293+I293</f>
        <v>0</v>
      </c>
      <c r="L293" s="295"/>
      <c r="M293" s="295"/>
    </row>
    <row r="294" spans="1:13" ht="12">
      <c r="A294" s="317">
        <v>294</v>
      </c>
      <c r="B294" s="314" t="s">
        <v>1619</v>
      </c>
      <c r="C294" s="307" t="s">
        <v>1</v>
      </c>
      <c r="D294" s="308"/>
      <c r="E294" s="308"/>
      <c r="F294" s="308"/>
      <c r="G294" s="307" t="s">
        <v>1</v>
      </c>
      <c r="H294" s="308"/>
      <c r="I294" s="308"/>
      <c r="J294" s="308"/>
      <c r="K294" s="308"/>
      <c r="L294" s="295"/>
      <c r="M294" s="295"/>
    </row>
    <row r="295" spans="1:13" ht="12">
      <c r="A295" s="317">
        <v>295</v>
      </c>
      <c r="B295" s="314" t="s">
        <v>1620</v>
      </c>
      <c r="C295" s="307" t="s">
        <v>1</v>
      </c>
      <c r="D295" s="308"/>
      <c r="E295" s="308"/>
      <c r="F295" s="308"/>
      <c r="G295" s="307" t="s">
        <v>1</v>
      </c>
      <c r="H295" s="308"/>
      <c r="I295" s="308"/>
      <c r="J295" s="308"/>
      <c r="K295" s="308"/>
      <c r="L295" s="295"/>
      <c r="M295" s="295"/>
    </row>
    <row r="296" spans="1:13" ht="12">
      <c r="A296" s="317">
        <v>296</v>
      </c>
      <c r="B296" s="311" t="s">
        <v>1621</v>
      </c>
      <c r="C296" s="293" t="s">
        <v>137</v>
      </c>
      <c r="D296" s="300">
        <v>8</v>
      </c>
      <c r="E296" s="300"/>
      <c r="F296" s="300">
        <f>D296*E296</f>
        <v>0</v>
      </c>
      <c r="G296" s="293" t="s">
        <v>1</v>
      </c>
      <c r="H296" s="300"/>
      <c r="I296" s="300">
        <f>D296*H296</f>
        <v>0</v>
      </c>
      <c r="J296" s="300">
        <f>E296+H296</f>
        <v>0</v>
      </c>
      <c r="K296" s="300">
        <f>F296+I296</f>
        <v>0</v>
      </c>
      <c r="L296" s="295"/>
      <c r="M296" s="295"/>
    </row>
    <row r="297" spans="1:13" ht="12">
      <c r="A297" s="317">
        <v>297</v>
      </c>
      <c r="B297" s="314" t="s">
        <v>1622</v>
      </c>
      <c r="C297" s="307" t="s">
        <v>1</v>
      </c>
      <c r="D297" s="308"/>
      <c r="E297" s="308"/>
      <c r="F297" s="308"/>
      <c r="G297" s="307" t="s">
        <v>1</v>
      </c>
      <c r="H297" s="308"/>
      <c r="I297" s="308"/>
      <c r="J297" s="308"/>
      <c r="K297" s="308"/>
      <c r="L297" s="295"/>
      <c r="M297" s="295"/>
    </row>
    <row r="298" spans="1:13" ht="12">
      <c r="A298" s="317">
        <v>298</v>
      </c>
      <c r="B298" s="311" t="s">
        <v>1623</v>
      </c>
      <c r="C298" s="293" t="s">
        <v>1035</v>
      </c>
      <c r="D298" s="300">
        <v>2</v>
      </c>
      <c r="E298" s="300"/>
      <c r="F298" s="300">
        <f>D298*E298</f>
        <v>0</v>
      </c>
      <c r="G298" s="293" t="s">
        <v>1</v>
      </c>
      <c r="H298" s="300"/>
      <c r="I298" s="300">
        <f>D298*H298</f>
        <v>0</v>
      </c>
      <c r="J298" s="300">
        <f>E298+H298</f>
        <v>0</v>
      </c>
      <c r="K298" s="300">
        <f>F298+I298</f>
        <v>0</v>
      </c>
      <c r="L298" s="295"/>
      <c r="M298" s="295"/>
    </row>
    <row r="299" spans="1:13" ht="12">
      <c r="A299" s="317">
        <v>299</v>
      </c>
      <c r="B299" s="314" t="s">
        <v>1624</v>
      </c>
      <c r="C299" s="307" t="s">
        <v>1</v>
      </c>
      <c r="D299" s="308"/>
      <c r="E299" s="308"/>
      <c r="F299" s="308"/>
      <c r="G299" s="307" t="s">
        <v>1</v>
      </c>
      <c r="H299" s="308"/>
      <c r="I299" s="308"/>
      <c r="J299" s="308"/>
      <c r="K299" s="308"/>
      <c r="L299" s="295"/>
      <c r="M299" s="295"/>
    </row>
    <row r="300" spans="1:13" ht="12">
      <c r="A300" s="317">
        <v>300</v>
      </c>
      <c r="B300" s="311" t="s">
        <v>1625</v>
      </c>
      <c r="C300" s="293" t="s">
        <v>1035</v>
      </c>
      <c r="D300" s="300">
        <v>3</v>
      </c>
      <c r="E300" s="300"/>
      <c r="F300" s="300">
        <f>D300*E300</f>
        <v>0</v>
      </c>
      <c r="G300" s="293" t="s">
        <v>1</v>
      </c>
      <c r="H300" s="300"/>
      <c r="I300" s="300">
        <f>D300*H300</f>
        <v>0</v>
      </c>
      <c r="J300" s="300">
        <f>E300+H300</f>
        <v>0</v>
      </c>
      <c r="K300" s="300">
        <f>F300+I300</f>
        <v>0</v>
      </c>
      <c r="L300" s="295"/>
      <c r="M300" s="295"/>
    </row>
    <row r="301" spans="1:13" ht="12">
      <c r="A301" s="317">
        <v>301</v>
      </c>
      <c r="B301" s="311" t="s">
        <v>1626</v>
      </c>
      <c r="C301" s="293" t="s">
        <v>1035</v>
      </c>
      <c r="D301" s="300">
        <v>3</v>
      </c>
      <c r="E301" s="300"/>
      <c r="F301" s="300">
        <f>D301*E301</f>
        <v>0</v>
      </c>
      <c r="G301" s="293" t="s">
        <v>1</v>
      </c>
      <c r="H301" s="300"/>
      <c r="I301" s="300">
        <f>D301*H301</f>
        <v>0</v>
      </c>
      <c r="J301" s="300">
        <f>E301+H301</f>
        <v>0</v>
      </c>
      <c r="K301" s="300">
        <f>F301+I301</f>
        <v>0</v>
      </c>
      <c r="L301" s="295"/>
      <c r="M301" s="295"/>
    </row>
    <row r="302" spans="1:13" ht="12">
      <c r="A302" s="317">
        <v>302</v>
      </c>
      <c r="B302" s="314" t="s">
        <v>1627</v>
      </c>
      <c r="C302" s="307" t="s">
        <v>1</v>
      </c>
      <c r="D302" s="308"/>
      <c r="E302" s="308"/>
      <c r="F302" s="308"/>
      <c r="G302" s="307" t="s">
        <v>1</v>
      </c>
      <c r="H302" s="308"/>
      <c r="I302" s="308"/>
      <c r="J302" s="308"/>
      <c r="K302" s="308"/>
      <c r="L302" s="295"/>
      <c r="M302" s="295"/>
    </row>
    <row r="303" spans="1:13" ht="12">
      <c r="A303" s="317">
        <v>303</v>
      </c>
      <c r="B303" s="311" t="s">
        <v>1628</v>
      </c>
      <c r="C303" s="293" t="s">
        <v>1035</v>
      </c>
      <c r="D303" s="300">
        <v>20</v>
      </c>
      <c r="E303" s="300"/>
      <c r="F303" s="300">
        <f>D303*E303</f>
        <v>0</v>
      </c>
      <c r="G303" s="293" t="s">
        <v>1</v>
      </c>
      <c r="H303" s="300"/>
      <c r="I303" s="300">
        <f>D303*H303</f>
        <v>0</v>
      </c>
      <c r="J303" s="300">
        <f>E303+H303</f>
        <v>0</v>
      </c>
      <c r="K303" s="300">
        <f>F303+I303</f>
        <v>0</v>
      </c>
      <c r="L303" s="295"/>
      <c r="M303" s="295"/>
    </row>
    <row r="304" spans="1:13" ht="12">
      <c r="A304" s="317">
        <v>304</v>
      </c>
      <c r="B304" s="311" t="s">
        <v>1629</v>
      </c>
      <c r="C304" s="293" t="s">
        <v>1035</v>
      </c>
      <c r="D304" s="300">
        <v>10</v>
      </c>
      <c r="E304" s="300"/>
      <c r="F304" s="300">
        <f>D304*E304</f>
        <v>0</v>
      </c>
      <c r="G304" s="293" t="s">
        <v>1</v>
      </c>
      <c r="H304" s="300"/>
      <c r="I304" s="300">
        <f>D304*H304</f>
        <v>0</v>
      </c>
      <c r="J304" s="300">
        <f>E304+H304</f>
        <v>0</v>
      </c>
      <c r="K304" s="300">
        <f>F304+I304</f>
        <v>0</v>
      </c>
      <c r="L304" s="295"/>
      <c r="M304" s="295"/>
    </row>
    <row r="305" spans="1:13" ht="12">
      <c r="A305" s="317">
        <v>305</v>
      </c>
      <c r="B305" s="313" t="s">
        <v>1630</v>
      </c>
      <c r="C305" s="298" t="s">
        <v>1</v>
      </c>
      <c r="D305" s="299"/>
      <c r="E305" s="299"/>
      <c r="F305" s="299">
        <f>SUM(F288:F304)</f>
        <v>0</v>
      </c>
      <c r="G305" s="298" t="s">
        <v>1</v>
      </c>
      <c r="H305" s="299"/>
      <c r="I305" s="299">
        <f>SUM(I288:I304)</f>
        <v>0</v>
      </c>
      <c r="J305" s="299"/>
      <c r="K305" s="299">
        <f>SUM(K288:K304)</f>
        <v>0</v>
      </c>
      <c r="L305" s="295"/>
      <c r="M305" s="295"/>
    </row>
    <row r="306" spans="1:13" ht="12">
      <c r="A306" s="317">
        <v>306</v>
      </c>
      <c r="B306" s="311" t="s">
        <v>1</v>
      </c>
      <c r="C306" s="293" t="s">
        <v>1</v>
      </c>
      <c r="D306" s="300"/>
      <c r="E306" s="300"/>
      <c r="F306" s="300"/>
      <c r="G306" s="293" t="s">
        <v>1</v>
      </c>
      <c r="H306" s="300"/>
      <c r="I306" s="300"/>
      <c r="J306" s="300">
        <f>E306+H306</f>
        <v>0</v>
      </c>
      <c r="K306" s="300">
        <f>F306+I306</f>
        <v>0</v>
      </c>
      <c r="L306" s="295"/>
      <c r="M306" s="295"/>
    </row>
    <row r="307" spans="1:13" ht="12">
      <c r="A307" s="317">
        <v>307</v>
      </c>
      <c r="B307" s="313" t="s">
        <v>1631</v>
      </c>
      <c r="C307" s="298" t="s">
        <v>1</v>
      </c>
      <c r="D307" s="299"/>
      <c r="E307" s="299"/>
      <c r="F307" s="299"/>
      <c r="G307" s="298" t="s">
        <v>1</v>
      </c>
      <c r="H307" s="299"/>
      <c r="I307" s="299"/>
      <c r="J307" s="299"/>
      <c r="K307" s="299"/>
      <c r="L307" s="295"/>
      <c r="M307" s="295"/>
    </row>
    <row r="308" spans="1:13" ht="12">
      <c r="A308" s="317">
        <v>308</v>
      </c>
      <c r="B308" s="311" t="s">
        <v>1632</v>
      </c>
      <c r="C308" s="293" t="s">
        <v>1035</v>
      </c>
      <c r="D308" s="300">
        <v>72</v>
      </c>
      <c r="E308" s="300"/>
      <c r="F308" s="300">
        <f>D308*E308</f>
        <v>0</v>
      </c>
      <c r="G308" s="293" t="s">
        <v>1</v>
      </c>
      <c r="H308" s="300"/>
      <c r="I308" s="300">
        <f>D308*H308</f>
        <v>0</v>
      </c>
      <c r="J308" s="300">
        <f aca="true" t="shared" si="11" ref="J308:K311">E308+H308</f>
        <v>0</v>
      </c>
      <c r="K308" s="300">
        <f t="shared" si="11"/>
        <v>0</v>
      </c>
      <c r="L308" s="295"/>
      <c r="M308" s="295"/>
    </row>
    <row r="309" spans="1:13" ht="12">
      <c r="A309" s="317">
        <v>309</v>
      </c>
      <c r="B309" s="311" t="s">
        <v>1633</v>
      </c>
      <c r="C309" s="293" t="s">
        <v>1035</v>
      </c>
      <c r="D309" s="300">
        <v>1</v>
      </c>
      <c r="E309" s="300"/>
      <c r="F309" s="300">
        <f>D309*E309</f>
        <v>0</v>
      </c>
      <c r="G309" s="293" t="s">
        <v>1</v>
      </c>
      <c r="H309" s="300"/>
      <c r="I309" s="300">
        <f>D309*H309</f>
        <v>0</v>
      </c>
      <c r="J309" s="300">
        <f t="shared" si="11"/>
        <v>0</v>
      </c>
      <c r="K309" s="300">
        <f t="shared" si="11"/>
        <v>0</v>
      </c>
      <c r="L309" s="295"/>
      <c r="M309" s="295"/>
    </row>
    <row r="310" spans="1:13" ht="12">
      <c r="A310" s="317">
        <v>310</v>
      </c>
      <c r="B310" s="311" t="s">
        <v>1634</v>
      </c>
      <c r="C310" s="293" t="s">
        <v>1035</v>
      </c>
      <c r="D310" s="300">
        <v>1</v>
      </c>
      <c r="E310" s="300"/>
      <c r="F310" s="300">
        <f>D310*E310</f>
        <v>0</v>
      </c>
      <c r="G310" s="293" t="s">
        <v>1</v>
      </c>
      <c r="H310" s="300"/>
      <c r="I310" s="300">
        <f>D310*H310</f>
        <v>0</v>
      </c>
      <c r="J310" s="300">
        <f t="shared" si="11"/>
        <v>0</v>
      </c>
      <c r="K310" s="300">
        <f t="shared" si="11"/>
        <v>0</v>
      </c>
      <c r="L310" s="295"/>
      <c r="M310" s="295"/>
    </row>
    <row r="311" spans="1:13" ht="12">
      <c r="A311" s="317">
        <v>311</v>
      </c>
      <c r="B311" s="311" t="s">
        <v>1635</v>
      </c>
      <c r="C311" s="293" t="s">
        <v>1035</v>
      </c>
      <c r="D311" s="300">
        <v>1</v>
      </c>
      <c r="E311" s="300"/>
      <c r="F311" s="300">
        <f>D311*E311</f>
        <v>0</v>
      </c>
      <c r="G311" s="293" t="s">
        <v>1</v>
      </c>
      <c r="H311" s="300"/>
      <c r="I311" s="300">
        <f>D311*H311</f>
        <v>0</v>
      </c>
      <c r="J311" s="300">
        <f t="shared" si="11"/>
        <v>0</v>
      </c>
      <c r="K311" s="300">
        <f t="shared" si="11"/>
        <v>0</v>
      </c>
      <c r="L311" s="295"/>
      <c r="M311" s="295"/>
    </row>
    <row r="312" spans="1:13" ht="12">
      <c r="A312" s="317">
        <v>312</v>
      </c>
      <c r="B312" s="313" t="s">
        <v>1636</v>
      </c>
      <c r="C312" s="298" t="s">
        <v>1</v>
      </c>
      <c r="D312" s="299"/>
      <c r="E312" s="299"/>
      <c r="F312" s="299">
        <f>SUM(F308:F311)</f>
        <v>0</v>
      </c>
      <c r="G312" s="298" t="s">
        <v>1</v>
      </c>
      <c r="H312" s="299"/>
      <c r="I312" s="299">
        <f>SUM(I308:I311)</f>
        <v>0</v>
      </c>
      <c r="J312" s="299"/>
      <c r="K312" s="299">
        <f>SUM(K308:K311)</f>
        <v>0</v>
      </c>
      <c r="L312" s="295"/>
      <c r="M312" s="295"/>
    </row>
    <row r="313" spans="1:13" ht="12">
      <c r="A313" s="317">
        <v>313</v>
      </c>
      <c r="B313" s="311" t="s">
        <v>1</v>
      </c>
      <c r="C313" s="293" t="s">
        <v>1</v>
      </c>
      <c r="D313" s="300"/>
      <c r="E313" s="300"/>
      <c r="F313" s="300"/>
      <c r="G313" s="293" t="s">
        <v>1</v>
      </c>
      <c r="H313" s="300"/>
      <c r="I313" s="300"/>
      <c r="J313" s="300">
        <f>E313+H313</f>
        <v>0</v>
      </c>
      <c r="K313" s="300">
        <f>F313+I313</f>
        <v>0</v>
      </c>
      <c r="L313" s="295"/>
      <c r="M313" s="295"/>
    </row>
    <row r="314" spans="1:13" ht="12">
      <c r="A314" s="317">
        <v>314</v>
      </c>
      <c r="B314" s="313" t="s">
        <v>1637</v>
      </c>
      <c r="C314" s="298" t="s">
        <v>1</v>
      </c>
      <c r="D314" s="299"/>
      <c r="E314" s="299"/>
      <c r="F314" s="299"/>
      <c r="G314" s="298" t="s">
        <v>1</v>
      </c>
      <c r="H314" s="299"/>
      <c r="I314" s="299"/>
      <c r="J314" s="299"/>
      <c r="K314" s="299"/>
      <c r="L314" s="295"/>
      <c r="M314" s="295"/>
    </row>
    <row r="315" spans="1:13" ht="12">
      <c r="A315" s="317">
        <v>315</v>
      </c>
      <c r="B315" s="314" t="s">
        <v>1464</v>
      </c>
      <c r="C315" s="307" t="s">
        <v>1</v>
      </c>
      <c r="D315" s="308"/>
      <c r="E315" s="308"/>
      <c r="F315" s="308"/>
      <c r="G315" s="307" t="s">
        <v>1</v>
      </c>
      <c r="H315" s="308"/>
      <c r="I315" s="308"/>
      <c r="J315" s="308"/>
      <c r="K315" s="308"/>
      <c r="L315" s="295"/>
      <c r="M315" s="295"/>
    </row>
    <row r="316" spans="1:13" ht="12">
      <c r="A316" s="317">
        <v>316</v>
      </c>
      <c r="B316" s="311" t="s">
        <v>1638</v>
      </c>
      <c r="C316" s="293" t="s">
        <v>884</v>
      </c>
      <c r="D316" s="300">
        <v>2</v>
      </c>
      <c r="E316" s="300"/>
      <c r="F316" s="300">
        <f>D316*E316</f>
        <v>0</v>
      </c>
      <c r="G316" s="293" t="s">
        <v>1</v>
      </c>
      <c r="H316" s="300"/>
      <c r="I316" s="300">
        <f>D316*H316</f>
        <v>0</v>
      </c>
      <c r="J316" s="300">
        <f>E316+H316</f>
        <v>0</v>
      </c>
      <c r="K316" s="300">
        <f>F316+I316</f>
        <v>0</v>
      </c>
      <c r="L316" s="295"/>
      <c r="M316" s="295"/>
    </row>
    <row r="317" spans="1:13" ht="12">
      <c r="A317" s="317">
        <v>317</v>
      </c>
      <c r="B317" s="311" t="s">
        <v>1465</v>
      </c>
      <c r="C317" s="293" t="s">
        <v>884</v>
      </c>
      <c r="D317" s="300">
        <v>3</v>
      </c>
      <c r="E317" s="300"/>
      <c r="F317" s="300">
        <f>D317*E317</f>
        <v>0</v>
      </c>
      <c r="G317" s="293" t="s">
        <v>1</v>
      </c>
      <c r="H317" s="300"/>
      <c r="I317" s="300">
        <f>D317*H317</f>
        <v>0</v>
      </c>
      <c r="J317" s="300">
        <f>E317+H317</f>
        <v>0</v>
      </c>
      <c r="K317" s="300">
        <f>F317+I317</f>
        <v>0</v>
      </c>
      <c r="L317" s="295"/>
      <c r="M317" s="295"/>
    </row>
    <row r="318" spans="1:13" ht="12">
      <c r="A318" s="317">
        <v>318</v>
      </c>
      <c r="B318" s="314" t="s">
        <v>1466</v>
      </c>
      <c r="C318" s="307" t="s">
        <v>1</v>
      </c>
      <c r="D318" s="308"/>
      <c r="E318" s="308"/>
      <c r="F318" s="308"/>
      <c r="G318" s="307" t="s">
        <v>1</v>
      </c>
      <c r="H318" s="308"/>
      <c r="I318" s="308"/>
      <c r="J318" s="308"/>
      <c r="K318" s="308"/>
      <c r="L318" s="295"/>
      <c r="M318" s="295"/>
    </row>
    <row r="319" spans="1:13" ht="12">
      <c r="A319" s="317">
        <v>319</v>
      </c>
      <c r="B319" s="311" t="s">
        <v>1463</v>
      </c>
      <c r="C319" s="293" t="s">
        <v>1035</v>
      </c>
      <c r="D319" s="300">
        <v>1</v>
      </c>
      <c r="E319" s="300"/>
      <c r="F319" s="300">
        <f>D319*E319</f>
        <v>0</v>
      </c>
      <c r="G319" s="293" t="s">
        <v>1</v>
      </c>
      <c r="H319" s="300"/>
      <c r="I319" s="300">
        <f>D319*H319</f>
        <v>0</v>
      </c>
      <c r="J319" s="300">
        <f>E319+H319</f>
        <v>0</v>
      </c>
      <c r="K319" s="300">
        <f>F319+I319</f>
        <v>0</v>
      </c>
      <c r="L319" s="295"/>
      <c r="M319" s="295"/>
    </row>
    <row r="320" spans="1:13" ht="12">
      <c r="A320" s="317">
        <v>320</v>
      </c>
      <c r="B320" s="313" t="s">
        <v>1639</v>
      </c>
      <c r="C320" s="298" t="s">
        <v>1</v>
      </c>
      <c r="D320" s="299"/>
      <c r="E320" s="299"/>
      <c r="F320" s="299">
        <f>SUM(F315:F319)</f>
        <v>0</v>
      </c>
      <c r="G320" s="298" t="s">
        <v>1</v>
      </c>
      <c r="H320" s="299"/>
      <c r="I320" s="299">
        <f>SUM(I315:I319)</f>
        <v>0</v>
      </c>
      <c r="J320" s="299"/>
      <c r="K320" s="299">
        <f>SUM(K315:K319)</f>
        <v>0</v>
      </c>
      <c r="L320" s="295"/>
      <c r="M320" s="295"/>
    </row>
    <row r="321" spans="1:13" ht="12">
      <c r="A321" s="317">
        <v>321</v>
      </c>
      <c r="B321" s="311" t="s">
        <v>1</v>
      </c>
      <c r="C321" s="293" t="s">
        <v>1</v>
      </c>
      <c r="D321" s="300"/>
      <c r="E321" s="300"/>
      <c r="F321" s="300"/>
      <c r="G321" s="293" t="s">
        <v>1</v>
      </c>
      <c r="H321" s="300"/>
      <c r="I321" s="300"/>
      <c r="J321" s="300">
        <f>E321+H321</f>
        <v>0</v>
      </c>
      <c r="K321" s="300">
        <f>F321+I321</f>
        <v>0</v>
      </c>
      <c r="L321" s="295"/>
      <c r="M321" s="295"/>
    </row>
    <row r="322" spans="1:13" ht="12">
      <c r="A322" s="317">
        <v>322</v>
      </c>
      <c r="B322" s="313" t="s">
        <v>1640</v>
      </c>
      <c r="C322" s="298" t="s">
        <v>1</v>
      </c>
      <c r="D322" s="299"/>
      <c r="E322" s="299"/>
      <c r="F322" s="299"/>
      <c r="G322" s="298" t="s">
        <v>1</v>
      </c>
      <c r="H322" s="299"/>
      <c r="I322" s="299"/>
      <c r="J322" s="299"/>
      <c r="K322" s="299"/>
      <c r="L322" s="295"/>
      <c r="M322" s="295"/>
    </row>
    <row r="323" spans="1:13" ht="12">
      <c r="A323" s="317">
        <v>323</v>
      </c>
      <c r="B323" s="314" t="s">
        <v>1464</v>
      </c>
      <c r="C323" s="307" t="s">
        <v>1</v>
      </c>
      <c r="D323" s="308"/>
      <c r="E323" s="308"/>
      <c r="F323" s="308"/>
      <c r="G323" s="307" t="s">
        <v>1</v>
      </c>
      <c r="H323" s="308"/>
      <c r="I323" s="308"/>
      <c r="J323" s="308"/>
      <c r="K323" s="308"/>
      <c r="L323" s="295"/>
      <c r="M323" s="295"/>
    </row>
    <row r="324" spans="1:13" ht="12">
      <c r="A324" s="317">
        <v>324</v>
      </c>
      <c r="B324" s="311" t="s">
        <v>1638</v>
      </c>
      <c r="C324" s="293" t="s">
        <v>884</v>
      </c>
      <c r="D324" s="300">
        <v>2</v>
      </c>
      <c r="E324" s="300"/>
      <c r="F324" s="300">
        <f aca="true" t="shared" si="12" ref="F324:F330">D324*E324</f>
        <v>0</v>
      </c>
      <c r="G324" s="293" t="s">
        <v>1</v>
      </c>
      <c r="H324" s="300"/>
      <c r="I324" s="300">
        <f aca="true" t="shared" si="13" ref="I324:I330">D324*H324</f>
        <v>0</v>
      </c>
      <c r="J324" s="300">
        <f aca="true" t="shared" si="14" ref="J324:K330">E324+H324</f>
        <v>0</v>
      </c>
      <c r="K324" s="300">
        <f t="shared" si="14"/>
        <v>0</v>
      </c>
      <c r="L324" s="295"/>
      <c r="M324" s="295"/>
    </row>
    <row r="325" spans="1:13" ht="12">
      <c r="A325" s="317">
        <v>325</v>
      </c>
      <c r="B325" s="311" t="s">
        <v>1465</v>
      </c>
      <c r="C325" s="293" t="s">
        <v>884</v>
      </c>
      <c r="D325" s="300">
        <v>3</v>
      </c>
      <c r="E325" s="300"/>
      <c r="F325" s="300">
        <f t="shared" si="12"/>
        <v>0</v>
      </c>
      <c r="G325" s="293" t="s">
        <v>1</v>
      </c>
      <c r="H325" s="300"/>
      <c r="I325" s="300">
        <f t="shared" si="13"/>
        <v>0</v>
      </c>
      <c r="J325" s="300">
        <f t="shared" si="14"/>
        <v>0</v>
      </c>
      <c r="K325" s="300">
        <f t="shared" si="14"/>
        <v>0</v>
      </c>
      <c r="L325" s="295"/>
      <c r="M325" s="295"/>
    </row>
    <row r="326" spans="1:13" ht="12">
      <c r="A326" s="317">
        <v>326</v>
      </c>
      <c r="B326" s="311" t="s">
        <v>1641</v>
      </c>
      <c r="C326" s="293" t="s">
        <v>884</v>
      </c>
      <c r="D326" s="300">
        <v>6</v>
      </c>
      <c r="E326" s="300"/>
      <c r="F326" s="300">
        <f t="shared" si="12"/>
        <v>0</v>
      </c>
      <c r="G326" s="293" t="s">
        <v>1</v>
      </c>
      <c r="H326" s="300"/>
      <c r="I326" s="300">
        <f t="shared" si="13"/>
        <v>0</v>
      </c>
      <c r="J326" s="300">
        <f t="shared" si="14"/>
        <v>0</v>
      </c>
      <c r="K326" s="300">
        <f t="shared" si="14"/>
        <v>0</v>
      </c>
      <c r="L326" s="295"/>
      <c r="M326" s="295"/>
    </row>
    <row r="327" spans="1:13" ht="12">
      <c r="A327" s="317">
        <v>327</v>
      </c>
      <c r="B327" s="311" t="s">
        <v>1642</v>
      </c>
      <c r="C327" s="293" t="s">
        <v>884</v>
      </c>
      <c r="D327" s="300">
        <v>14</v>
      </c>
      <c r="E327" s="300"/>
      <c r="F327" s="300">
        <f t="shared" si="12"/>
        <v>0</v>
      </c>
      <c r="G327" s="293" t="s">
        <v>1</v>
      </c>
      <c r="H327" s="300"/>
      <c r="I327" s="300">
        <f t="shared" si="13"/>
        <v>0</v>
      </c>
      <c r="J327" s="300">
        <f t="shared" si="14"/>
        <v>0</v>
      </c>
      <c r="K327" s="300">
        <f t="shared" si="14"/>
        <v>0</v>
      </c>
      <c r="L327" s="295"/>
      <c r="M327" s="295"/>
    </row>
    <row r="328" spans="1:13" ht="12">
      <c r="A328" s="317">
        <v>328</v>
      </c>
      <c r="B328" s="311" t="s">
        <v>1643</v>
      </c>
      <c r="C328" s="293" t="s">
        <v>884</v>
      </c>
      <c r="D328" s="300">
        <v>5</v>
      </c>
      <c r="E328" s="300"/>
      <c r="F328" s="300">
        <f t="shared" si="12"/>
        <v>0</v>
      </c>
      <c r="G328" s="293" t="s">
        <v>1</v>
      </c>
      <c r="H328" s="300"/>
      <c r="I328" s="300">
        <f t="shared" si="13"/>
        <v>0</v>
      </c>
      <c r="J328" s="300">
        <f t="shared" si="14"/>
        <v>0</v>
      </c>
      <c r="K328" s="300">
        <f t="shared" si="14"/>
        <v>0</v>
      </c>
      <c r="L328" s="295"/>
      <c r="M328" s="295"/>
    </row>
    <row r="329" spans="1:13" ht="12">
      <c r="A329" s="317">
        <v>329</v>
      </c>
      <c r="B329" s="311" t="s">
        <v>1644</v>
      </c>
      <c r="C329" s="293" t="s">
        <v>884</v>
      </c>
      <c r="D329" s="300">
        <v>4</v>
      </c>
      <c r="E329" s="300"/>
      <c r="F329" s="300">
        <f t="shared" si="12"/>
        <v>0</v>
      </c>
      <c r="G329" s="293" t="s">
        <v>1</v>
      </c>
      <c r="H329" s="300"/>
      <c r="I329" s="300">
        <f t="shared" si="13"/>
        <v>0</v>
      </c>
      <c r="J329" s="300">
        <f t="shared" si="14"/>
        <v>0</v>
      </c>
      <c r="K329" s="300">
        <f t="shared" si="14"/>
        <v>0</v>
      </c>
      <c r="L329" s="295"/>
      <c r="M329" s="295"/>
    </row>
    <row r="330" spans="1:13" ht="12">
      <c r="A330" s="317">
        <v>330</v>
      </c>
      <c r="B330" s="311" t="s">
        <v>1645</v>
      </c>
      <c r="C330" s="293" t="s">
        <v>884</v>
      </c>
      <c r="D330" s="300">
        <v>12</v>
      </c>
      <c r="E330" s="300"/>
      <c r="F330" s="300">
        <f t="shared" si="12"/>
        <v>0</v>
      </c>
      <c r="G330" s="293" t="s">
        <v>1</v>
      </c>
      <c r="H330" s="300"/>
      <c r="I330" s="300">
        <f t="shared" si="13"/>
        <v>0</v>
      </c>
      <c r="J330" s="300">
        <f t="shared" si="14"/>
        <v>0</v>
      </c>
      <c r="K330" s="300">
        <f t="shared" si="14"/>
        <v>0</v>
      </c>
      <c r="L330" s="295"/>
      <c r="M330" s="295"/>
    </row>
    <row r="331" spans="1:13" ht="12">
      <c r="A331" s="317">
        <v>331</v>
      </c>
      <c r="B331" s="314" t="s">
        <v>1646</v>
      </c>
      <c r="C331" s="307" t="s">
        <v>1</v>
      </c>
      <c r="D331" s="308"/>
      <c r="E331" s="308"/>
      <c r="F331" s="308"/>
      <c r="G331" s="307" t="s">
        <v>1</v>
      </c>
      <c r="H331" s="308"/>
      <c r="I331" s="308"/>
      <c r="J331" s="308"/>
      <c r="K331" s="308"/>
      <c r="L331" s="295"/>
      <c r="M331" s="295"/>
    </row>
    <row r="332" spans="1:13" ht="12">
      <c r="A332" s="317">
        <v>332</v>
      </c>
      <c r="B332" s="311" t="s">
        <v>1647</v>
      </c>
      <c r="C332" s="293" t="s">
        <v>884</v>
      </c>
      <c r="D332" s="300">
        <v>4</v>
      </c>
      <c r="E332" s="300"/>
      <c r="F332" s="300">
        <f>D332*E332</f>
        <v>0</v>
      </c>
      <c r="G332" s="293" t="s">
        <v>1</v>
      </c>
      <c r="H332" s="300"/>
      <c r="I332" s="300">
        <f>D332*H332</f>
        <v>0</v>
      </c>
      <c r="J332" s="300">
        <f>E332+H332</f>
        <v>0</v>
      </c>
      <c r="K332" s="300">
        <f>F332+I332</f>
        <v>0</v>
      </c>
      <c r="L332" s="295"/>
      <c r="M332" s="295"/>
    </row>
    <row r="333" spans="1:13" ht="12">
      <c r="A333" s="317">
        <v>333</v>
      </c>
      <c r="B333" s="314" t="s">
        <v>1505</v>
      </c>
      <c r="C333" s="307" t="s">
        <v>1</v>
      </c>
      <c r="D333" s="308"/>
      <c r="E333" s="308"/>
      <c r="F333" s="308"/>
      <c r="G333" s="307" t="s">
        <v>1</v>
      </c>
      <c r="H333" s="308"/>
      <c r="I333" s="308"/>
      <c r="J333" s="308"/>
      <c r="K333" s="308"/>
      <c r="L333" s="295"/>
      <c r="M333" s="295"/>
    </row>
    <row r="334" spans="1:13" ht="12">
      <c r="A334" s="317">
        <v>334</v>
      </c>
      <c r="B334" s="311" t="s">
        <v>1506</v>
      </c>
      <c r="C334" s="293" t="s">
        <v>884</v>
      </c>
      <c r="D334" s="300">
        <v>5</v>
      </c>
      <c r="E334" s="300"/>
      <c r="F334" s="300">
        <f>D334*E334</f>
        <v>0</v>
      </c>
      <c r="G334" s="293" t="s">
        <v>1</v>
      </c>
      <c r="H334" s="300"/>
      <c r="I334" s="300">
        <f>D334*H334</f>
        <v>0</v>
      </c>
      <c r="J334" s="300">
        <f>E334+H334</f>
        <v>0</v>
      </c>
      <c r="K334" s="300">
        <f>F334+I334</f>
        <v>0</v>
      </c>
      <c r="L334" s="295"/>
      <c r="M334" s="295"/>
    </row>
    <row r="335" spans="1:13" ht="12">
      <c r="A335" s="317">
        <v>335</v>
      </c>
      <c r="B335" s="314" t="s">
        <v>1648</v>
      </c>
      <c r="C335" s="307" t="s">
        <v>1</v>
      </c>
      <c r="D335" s="308"/>
      <c r="E335" s="308"/>
      <c r="F335" s="308"/>
      <c r="G335" s="307" t="s">
        <v>1</v>
      </c>
      <c r="H335" s="308"/>
      <c r="I335" s="308"/>
      <c r="J335" s="308"/>
      <c r="K335" s="308"/>
      <c r="L335" s="295"/>
      <c r="M335" s="295"/>
    </row>
    <row r="336" spans="1:13" ht="12">
      <c r="A336" s="317">
        <v>336</v>
      </c>
      <c r="B336" s="314" t="s">
        <v>1649</v>
      </c>
      <c r="C336" s="307" t="s">
        <v>1</v>
      </c>
      <c r="D336" s="308"/>
      <c r="E336" s="308"/>
      <c r="F336" s="308"/>
      <c r="G336" s="307" t="s">
        <v>1</v>
      </c>
      <c r="H336" s="308"/>
      <c r="I336" s="308"/>
      <c r="J336" s="308"/>
      <c r="K336" s="308"/>
      <c r="L336" s="295"/>
      <c r="M336" s="295"/>
    </row>
    <row r="337" spans="1:13" ht="12">
      <c r="A337" s="317">
        <v>337</v>
      </c>
      <c r="B337" s="311" t="s">
        <v>1650</v>
      </c>
      <c r="C337" s="293" t="s">
        <v>884</v>
      </c>
      <c r="D337" s="300">
        <v>16</v>
      </c>
      <c r="E337" s="300"/>
      <c r="F337" s="300">
        <f>D337*E337</f>
        <v>0</v>
      </c>
      <c r="G337" s="293" t="s">
        <v>1</v>
      </c>
      <c r="H337" s="300"/>
      <c r="I337" s="300">
        <f>D337*H337</f>
        <v>0</v>
      </c>
      <c r="J337" s="300">
        <f>E337+H337</f>
        <v>0</v>
      </c>
      <c r="K337" s="300">
        <f>F337+I337</f>
        <v>0</v>
      </c>
      <c r="L337" s="295"/>
      <c r="M337" s="295"/>
    </row>
    <row r="338" spans="1:13" ht="12">
      <c r="A338" s="317">
        <v>338</v>
      </c>
      <c r="B338" s="311" t="s">
        <v>1651</v>
      </c>
      <c r="C338" s="293" t="s">
        <v>884</v>
      </c>
      <c r="D338" s="300">
        <v>3</v>
      </c>
      <c r="E338" s="300"/>
      <c r="F338" s="300">
        <f>D338*E338</f>
        <v>0</v>
      </c>
      <c r="G338" s="293" t="s">
        <v>1</v>
      </c>
      <c r="H338" s="300"/>
      <c r="I338" s="300">
        <f>D338*H338</f>
        <v>0</v>
      </c>
      <c r="J338" s="300">
        <f>E338+H338</f>
        <v>0</v>
      </c>
      <c r="K338" s="300">
        <f>F338+I338</f>
        <v>0</v>
      </c>
      <c r="L338" s="295"/>
      <c r="M338" s="295"/>
    </row>
    <row r="339" spans="1:13" ht="12">
      <c r="A339" s="317">
        <v>339</v>
      </c>
      <c r="B339" s="313" t="s">
        <v>1652</v>
      </c>
      <c r="C339" s="298" t="s">
        <v>1</v>
      </c>
      <c r="D339" s="299"/>
      <c r="E339" s="299"/>
      <c r="F339" s="299">
        <f>SUM(F323:F338)</f>
        <v>0</v>
      </c>
      <c r="G339" s="298" t="s">
        <v>1</v>
      </c>
      <c r="H339" s="299"/>
      <c r="I339" s="299">
        <f>SUM(I323:I338)</f>
        <v>0</v>
      </c>
      <c r="J339" s="299"/>
      <c r="K339" s="299">
        <f>SUM(K323:K338)</f>
        <v>0</v>
      </c>
      <c r="L339" s="295"/>
      <c r="M339" s="295"/>
    </row>
    <row r="340" spans="1:13" ht="12">
      <c r="A340" s="317">
        <v>340</v>
      </c>
      <c r="B340" s="311" t="s">
        <v>1</v>
      </c>
      <c r="C340" s="293" t="s">
        <v>1</v>
      </c>
      <c r="D340" s="300"/>
      <c r="E340" s="300"/>
      <c r="F340" s="300"/>
      <c r="G340" s="293" t="s">
        <v>1</v>
      </c>
      <c r="H340" s="300"/>
      <c r="I340" s="300"/>
      <c r="J340" s="300">
        <f>E340+H340</f>
        <v>0</v>
      </c>
      <c r="K340" s="300">
        <f>F340+I340</f>
        <v>0</v>
      </c>
      <c r="L340" s="295"/>
      <c r="M340" s="295"/>
    </row>
    <row r="341" spans="1:13" ht="12">
      <c r="A341" s="317">
        <v>341</v>
      </c>
      <c r="B341" s="313" t="s">
        <v>1653</v>
      </c>
      <c r="C341" s="298" t="s">
        <v>1</v>
      </c>
      <c r="D341" s="299"/>
      <c r="E341" s="299"/>
      <c r="F341" s="299"/>
      <c r="G341" s="298" t="s">
        <v>1</v>
      </c>
      <c r="H341" s="299"/>
      <c r="I341" s="299"/>
      <c r="J341" s="299"/>
      <c r="K341" s="299"/>
      <c r="L341" s="295"/>
      <c r="M341" s="295"/>
    </row>
    <row r="342" spans="1:13" ht="12">
      <c r="A342" s="317">
        <v>342</v>
      </c>
      <c r="B342" s="314" t="s">
        <v>1654</v>
      </c>
      <c r="C342" s="307" t="s">
        <v>1</v>
      </c>
      <c r="D342" s="308"/>
      <c r="E342" s="308"/>
      <c r="F342" s="308"/>
      <c r="G342" s="307" t="s">
        <v>1</v>
      </c>
      <c r="H342" s="308"/>
      <c r="I342" s="308"/>
      <c r="J342" s="308"/>
      <c r="K342" s="308"/>
      <c r="L342" s="295"/>
      <c r="M342" s="295"/>
    </row>
    <row r="343" spans="1:13" ht="12">
      <c r="A343" s="317">
        <v>343</v>
      </c>
      <c r="B343" s="311" t="s">
        <v>1655</v>
      </c>
      <c r="C343" s="293" t="s">
        <v>1035</v>
      </c>
      <c r="D343" s="300">
        <v>1</v>
      </c>
      <c r="E343" s="300"/>
      <c r="F343" s="300">
        <f>D343*E343</f>
        <v>0</v>
      </c>
      <c r="G343" s="293" t="s">
        <v>1</v>
      </c>
      <c r="H343" s="300"/>
      <c r="I343" s="300">
        <f>D343*H343</f>
        <v>0</v>
      </c>
      <c r="J343" s="300">
        <f aca="true" t="shared" si="15" ref="J343:K345">E343+H343</f>
        <v>0</v>
      </c>
      <c r="K343" s="300">
        <f t="shared" si="15"/>
        <v>0</v>
      </c>
      <c r="L343" s="295"/>
      <c r="M343" s="295"/>
    </row>
    <row r="344" spans="1:13" ht="12">
      <c r="A344" s="317">
        <v>344</v>
      </c>
      <c r="B344" s="311" t="s">
        <v>1656</v>
      </c>
      <c r="C344" s="293" t="s">
        <v>1035</v>
      </c>
      <c r="D344" s="300">
        <v>1</v>
      </c>
      <c r="E344" s="300"/>
      <c r="F344" s="300">
        <f>D344*E344</f>
        <v>0</v>
      </c>
      <c r="G344" s="293" t="s">
        <v>1</v>
      </c>
      <c r="H344" s="300"/>
      <c r="I344" s="300">
        <f>D344*H344</f>
        <v>0</v>
      </c>
      <c r="J344" s="300">
        <f t="shared" si="15"/>
        <v>0</v>
      </c>
      <c r="K344" s="300">
        <f t="shared" si="15"/>
        <v>0</v>
      </c>
      <c r="L344" s="295"/>
      <c r="M344" s="295"/>
    </row>
    <row r="345" spans="1:13" ht="12">
      <c r="A345" s="317">
        <v>345</v>
      </c>
      <c r="B345" s="311" t="s">
        <v>1657</v>
      </c>
      <c r="C345" s="293" t="s">
        <v>1035</v>
      </c>
      <c r="D345" s="300">
        <v>1</v>
      </c>
      <c r="E345" s="300"/>
      <c r="F345" s="300">
        <f>D345*E345</f>
        <v>0</v>
      </c>
      <c r="G345" s="293" t="s">
        <v>1</v>
      </c>
      <c r="H345" s="300"/>
      <c r="I345" s="300">
        <f>D345*H345</f>
        <v>0</v>
      </c>
      <c r="J345" s="300">
        <f t="shared" si="15"/>
        <v>0</v>
      </c>
      <c r="K345" s="300">
        <f t="shared" si="15"/>
        <v>0</v>
      </c>
      <c r="L345" s="295"/>
      <c r="M345" s="295"/>
    </row>
    <row r="346" spans="1:13" ht="12">
      <c r="A346" s="317">
        <v>346</v>
      </c>
      <c r="B346" s="313" t="s">
        <v>1658</v>
      </c>
      <c r="C346" s="298" t="s">
        <v>1</v>
      </c>
      <c r="D346" s="299"/>
      <c r="E346" s="299"/>
      <c r="F346" s="299">
        <f>SUM(F342:F345)</f>
        <v>0</v>
      </c>
      <c r="G346" s="298" t="s">
        <v>1</v>
      </c>
      <c r="H346" s="299"/>
      <c r="I346" s="299">
        <f>SUM(I342:I345)</f>
        <v>0</v>
      </c>
      <c r="J346" s="299"/>
      <c r="K346" s="299">
        <f>SUM(K342:K345)</f>
        <v>0</v>
      </c>
      <c r="L346" s="295"/>
      <c r="M346" s="295"/>
    </row>
    <row r="347" spans="1:13" ht="12">
      <c r="A347" s="317">
        <v>347</v>
      </c>
      <c r="B347" s="311" t="s">
        <v>1</v>
      </c>
      <c r="C347" s="293" t="s">
        <v>1</v>
      </c>
      <c r="D347" s="300"/>
      <c r="E347" s="300"/>
      <c r="F347" s="300"/>
      <c r="G347" s="293" t="s">
        <v>1</v>
      </c>
      <c r="H347" s="300"/>
      <c r="I347" s="300"/>
      <c r="J347" s="300">
        <f>E347+H347</f>
        <v>0</v>
      </c>
      <c r="K347" s="300">
        <f>F347+I347</f>
        <v>0</v>
      </c>
      <c r="L347" s="295"/>
      <c r="M347" s="295"/>
    </row>
    <row r="348" spans="1:13" ht="12">
      <c r="A348" s="317">
        <v>348</v>
      </c>
      <c r="B348" s="311" t="s">
        <v>1659</v>
      </c>
      <c r="C348" s="293" t="s">
        <v>1</v>
      </c>
      <c r="D348" s="300"/>
      <c r="E348" s="300"/>
      <c r="F348" s="300">
        <f>N4+Parametry!B33/100*F316+Parametry!B33/100*F317+Parametry!B33/100*F324+Parametry!B33/100*F325+Parametry!B33/100*F326+Parametry!B33/100*F327+Parametry!B33/100*F328+Parametry!B33/100*F329+Parametry!B33/100*F330+Parametry!B33/100*F332+Parametry!B33/100*F334+Parametry!B33/100*F337+Parametry!B33/100*F338+Parametry!B33/100*F343+Parametry!B33/100*F344+Parametry!B33/100*F345</f>
        <v>0</v>
      </c>
      <c r="G348" s="293" t="s">
        <v>1</v>
      </c>
      <c r="H348" s="300"/>
      <c r="I348" s="300"/>
      <c r="J348" s="300">
        <f>E348+H348</f>
        <v>0</v>
      </c>
      <c r="K348" s="300">
        <f>F348+I348</f>
        <v>0</v>
      </c>
      <c r="L348" s="295"/>
      <c r="M348" s="295"/>
    </row>
    <row r="349" spans="1:13" ht="12">
      <c r="A349" s="317">
        <v>349</v>
      </c>
      <c r="B349" s="312" t="s">
        <v>1660</v>
      </c>
      <c r="C349" s="303" t="s">
        <v>1</v>
      </c>
      <c r="D349" s="304"/>
      <c r="E349" s="304"/>
      <c r="F349" s="304">
        <f>SUM(F122:F173,F175,F178:F191,F194:F209,F212,F214:F223,F225,F227:F252,F254,F256:F284,F286,F288:F304,F306,F308:F311,F313,F315:F319,F321,F323:F338,F340,F342:F345,F347:F348)</f>
        <v>0</v>
      </c>
      <c r="G349" s="303" t="s">
        <v>1</v>
      </c>
      <c r="H349" s="304"/>
      <c r="I349" s="304">
        <f>SUM(I122:I173,I175,I178:I191,I194:I209,I212,I214:I223,I225,I227:I252,I254,I256:I284,I286,I288:I304,I306,I308:I311,I313,I315:I319,I321,I323:I338,I340,I342:I345,I347:I348)</f>
        <v>0</v>
      </c>
      <c r="J349" s="304"/>
      <c r="K349" s="304">
        <f>SUM(K122:K173,K175,K178:K191,K194:K209,K212,K214:K223,K225,K227:K252,K254,K256:K284,K286,K288:K304,K306,K308:K311,K313,K315:K319,K321,K323:K338,K340,K342:K345,K347:K348)</f>
        <v>0</v>
      </c>
      <c r="L349" s="295"/>
      <c r="M349" s="295"/>
    </row>
    <row r="350" spans="1:13" ht="12">
      <c r="A350" s="317">
        <v>350</v>
      </c>
      <c r="B350" s="311" t="s">
        <v>1</v>
      </c>
      <c r="C350" s="293" t="s">
        <v>1</v>
      </c>
      <c r="D350" s="300"/>
      <c r="E350" s="300"/>
      <c r="F350" s="300"/>
      <c r="G350" s="293" t="s">
        <v>1</v>
      </c>
      <c r="H350" s="300"/>
      <c r="I350" s="300"/>
      <c r="J350" s="300">
        <f>E350+H350</f>
        <v>0</v>
      </c>
      <c r="K350" s="300">
        <f>F350+I350</f>
        <v>0</v>
      </c>
      <c r="L350" s="295"/>
      <c r="M350" s="295"/>
    </row>
  </sheetData>
  <printOptions/>
  <pageMargins left="0.3937007874015748" right="0.3937007874015748" top="0.5905511811023623" bottom="0.5905511811023623" header="0.31496062992125984" footer="0.31496062992125984"/>
  <pageSetup fitToHeight="5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F21" sqref="F21"/>
    </sheetView>
  </sheetViews>
  <sheetFormatPr defaultColWidth="9.140625" defaultRowHeight="12"/>
  <cols>
    <col min="1" max="1" width="25.7109375" style="306" bestFit="1" customWidth="1"/>
    <col min="2" max="2" width="64.7109375" style="306" customWidth="1"/>
    <col min="3" max="3" width="9.28125" style="296" customWidth="1"/>
    <col min="4" max="4" width="9.140625" style="296" hidden="1" customWidth="1"/>
    <col min="5" max="256" width="9.28125" style="296" customWidth="1"/>
    <col min="257" max="257" width="25.7109375" style="296" bestFit="1" customWidth="1"/>
    <col min="258" max="258" width="57.00390625" style="296" bestFit="1" customWidth="1"/>
    <col min="259" max="259" width="9.28125" style="296" customWidth="1"/>
    <col min="260" max="260" width="9.140625" style="296" hidden="1" customWidth="1"/>
    <col min="261" max="512" width="9.28125" style="296" customWidth="1"/>
    <col min="513" max="513" width="25.7109375" style="296" bestFit="1" customWidth="1"/>
    <col min="514" max="514" width="57.00390625" style="296" bestFit="1" customWidth="1"/>
    <col min="515" max="515" width="9.28125" style="296" customWidth="1"/>
    <col min="516" max="516" width="9.140625" style="296" hidden="1" customWidth="1"/>
    <col min="517" max="768" width="9.28125" style="296" customWidth="1"/>
    <col min="769" max="769" width="25.7109375" style="296" bestFit="1" customWidth="1"/>
    <col min="770" max="770" width="57.00390625" style="296" bestFit="1" customWidth="1"/>
    <col min="771" max="771" width="9.28125" style="296" customWidth="1"/>
    <col min="772" max="772" width="9.140625" style="296" hidden="1" customWidth="1"/>
    <col min="773" max="1024" width="9.28125" style="296" customWidth="1"/>
    <col min="1025" max="1025" width="25.7109375" style="296" bestFit="1" customWidth="1"/>
    <col min="1026" max="1026" width="57.00390625" style="296" bestFit="1" customWidth="1"/>
    <col min="1027" max="1027" width="9.28125" style="296" customWidth="1"/>
    <col min="1028" max="1028" width="9.140625" style="296" hidden="1" customWidth="1"/>
    <col min="1029" max="1280" width="9.28125" style="296" customWidth="1"/>
    <col min="1281" max="1281" width="25.7109375" style="296" bestFit="1" customWidth="1"/>
    <col min="1282" max="1282" width="57.00390625" style="296" bestFit="1" customWidth="1"/>
    <col min="1283" max="1283" width="9.28125" style="296" customWidth="1"/>
    <col min="1284" max="1284" width="9.140625" style="296" hidden="1" customWidth="1"/>
    <col min="1285" max="1536" width="9.28125" style="296" customWidth="1"/>
    <col min="1537" max="1537" width="25.7109375" style="296" bestFit="1" customWidth="1"/>
    <col min="1538" max="1538" width="57.00390625" style="296" bestFit="1" customWidth="1"/>
    <col min="1539" max="1539" width="9.28125" style="296" customWidth="1"/>
    <col min="1540" max="1540" width="9.140625" style="296" hidden="1" customWidth="1"/>
    <col min="1541" max="1792" width="9.28125" style="296" customWidth="1"/>
    <col min="1793" max="1793" width="25.7109375" style="296" bestFit="1" customWidth="1"/>
    <col min="1794" max="1794" width="57.00390625" style="296" bestFit="1" customWidth="1"/>
    <col min="1795" max="1795" width="9.28125" style="296" customWidth="1"/>
    <col min="1796" max="1796" width="9.140625" style="296" hidden="1" customWidth="1"/>
    <col min="1797" max="2048" width="9.28125" style="296" customWidth="1"/>
    <col min="2049" max="2049" width="25.7109375" style="296" bestFit="1" customWidth="1"/>
    <col min="2050" max="2050" width="57.00390625" style="296" bestFit="1" customWidth="1"/>
    <col min="2051" max="2051" width="9.28125" style="296" customWidth="1"/>
    <col min="2052" max="2052" width="9.140625" style="296" hidden="1" customWidth="1"/>
    <col min="2053" max="2304" width="9.28125" style="296" customWidth="1"/>
    <col min="2305" max="2305" width="25.7109375" style="296" bestFit="1" customWidth="1"/>
    <col min="2306" max="2306" width="57.00390625" style="296" bestFit="1" customWidth="1"/>
    <col min="2307" max="2307" width="9.28125" style="296" customWidth="1"/>
    <col min="2308" max="2308" width="9.140625" style="296" hidden="1" customWidth="1"/>
    <col min="2309" max="2560" width="9.28125" style="296" customWidth="1"/>
    <col min="2561" max="2561" width="25.7109375" style="296" bestFit="1" customWidth="1"/>
    <col min="2562" max="2562" width="57.00390625" style="296" bestFit="1" customWidth="1"/>
    <col min="2563" max="2563" width="9.28125" style="296" customWidth="1"/>
    <col min="2564" max="2564" width="9.140625" style="296" hidden="1" customWidth="1"/>
    <col min="2565" max="2816" width="9.28125" style="296" customWidth="1"/>
    <col min="2817" max="2817" width="25.7109375" style="296" bestFit="1" customWidth="1"/>
    <col min="2818" max="2818" width="57.00390625" style="296" bestFit="1" customWidth="1"/>
    <col min="2819" max="2819" width="9.28125" style="296" customWidth="1"/>
    <col min="2820" max="2820" width="9.140625" style="296" hidden="1" customWidth="1"/>
    <col min="2821" max="3072" width="9.28125" style="296" customWidth="1"/>
    <col min="3073" max="3073" width="25.7109375" style="296" bestFit="1" customWidth="1"/>
    <col min="3074" max="3074" width="57.00390625" style="296" bestFit="1" customWidth="1"/>
    <col min="3075" max="3075" width="9.28125" style="296" customWidth="1"/>
    <col min="3076" max="3076" width="9.140625" style="296" hidden="1" customWidth="1"/>
    <col min="3077" max="3328" width="9.28125" style="296" customWidth="1"/>
    <col min="3329" max="3329" width="25.7109375" style="296" bestFit="1" customWidth="1"/>
    <col min="3330" max="3330" width="57.00390625" style="296" bestFit="1" customWidth="1"/>
    <col min="3331" max="3331" width="9.28125" style="296" customWidth="1"/>
    <col min="3332" max="3332" width="9.140625" style="296" hidden="1" customWidth="1"/>
    <col min="3333" max="3584" width="9.28125" style="296" customWidth="1"/>
    <col min="3585" max="3585" width="25.7109375" style="296" bestFit="1" customWidth="1"/>
    <col min="3586" max="3586" width="57.00390625" style="296" bestFit="1" customWidth="1"/>
    <col min="3587" max="3587" width="9.28125" style="296" customWidth="1"/>
    <col min="3588" max="3588" width="9.140625" style="296" hidden="1" customWidth="1"/>
    <col min="3589" max="3840" width="9.28125" style="296" customWidth="1"/>
    <col min="3841" max="3841" width="25.7109375" style="296" bestFit="1" customWidth="1"/>
    <col min="3842" max="3842" width="57.00390625" style="296" bestFit="1" customWidth="1"/>
    <col min="3843" max="3843" width="9.28125" style="296" customWidth="1"/>
    <col min="3844" max="3844" width="9.140625" style="296" hidden="1" customWidth="1"/>
    <col min="3845" max="4096" width="9.28125" style="296" customWidth="1"/>
    <col min="4097" max="4097" width="25.7109375" style="296" bestFit="1" customWidth="1"/>
    <col min="4098" max="4098" width="57.00390625" style="296" bestFit="1" customWidth="1"/>
    <col min="4099" max="4099" width="9.28125" style="296" customWidth="1"/>
    <col min="4100" max="4100" width="9.140625" style="296" hidden="1" customWidth="1"/>
    <col min="4101" max="4352" width="9.28125" style="296" customWidth="1"/>
    <col min="4353" max="4353" width="25.7109375" style="296" bestFit="1" customWidth="1"/>
    <col min="4354" max="4354" width="57.00390625" style="296" bestFit="1" customWidth="1"/>
    <col min="4355" max="4355" width="9.28125" style="296" customWidth="1"/>
    <col min="4356" max="4356" width="9.140625" style="296" hidden="1" customWidth="1"/>
    <col min="4357" max="4608" width="9.28125" style="296" customWidth="1"/>
    <col min="4609" max="4609" width="25.7109375" style="296" bestFit="1" customWidth="1"/>
    <col min="4610" max="4610" width="57.00390625" style="296" bestFit="1" customWidth="1"/>
    <col min="4611" max="4611" width="9.28125" style="296" customWidth="1"/>
    <col min="4612" max="4612" width="9.140625" style="296" hidden="1" customWidth="1"/>
    <col min="4613" max="4864" width="9.28125" style="296" customWidth="1"/>
    <col min="4865" max="4865" width="25.7109375" style="296" bestFit="1" customWidth="1"/>
    <col min="4866" max="4866" width="57.00390625" style="296" bestFit="1" customWidth="1"/>
    <col min="4867" max="4867" width="9.28125" style="296" customWidth="1"/>
    <col min="4868" max="4868" width="9.140625" style="296" hidden="1" customWidth="1"/>
    <col min="4869" max="5120" width="9.28125" style="296" customWidth="1"/>
    <col min="5121" max="5121" width="25.7109375" style="296" bestFit="1" customWidth="1"/>
    <col min="5122" max="5122" width="57.00390625" style="296" bestFit="1" customWidth="1"/>
    <col min="5123" max="5123" width="9.28125" style="296" customWidth="1"/>
    <col min="5124" max="5124" width="9.140625" style="296" hidden="1" customWidth="1"/>
    <col min="5125" max="5376" width="9.28125" style="296" customWidth="1"/>
    <col min="5377" max="5377" width="25.7109375" style="296" bestFit="1" customWidth="1"/>
    <col min="5378" max="5378" width="57.00390625" style="296" bestFit="1" customWidth="1"/>
    <col min="5379" max="5379" width="9.28125" style="296" customWidth="1"/>
    <col min="5380" max="5380" width="9.140625" style="296" hidden="1" customWidth="1"/>
    <col min="5381" max="5632" width="9.28125" style="296" customWidth="1"/>
    <col min="5633" max="5633" width="25.7109375" style="296" bestFit="1" customWidth="1"/>
    <col min="5634" max="5634" width="57.00390625" style="296" bestFit="1" customWidth="1"/>
    <col min="5635" max="5635" width="9.28125" style="296" customWidth="1"/>
    <col min="5636" max="5636" width="9.140625" style="296" hidden="1" customWidth="1"/>
    <col min="5637" max="5888" width="9.28125" style="296" customWidth="1"/>
    <col min="5889" max="5889" width="25.7109375" style="296" bestFit="1" customWidth="1"/>
    <col min="5890" max="5890" width="57.00390625" style="296" bestFit="1" customWidth="1"/>
    <col min="5891" max="5891" width="9.28125" style="296" customWidth="1"/>
    <col min="5892" max="5892" width="9.140625" style="296" hidden="1" customWidth="1"/>
    <col min="5893" max="6144" width="9.28125" style="296" customWidth="1"/>
    <col min="6145" max="6145" width="25.7109375" style="296" bestFit="1" customWidth="1"/>
    <col min="6146" max="6146" width="57.00390625" style="296" bestFit="1" customWidth="1"/>
    <col min="6147" max="6147" width="9.28125" style="296" customWidth="1"/>
    <col min="6148" max="6148" width="9.140625" style="296" hidden="1" customWidth="1"/>
    <col min="6149" max="6400" width="9.28125" style="296" customWidth="1"/>
    <col min="6401" max="6401" width="25.7109375" style="296" bestFit="1" customWidth="1"/>
    <col min="6402" max="6402" width="57.00390625" style="296" bestFit="1" customWidth="1"/>
    <col min="6403" max="6403" width="9.28125" style="296" customWidth="1"/>
    <col min="6404" max="6404" width="9.140625" style="296" hidden="1" customWidth="1"/>
    <col min="6405" max="6656" width="9.28125" style="296" customWidth="1"/>
    <col min="6657" max="6657" width="25.7109375" style="296" bestFit="1" customWidth="1"/>
    <col min="6658" max="6658" width="57.00390625" style="296" bestFit="1" customWidth="1"/>
    <col min="6659" max="6659" width="9.28125" style="296" customWidth="1"/>
    <col min="6660" max="6660" width="9.140625" style="296" hidden="1" customWidth="1"/>
    <col min="6661" max="6912" width="9.28125" style="296" customWidth="1"/>
    <col min="6913" max="6913" width="25.7109375" style="296" bestFit="1" customWidth="1"/>
    <col min="6914" max="6914" width="57.00390625" style="296" bestFit="1" customWidth="1"/>
    <col min="6915" max="6915" width="9.28125" style="296" customWidth="1"/>
    <col min="6916" max="6916" width="9.140625" style="296" hidden="1" customWidth="1"/>
    <col min="6917" max="7168" width="9.28125" style="296" customWidth="1"/>
    <col min="7169" max="7169" width="25.7109375" style="296" bestFit="1" customWidth="1"/>
    <col min="7170" max="7170" width="57.00390625" style="296" bestFit="1" customWidth="1"/>
    <col min="7171" max="7171" width="9.28125" style="296" customWidth="1"/>
    <col min="7172" max="7172" width="9.140625" style="296" hidden="1" customWidth="1"/>
    <col min="7173" max="7424" width="9.28125" style="296" customWidth="1"/>
    <col min="7425" max="7425" width="25.7109375" style="296" bestFit="1" customWidth="1"/>
    <col min="7426" max="7426" width="57.00390625" style="296" bestFit="1" customWidth="1"/>
    <col min="7427" max="7427" width="9.28125" style="296" customWidth="1"/>
    <col min="7428" max="7428" width="9.140625" style="296" hidden="1" customWidth="1"/>
    <col min="7429" max="7680" width="9.28125" style="296" customWidth="1"/>
    <col min="7681" max="7681" width="25.7109375" style="296" bestFit="1" customWidth="1"/>
    <col min="7682" max="7682" width="57.00390625" style="296" bestFit="1" customWidth="1"/>
    <col min="7683" max="7683" width="9.28125" style="296" customWidth="1"/>
    <col min="7684" max="7684" width="9.140625" style="296" hidden="1" customWidth="1"/>
    <col min="7685" max="7936" width="9.28125" style="296" customWidth="1"/>
    <col min="7937" max="7937" width="25.7109375" style="296" bestFit="1" customWidth="1"/>
    <col min="7938" max="7938" width="57.00390625" style="296" bestFit="1" customWidth="1"/>
    <col min="7939" max="7939" width="9.28125" style="296" customWidth="1"/>
    <col min="7940" max="7940" width="9.140625" style="296" hidden="1" customWidth="1"/>
    <col min="7941" max="8192" width="9.28125" style="296" customWidth="1"/>
    <col min="8193" max="8193" width="25.7109375" style="296" bestFit="1" customWidth="1"/>
    <col min="8194" max="8194" width="57.00390625" style="296" bestFit="1" customWidth="1"/>
    <col min="8195" max="8195" width="9.28125" style="296" customWidth="1"/>
    <col min="8196" max="8196" width="9.140625" style="296" hidden="1" customWidth="1"/>
    <col min="8197" max="8448" width="9.28125" style="296" customWidth="1"/>
    <col min="8449" max="8449" width="25.7109375" style="296" bestFit="1" customWidth="1"/>
    <col min="8450" max="8450" width="57.00390625" style="296" bestFit="1" customWidth="1"/>
    <col min="8451" max="8451" width="9.28125" style="296" customWidth="1"/>
    <col min="8452" max="8452" width="9.140625" style="296" hidden="1" customWidth="1"/>
    <col min="8453" max="8704" width="9.28125" style="296" customWidth="1"/>
    <col min="8705" max="8705" width="25.7109375" style="296" bestFit="1" customWidth="1"/>
    <col min="8706" max="8706" width="57.00390625" style="296" bestFit="1" customWidth="1"/>
    <col min="8707" max="8707" width="9.28125" style="296" customWidth="1"/>
    <col min="8708" max="8708" width="9.140625" style="296" hidden="1" customWidth="1"/>
    <col min="8709" max="8960" width="9.28125" style="296" customWidth="1"/>
    <col min="8961" max="8961" width="25.7109375" style="296" bestFit="1" customWidth="1"/>
    <col min="8962" max="8962" width="57.00390625" style="296" bestFit="1" customWidth="1"/>
    <col min="8963" max="8963" width="9.28125" style="296" customWidth="1"/>
    <col min="8964" max="8964" width="9.140625" style="296" hidden="1" customWidth="1"/>
    <col min="8965" max="9216" width="9.28125" style="296" customWidth="1"/>
    <col min="9217" max="9217" width="25.7109375" style="296" bestFit="1" customWidth="1"/>
    <col min="9218" max="9218" width="57.00390625" style="296" bestFit="1" customWidth="1"/>
    <col min="9219" max="9219" width="9.28125" style="296" customWidth="1"/>
    <col min="9220" max="9220" width="9.140625" style="296" hidden="1" customWidth="1"/>
    <col min="9221" max="9472" width="9.28125" style="296" customWidth="1"/>
    <col min="9473" max="9473" width="25.7109375" style="296" bestFit="1" customWidth="1"/>
    <col min="9474" max="9474" width="57.00390625" style="296" bestFit="1" customWidth="1"/>
    <col min="9475" max="9475" width="9.28125" style="296" customWidth="1"/>
    <col min="9476" max="9476" width="9.140625" style="296" hidden="1" customWidth="1"/>
    <col min="9477" max="9728" width="9.28125" style="296" customWidth="1"/>
    <col min="9729" max="9729" width="25.7109375" style="296" bestFit="1" customWidth="1"/>
    <col min="9730" max="9730" width="57.00390625" style="296" bestFit="1" customWidth="1"/>
    <col min="9731" max="9731" width="9.28125" style="296" customWidth="1"/>
    <col min="9732" max="9732" width="9.140625" style="296" hidden="1" customWidth="1"/>
    <col min="9733" max="9984" width="9.28125" style="296" customWidth="1"/>
    <col min="9985" max="9985" width="25.7109375" style="296" bestFit="1" customWidth="1"/>
    <col min="9986" max="9986" width="57.00390625" style="296" bestFit="1" customWidth="1"/>
    <col min="9987" max="9987" width="9.28125" style="296" customWidth="1"/>
    <col min="9988" max="9988" width="9.140625" style="296" hidden="1" customWidth="1"/>
    <col min="9989" max="10240" width="9.28125" style="296" customWidth="1"/>
    <col min="10241" max="10241" width="25.7109375" style="296" bestFit="1" customWidth="1"/>
    <col min="10242" max="10242" width="57.00390625" style="296" bestFit="1" customWidth="1"/>
    <col min="10243" max="10243" width="9.28125" style="296" customWidth="1"/>
    <col min="10244" max="10244" width="9.140625" style="296" hidden="1" customWidth="1"/>
    <col min="10245" max="10496" width="9.28125" style="296" customWidth="1"/>
    <col min="10497" max="10497" width="25.7109375" style="296" bestFit="1" customWidth="1"/>
    <col min="10498" max="10498" width="57.00390625" style="296" bestFit="1" customWidth="1"/>
    <col min="10499" max="10499" width="9.28125" style="296" customWidth="1"/>
    <col min="10500" max="10500" width="9.140625" style="296" hidden="1" customWidth="1"/>
    <col min="10501" max="10752" width="9.28125" style="296" customWidth="1"/>
    <col min="10753" max="10753" width="25.7109375" style="296" bestFit="1" customWidth="1"/>
    <col min="10754" max="10754" width="57.00390625" style="296" bestFit="1" customWidth="1"/>
    <col min="10755" max="10755" width="9.28125" style="296" customWidth="1"/>
    <col min="10756" max="10756" width="9.140625" style="296" hidden="1" customWidth="1"/>
    <col min="10757" max="11008" width="9.28125" style="296" customWidth="1"/>
    <col min="11009" max="11009" width="25.7109375" style="296" bestFit="1" customWidth="1"/>
    <col min="11010" max="11010" width="57.00390625" style="296" bestFit="1" customWidth="1"/>
    <col min="11011" max="11011" width="9.28125" style="296" customWidth="1"/>
    <col min="11012" max="11012" width="9.140625" style="296" hidden="1" customWidth="1"/>
    <col min="11013" max="11264" width="9.28125" style="296" customWidth="1"/>
    <col min="11265" max="11265" width="25.7109375" style="296" bestFit="1" customWidth="1"/>
    <col min="11266" max="11266" width="57.00390625" style="296" bestFit="1" customWidth="1"/>
    <col min="11267" max="11267" width="9.28125" style="296" customWidth="1"/>
    <col min="11268" max="11268" width="9.140625" style="296" hidden="1" customWidth="1"/>
    <col min="11269" max="11520" width="9.28125" style="296" customWidth="1"/>
    <col min="11521" max="11521" width="25.7109375" style="296" bestFit="1" customWidth="1"/>
    <col min="11522" max="11522" width="57.00390625" style="296" bestFit="1" customWidth="1"/>
    <col min="11523" max="11523" width="9.28125" style="296" customWidth="1"/>
    <col min="11524" max="11524" width="9.140625" style="296" hidden="1" customWidth="1"/>
    <col min="11525" max="11776" width="9.28125" style="296" customWidth="1"/>
    <col min="11777" max="11777" width="25.7109375" style="296" bestFit="1" customWidth="1"/>
    <col min="11778" max="11778" width="57.00390625" style="296" bestFit="1" customWidth="1"/>
    <col min="11779" max="11779" width="9.28125" style="296" customWidth="1"/>
    <col min="11780" max="11780" width="9.140625" style="296" hidden="1" customWidth="1"/>
    <col min="11781" max="12032" width="9.28125" style="296" customWidth="1"/>
    <col min="12033" max="12033" width="25.7109375" style="296" bestFit="1" customWidth="1"/>
    <col min="12034" max="12034" width="57.00390625" style="296" bestFit="1" customWidth="1"/>
    <col min="12035" max="12035" width="9.28125" style="296" customWidth="1"/>
    <col min="12036" max="12036" width="9.140625" style="296" hidden="1" customWidth="1"/>
    <col min="12037" max="12288" width="9.28125" style="296" customWidth="1"/>
    <col min="12289" max="12289" width="25.7109375" style="296" bestFit="1" customWidth="1"/>
    <col min="12290" max="12290" width="57.00390625" style="296" bestFit="1" customWidth="1"/>
    <col min="12291" max="12291" width="9.28125" style="296" customWidth="1"/>
    <col min="12292" max="12292" width="9.140625" style="296" hidden="1" customWidth="1"/>
    <col min="12293" max="12544" width="9.28125" style="296" customWidth="1"/>
    <col min="12545" max="12545" width="25.7109375" style="296" bestFit="1" customWidth="1"/>
    <col min="12546" max="12546" width="57.00390625" style="296" bestFit="1" customWidth="1"/>
    <col min="12547" max="12547" width="9.28125" style="296" customWidth="1"/>
    <col min="12548" max="12548" width="9.140625" style="296" hidden="1" customWidth="1"/>
    <col min="12549" max="12800" width="9.28125" style="296" customWidth="1"/>
    <col min="12801" max="12801" width="25.7109375" style="296" bestFit="1" customWidth="1"/>
    <col min="12802" max="12802" width="57.00390625" style="296" bestFit="1" customWidth="1"/>
    <col min="12803" max="12803" width="9.28125" style="296" customWidth="1"/>
    <col min="12804" max="12804" width="9.140625" style="296" hidden="1" customWidth="1"/>
    <col min="12805" max="13056" width="9.28125" style="296" customWidth="1"/>
    <col min="13057" max="13057" width="25.7109375" style="296" bestFit="1" customWidth="1"/>
    <col min="13058" max="13058" width="57.00390625" style="296" bestFit="1" customWidth="1"/>
    <col min="13059" max="13059" width="9.28125" style="296" customWidth="1"/>
    <col min="13060" max="13060" width="9.140625" style="296" hidden="1" customWidth="1"/>
    <col min="13061" max="13312" width="9.28125" style="296" customWidth="1"/>
    <col min="13313" max="13313" width="25.7109375" style="296" bestFit="1" customWidth="1"/>
    <col min="13314" max="13314" width="57.00390625" style="296" bestFit="1" customWidth="1"/>
    <col min="13315" max="13315" width="9.28125" style="296" customWidth="1"/>
    <col min="13316" max="13316" width="9.140625" style="296" hidden="1" customWidth="1"/>
    <col min="13317" max="13568" width="9.28125" style="296" customWidth="1"/>
    <col min="13569" max="13569" width="25.7109375" style="296" bestFit="1" customWidth="1"/>
    <col min="13570" max="13570" width="57.00390625" style="296" bestFit="1" customWidth="1"/>
    <col min="13571" max="13571" width="9.28125" style="296" customWidth="1"/>
    <col min="13572" max="13572" width="9.140625" style="296" hidden="1" customWidth="1"/>
    <col min="13573" max="13824" width="9.28125" style="296" customWidth="1"/>
    <col min="13825" max="13825" width="25.7109375" style="296" bestFit="1" customWidth="1"/>
    <col min="13826" max="13826" width="57.00390625" style="296" bestFit="1" customWidth="1"/>
    <col min="13827" max="13827" width="9.28125" style="296" customWidth="1"/>
    <col min="13828" max="13828" width="9.140625" style="296" hidden="1" customWidth="1"/>
    <col min="13829" max="14080" width="9.28125" style="296" customWidth="1"/>
    <col min="14081" max="14081" width="25.7109375" style="296" bestFit="1" customWidth="1"/>
    <col min="14082" max="14082" width="57.00390625" style="296" bestFit="1" customWidth="1"/>
    <col min="14083" max="14083" width="9.28125" style="296" customWidth="1"/>
    <col min="14084" max="14084" width="9.140625" style="296" hidden="1" customWidth="1"/>
    <col min="14085" max="14336" width="9.28125" style="296" customWidth="1"/>
    <col min="14337" max="14337" width="25.7109375" style="296" bestFit="1" customWidth="1"/>
    <col min="14338" max="14338" width="57.00390625" style="296" bestFit="1" customWidth="1"/>
    <col min="14339" max="14339" width="9.28125" style="296" customWidth="1"/>
    <col min="14340" max="14340" width="9.140625" style="296" hidden="1" customWidth="1"/>
    <col min="14341" max="14592" width="9.28125" style="296" customWidth="1"/>
    <col min="14593" max="14593" width="25.7109375" style="296" bestFit="1" customWidth="1"/>
    <col min="14594" max="14594" width="57.00390625" style="296" bestFit="1" customWidth="1"/>
    <col min="14595" max="14595" width="9.28125" style="296" customWidth="1"/>
    <col min="14596" max="14596" width="9.140625" style="296" hidden="1" customWidth="1"/>
    <col min="14597" max="14848" width="9.28125" style="296" customWidth="1"/>
    <col min="14849" max="14849" width="25.7109375" style="296" bestFit="1" customWidth="1"/>
    <col min="14850" max="14850" width="57.00390625" style="296" bestFit="1" customWidth="1"/>
    <col min="14851" max="14851" width="9.28125" style="296" customWidth="1"/>
    <col min="14852" max="14852" width="9.140625" style="296" hidden="1" customWidth="1"/>
    <col min="14853" max="15104" width="9.28125" style="296" customWidth="1"/>
    <col min="15105" max="15105" width="25.7109375" style="296" bestFit="1" customWidth="1"/>
    <col min="15106" max="15106" width="57.00390625" style="296" bestFit="1" customWidth="1"/>
    <col min="15107" max="15107" width="9.28125" style="296" customWidth="1"/>
    <col min="15108" max="15108" width="9.140625" style="296" hidden="1" customWidth="1"/>
    <col min="15109" max="15360" width="9.28125" style="296" customWidth="1"/>
    <col min="15361" max="15361" width="25.7109375" style="296" bestFit="1" customWidth="1"/>
    <col min="15362" max="15362" width="57.00390625" style="296" bestFit="1" customWidth="1"/>
    <col min="15363" max="15363" width="9.28125" style="296" customWidth="1"/>
    <col min="15364" max="15364" width="9.140625" style="296" hidden="1" customWidth="1"/>
    <col min="15365" max="15616" width="9.28125" style="296" customWidth="1"/>
    <col min="15617" max="15617" width="25.7109375" style="296" bestFit="1" customWidth="1"/>
    <col min="15618" max="15618" width="57.00390625" style="296" bestFit="1" customWidth="1"/>
    <col min="15619" max="15619" width="9.28125" style="296" customWidth="1"/>
    <col min="15620" max="15620" width="9.140625" style="296" hidden="1" customWidth="1"/>
    <col min="15621" max="15872" width="9.28125" style="296" customWidth="1"/>
    <col min="15873" max="15873" width="25.7109375" style="296" bestFit="1" customWidth="1"/>
    <col min="15874" max="15874" width="57.00390625" style="296" bestFit="1" customWidth="1"/>
    <col min="15875" max="15875" width="9.28125" style="296" customWidth="1"/>
    <col min="15876" max="15876" width="9.140625" style="296" hidden="1" customWidth="1"/>
    <col min="15877" max="16128" width="9.28125" style="296" customWidth="1"/>
    <col min="16129" max="16129" width="25.7109375" style="296" bestFit="1" customWidth="1"/>
    <col min="16130" max="16130" width="57.00390625" style="296" bestFit="1" customWidth="1"/>
    <col min="16131" max="16131" width="9.28125" style="296" customWidth="1"/>
    <col min="16132" max="16132" width="9.140625" style="296" hidden="1" customWidth="1"/>
    <col min="16133" max="16384" width="9.28125" style="296" customWidth="1"/>
  </cols>
  <sheetData>
    <row r="1" spans="1:3" ht="12">
      <c r="A1" s="293" t="s">
        <v>1320</v>
      </c>
      <c r="B1" s="293" t="s">
        <v>1661</v>
      </c>
      <c r="C1" s="295"/>
    </row>
    <row r="2" spans="1:3" ht="12">
      <c r="A2" s="293" t="s">
        <v>1662</v>
      </c>
      <c r="B2" s="303" t="s">
        <v>1663</v>
      </c>
      <c r="C2" s="295"/>
    </row>
    <row r="3" spans="1:3" ht="25.5">
      <c r="A3" s="293" t="s">
        <v>1664</v>
      </c>
      <c r="B3" s="337" t="s">
        <v>1665</v>
      </c>
      <c r="C3" s="295"/>
    </row>
    <row r="4" spans="1:3" ht="22.5">
      <c r="A4" s="293" t="s">
        <v>1666</v>
      </c>
      <c r="B4" s="309" t="s">
        <v>1667</v>
      </c>
      <c r="C4" s="295"/>
    </row>
    <row r="5" spans="1:3" ht="12">
      <c r="A5" s="293" t="s">
        <v>1668</v>
      </c>
      <c r="B5" s="298" t="s">
        <v>1669</v>
      </c>
      <c r="C5" s="295"/>
    </row>
    <row r="6" spans="1:3" ht="12">
      <c r="A6" s="293" t="s">
        <v>1670</v>
      </c>
      <c r="B6" s="298" t="s">
        <v>1671</v>
      </c>
      <c r="C6" s="295"/>
    </row>
    <row r="7" spans="1:3" ht="12">
      <c r="A7" s="293" t="s">
        <v>1672</v>
      </c>
      <c r="B7" s="298" t="s">
        <v>1673</v>
      </c>
      <c r="C7" s="295"/>
    </row>
    <row r="8" spans="1:3" ht="12">
      <c r="A8" s="293" t="s">
        <v>1674</v>
      </c>
      <c r="B8" s="298" t="s">
        <v>1</v>
      </c>
      <c r="C8" s="295"/>
    </row>
    <row r="9" spans="1:3" ht="12">
      <c r="A9" s="293" t="s">
        <v>1675</v>
      </c>
      <c r="B9" s="298" t="s">
        <v>1676</v>
      </c>
      <c r="C9" s="295"/>
    </row>
    <row r="10" spans="1:3" ht="12">
      <c r="A10" s="293" t="s">
        <v>1677</v>
      </c>
      <c r="B10" s="298" t="s">
        <v>1678</v>
      </c>
      <c r="C10" s="295"/>
    </row>
    <row r="11" spans="1:3" ht="12">
      <c r="A11" s="293" t="s">
        <v>1679</v>
      </c>
      <c r="B11" s="298" t="s">
        <v>1</v>
      </c>
      <c r="C11" s="295"/>
    </row>
    <row r="12" spans="1:3" ht="12">
      <c r="A12" s="293" t="s">
        <v>43</v>
      </c>
      <c r="B12" s="298" t="s">
        <v>1</v>
      </c>
      <c r="C12" s="295"/>
    </row>
    <row r="13" spans="1:3" ht="12">
      <c r="A13" s="293" t="s">
        <v>1680</v>
      </c>
      <c r="B13" s="298" t="s">
        <v>1</v>
      </c>
      <c r="C13" s="295"/>
    </row>
    <row r="14" spans="1:3" ht="12">
      <c r="A14" s="293" t="s">
        <v>1681</v>
      </c>
      <c r="B14" s="298" t="s">
        <v>1682</v>
      </c>
      <c r="C14" s="295"/>
    </row>
    <row r="15" spans="1:3" ht="12">
      <c r="A15" s="293" t="s">
        <v>1</v>
      </c>
      <c r="B15" s="293" t="s">
        <v>1</v>
      </c>
      <c r="C15" s="295"/>
    </row>
    <row r="16" spans="1:3" ht="12">
      <c r="A16" s="293" t="s">
        <v>1683</v>
      </c>
      <c r="B16" s="301" t="s">
        <v>1684</v>
      </c>
      <c r="C16" s="295"/>
    </row>
    <row r="17" spans="1:3" ht="12">
      <c r="A17" s="293" t="s">
        <v>1685</v>
      </c>
      <c r="B17" s="301" t="s">
        <v>1686</v>
      </c>
      <c r="C17" s="295"/>
    </row>
    <row r="18" spans="1:3" ht="12">
      <c r="A18" s="293" t="s">
        <v>1687</v>
      </c>
      <c r="B18" s="301" t="s">
        <v>1688</v>
      </c>
      <c r="C18" s="295"/>
    </row>
    <row r="19" spans="1:3" ht="12">
      <c r="A19" s="293" t="s">
        <v>1689</v>
      </c>
      <c r="B19" s="301" t="s">
        <v>1690</v>
      </c>
      <c r="C19" s="295"/>
    </row>
    <row r="20" spans="1:3" ht="12">
      <c r="A20" s="293" t="s">
        <v>1691</v>
      </c>
      <c r="B20" s="301" t="s">
        <v>1690</v>
      </c>
      <c r="C20" s="295"/>
    </row>
    <row r="21" spans="1:3" ht="12">
      <c r="A21" s="293" t="s">
        <v>1692</v>
      </c>
      <c r="B21" s="301" t="s">
        <v>1690</v>
      </c>
      <c r="C21" s="295"/>
    </row>
    <row r="22" spans="1:3" ht="12">
      <c r="A22" s="293" t="s">
        <v>1693</v>
      </c>
      <c r="B22" s="301" t="s">
        <v>1690</v>
      </c>
      <c r="C22" s="295"/>
    </row>
    <row r="23" spans="1:3" ht="12">
      <c r="A23" s="293" t="s">
        <v>1694</v>
      </c>
      <c r="B23" s="301" t="s">
        <v>1690</v>
      </c>
      <c r="C23" s="295"/>
    </row>
    <row r="24" spans="1:3" ht="12">
      <c r="A24" s="293" t="s">
        <v>1695</v>
      </c>
      <c r="B24" s="301" t="s">
        <v>1690</v>
      </c>
      <c r="C24" s="295"/>
    </row>
    <row r="25" spans="1:3" ht="12">
      <c r="A25" s="293" t="s">
        <v>1696</v>
      </c>
      <c r="B25" s="301" t="s">
        <v>1690</v>
      </c>
      <c r="C25" s="295"/>
    </row>
    <row r="26" spans="1:3" ht="12">
      <c r="A26" s="293" t="s">
        <v>1697</v>
      </c>
      <c r="B26" s="301" t="s">
        <v>1698</v>
      </c>
      <c r="C26" s="295"/>
    </row>
    <row r="27" spans="1:3" ht="12">
      <c r="A27" s="293" t="s">
        <v>1699</v>
      </c>
      <c r="B27" s="301" t="s">
        <v>1690</v>
      </c>
      <c r="C27" s="295"/>
    </row>
    <row r="28" spans="1:3" ht="12">
      <c r="A28" s="293" t="s">
        <v>1700</v>
      </c>
      <c r="B28" s="301" t="s">
        <v>1690</v>
      </c>
      <c r="C28" s="295"/>
    </row>
    <row r="29" spans="1:3" ht="12">
      <c r="A29" s="293" t="s">
        <v>1701</v>
      </c>
      <c r="B29" s="301" t="s">
        <v>1690</v>
      </c>
      <c r="C29" s="295"/>
    </row>
    <row r="30" spans="1:3" ht="12">
      <c r="A30" s="293" t="s">
        <v>1702</v>
      </c>
      <c r="B30" s="301" t="s">
        <v>1690</v>
      </c>
      <c r="C30" s="295"/>
    </row>
    <row r="31" spans="1:3" ht="19.5">
      <c r="A31" s="310" t="s">
        <v>1703</v>
      </c>
      <c r="B31" s="301" t="s">
        <v>7</v>
      </c>
      <c r="C31" s="295"/>
    </row>
    <row r="32" spans="1:3" ht="12">
      <c r="A32" s="293" t="s">
        <v>1704</v>
      </c>
      <c r="B32" s="301" t="s">
        <v>8</v>
      </c>
      <c r="C32" s="295"/>
    </row>
    <row r="33" spans="1:2" ht="12">
      <c r="A33" s="306" t="s">
        <v>1705</v>
      </c>
      <c r="B33" s="306">
        <v>5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="85" zoomScaleNormal="85" workbookViewId="0" topLeftCell="A13">
      <selection activeCell="A1" sqref="A1:G60"/>
    </sheetView>
  </sheetViews>
  <sheetFormatPr defaultColWidth="10.7109375" defaultRowHeight="12"/>
  <cols>
    <col min="1" max="1" width="5.00390625" style="336" customWidth="1"/>
    <col min="2" max="2" width="8.7109375" style="161" customWidth="1"/>
    <col min="3" max="3" width="33.140625" style="221" customWidth="1"/>
    <col min="4" max="4" width="13.7109375" style="220" customWidth="1"/>
    <col min="5" max="5" width="48.28125" style="221" customWidth="1"/>
    <col min="6" max="6" width="8.140625" style="161" customWidth="1"/>
    <col min="7" max="7" width="17.421875" style="161" customWidth="1"/>
    <col min="8" max="16384" width="10.7109375" style="161" customWidth="1"/>
  </cols>
  <sheetData>
    <row r="1" ht="16.5" thickBot="1">
      <c r="B1" s="219" t="s">
        <v>1318</v>
      </c>
    </row>
    <row r="2" spans="2:7" ht="22.5">
      <c r="B2" s="162"/>
      <c r="C2" s="225" t="s">
        <v>1159</v>
      </c>
      <c r="D2" s="228" t="s">
        <v>1160</v>
      </c>
      <c r="E2" s="222" t="s">
        <v>1161</v>
      </c>
      <c r="F2" s="163"/>
      <c r="G2" s="164"/>
    </row>
    <row r="3" spans="2:7" ht="22.5">
      <c r="B3" s="165"/>
      <c r="C3" s="226" t="s">
        <v>1162</v>
      </c>
      <c r="D3" s="229" t="s">
        <v>1163</v>
      </c>
      <c r="E3" s="223" t="s">
        <v>1164</v>
      </c>
      <c r="F3" s="166" t="s">
        <v>1165</v>
      </c>
      <c r="G3" s="167"/>
    </row>
    <row r="4" spans="2:7" ht="23.25" thickBot="1">
      <c r="B4" s="168" t="s">
        <v>1166</v>
      </c>
      <c r="C4" s="252" t="s">
        <v>1167</v>
      </c>
      <c r="D4" s="227" t="s">
        <v>1168</v>
      </c>
      <c r="E4" s="224" t="s">
        <v>1169</v>
      </c>
      <c r="F4" s="169" t="s">
        <v>1170</v>
      </c>
      <c r="G4" s="170" t="s">
        <v>1171</v>
      </c>
    </row>
    <row r="5" spans="2:7" ht="13.5" thickBot="1">
      <c r="B5" s="171" t="s">
        <v>1172</v>
      </c>
      <c r="C5" s="253"/>
      <c r="D5" s="230"/>
      <c r="E5" s="205"/>
      <c r="F5" s="172"/>
      <c r="G5" s="173"/>
    </row>
    <row r="6" spans="1:7" ht="12">
      <c r="A6" s="192">
        <v>1</v>
      </c>
      <c r="B6" s="320" t="s">
        <v>1173</v>
      </c>
      <c r="C6" s="254" t="s">
        <v>1174</v>
      </c>
      <c r="D6" s="231"/>
      <c r="E6" s="201" t="s">
        <v>1175</v>
      </c>
      <c r="F6" s="174">
        <v>1</v>
      </c>
      <c r="G6" s="175">
        <v>40</v>
      </c>
    </row>
    <row r="7" spans="1:7" ht="12">
      <c r="A7" s="192">
        <v>2</v>
      </c>
      <c r="B7" s="321" t="s">
        <v>1176</v>
      </c>
      <c r="C7" s="255" t="s">
        <v>1177</v>
      </c>
      <c r="D7" s="232"/>
      <c r="E7" s="202" t="s">
        <v>1178</v>
      </c>
      <c r="F7" s="176">
        <v>1</v>
      </c>
      <c r="G7" s="177" t="s">
        <v>1179</v>
      </c>
    </row>
    <row r="8" spans="1:7" ht="12">
      <c r="A8" s="192">
        <v>3</v>
      </c>
      <c r="B8" s="322" t="s">
        <v>1180</v>
      </c>
      <c r="C8" s="255" t="s">
        <v>1181</v>
      </c>
      <c r="D8" s="233"/>
      <c r="E8" s="202" t="s">
        <v>1182</v>
      </c>
      <c r="F8" s="176">
        <v>1</v>
      </c>
      <c r="G8" s="177">
        <v>40</v>
      </c>
    </row>
    <row r="9" spans="1:7" ht="12">
      <c r="A9" s="192">
        <v>4</v>
      </c>
      <c r="B9" s="321"/>
      <c r="C9" s="256" t="s">
        <v>1183</v>
      </c>
      <c r="D9" s="234"/>
      <c r="E9" s="203" t="s">
        <v>1184</v>
      </c>
      <c r="F9" s="178">
        <v>1</v>
      </c>
      <c r="G9" s="179" t="s">
        <v>1185</v>
      </c>
    </row>
    <row r="10" spans="1:7" ht="22.5" customHeight="1">
      <c r="A10" s="192">
        <v>5</v>
      </c>
      <c r="B10" s="322" t="s">
        <v>1186</v>
      </c>
      <c r="C10" s="255" t="s">
        <v>1187</v>
      </c>
      <c r="D10" s="232"/>
      <c r="E10" s="202" t="s">
        <v>1188</v>
      </c>
      <c r="F10" s="176">
        <v>1</v>
      </c>
      <c r="G10" s="177" t="s">
        <v>1189</v>
      </c>
    </row>
    <row r="11" spans="1:7" ht="24" customHeight="1">
      <c r="A11" s="192">
        <v>6</v>
      </c>
      <c r="B11" s="322" t="s">
        <v>1190</v>
      </c>
      <c r="C11" s="255" t="s">
        <v>1191</v>
      </c>
      <c r="D11" s="232"/>
      <c r="E11" s="202" t="s">
        <v>1192</v>
      </c>
      <c r="F11" s="176">
        <v>1</v>
      </c>
      <c r="G11" s="177" t="s">
        <v>1193</v>
      </c>
    </row>
    <row r="12" spans="1:7" ht="22.5">
      <c r="A12" s="192">
        <v>7</v>
      </c>
      <c r="B12" s="322"/>
      <c r="C12" s="255" t="s">
        <v>1194</v>
      </c>
      <c r="D12" s="232"/>
      <c r="E12" s="202" t="s">
        <v>1195</v>
      </c>
      <c r="F12" s="176">
        <v>2</v>
      </c>
      <c r="G12" s="177" t="s">
        <v>1196</v>
      </c>
    </row>
    <row r="13" spans="1:7" ht="13.5" thickBot="1">
      <c r="A13" s="192">
        <v>8</v>
      </c>
      <c r="B13" s="323" t="s">
        <v>1197</v>
      </c>
      <c r="C13" s="268" t="s">
        <v>1198</v>
      </c>
      <c r="D13" s="235"/>
      <c r="E13" s="204" t="s">
        <v>1199</v>
      </c>
      <c r="F13" s="180">
        <v>1</v>
      </c>
      <c r="G13" s="181" t="s">
        <v>1185</v>
      </c>
    </row>
    <row r="14" spans="1:7" ht="13.5" thickBot="1">
      <c r="A14" s="192">
        <v>9</v>
      </c>
      <c r="B14" s="324" t="s">
        <v>1200</v>
      </c>
      <c r="C14" s="253"/>
      <c r="D14" s="230"/>
      <c r="E14" s="205"/>
      <c r="F14" s="172"/>
      <c r="G14" s="173"/>
    </row>
    <row r="15" spans="1:7" ht="12">
      <c r="A15" s="192">
        <v>10</v>
      </c>
      <c r="B15" s="320" t="s">
        <v>1173</v>
      </c>
      <c r="C15" s="254" t="s">
        <v>1174</v>
      </c>
      <c r="D15" s="231"/>
      <c r="E15" s="201" t="s">
        <v>1175</v>
      </c>
      <c r="F15" s="174">
        <v>1</v>
      </c>
      <c r="G15" s="175">
        <v>40</v>
      </c>
    </row>
    <row r="16" spans="1:7" ht="12">
      <c r="A16" s="192">
        <v>11</v>
      </c>
      <c r="B16" s="321" t="s">
        <v>1176</v>
      </c>
      <c r="C16" s="255" t="s">
        <v>1177</v>
      </c>
      <c r="D16" s="232"/>
      <c r="E16" s="202" t="s">
        <v>1178</v>
      </c>
      <c r="F16" s="176">
        <v>1</v>
      </c>
      <c r="G16" s="177" t="s">
        <v>1179</v>
      </c>
    </row>
    <row r="17" spans="1:7" ht="12">
      <c r="A17" s="192">
        <v>12</v>
      </c>
      <c r="B17" s="322" t="s">
        <v>1201</v>
      </c>
      <c r="C17" s="255" t="s">
        <v>1202</v>
      </c>
      <c r="D17" s="233"/>
      <c r="E17" s="202" t="s">
        <v>1203</v>
      </c>
      <c r="F17" s="176">
        <v>1</v>
      </c>
      <c r="G17" s="177">
        <v>40</v>
      </c>
    </row>
    <row r="18" spans="1:7" ht="12">
      <c r="A18" s="192">
        <v>13</v>
      </c>
      <c r="B18" s="321" t="s">
        <v>1204</v>
      </c>
      <c r="C18" s="256" t="s">
        <v>1205</v>
      </c>
      <c r="D18" s="234"/>
      <c r="E18" s="203" t="s">
        <v>1206</v>
      </c>
      <c r="F18" s="178">
        <v>1</v>
      </c>
      <c r="G18" s="179" t="s">
        <v>1179</v>
      </c>
    </row>
    <row r="19" spans="1:7" ht="12">
      <c r="A19" s="192">
        <v>14</v>
      </c>
      <c r="B19" s="321"/>
      <c r="C19" s="256" t="s">
        <v>1207</v>
      </c>
      <c r="D19" s="234"/>
      <c r="E19" s="203" t="s">
        <v>1208</v>
      </c>
      <c r="F19" s="178">
        <v>1</v>
      </c>
      <c r="G19" s="179" t="s">
        <v>1179</v>
      </c>
    </row>
    <row r="20" spans="1:7" ht="23.25" customHeight="1">
      <c r="A20" s="192">
        <v>15</v>
      </c>
      <c r="B20" s="322" t="s">
        <v>1209</v>
      </c>
      <c r="C20" s="255" t="s">
        <v>1210</v>
      </c>
      <c r="D20" s="232"/>
      <c r="E20" s="202" t="s">
        <v>1211</v>
      </c>
      <c r="F20" s="176">
        <v>1</v>
      </c>
      <c r="G20" s="177" t="s">
        <v>1212</v>
      </c>
    </row>
    <row r="21" spans="1:7" ht="12">
      <c r="A21" s="192">
        <v>16</v>
      </c>
      <c r="B21" s="322"/>
      <c r="C21" s="256" t="s">
        <v>1183</v>
      </c>
      <c r="D21" s="234"/>
      <c r="E21" s="203" t="s">
        <v>1184</v>
      </c>
      <c r="F21" s="178">
        <v>1</v>
      </c>
      <c r="G21" s="179" t="s">
        <v>1185</v>
      </c>
    </row>
    <row r="22" spans="1:7" ht="12">
      <c r="A22" s="192">
        <v>17</v>
      </c>
      <c r="B22" s="325" t="s">
        <v>1213</v>
      </c>
      <c r="C22" s="258" t="s">
        <v>1214</v>
      </c>
      <c r="D22" s="236"/>
      <c r="E22" s="206"/>
      <c r="F22" s="182">
        <v>1</v>
      </c>
      <c r="G22" s="183" t="s">
        <v>1215</v>
      </c>
    </row>
    <row r="23" spans="1:7" ht="13.5" thickBot="1">
      <c r="A23" s="192">
        <v>18</v>
      </c>
      <c r="B23" s="323" t="s">
        <v>1197</v>
      </c>
      <c r="C23" s="268" t="s">
        <v>1198</v>
      </c>
      <c r="D23" s="235"/>
      <c r="E23" s="204" t="s">
        <v>1199</v>
      </c>
      <c r="F23" s="180">
        <v>1</v>
      </c>
      <c r="G23" s="181" t="s">
        <v>1185</v>
      </c>
    </row>
    <row r="24" spans="1:7" ht="13.5" thickBot="1">
      <c r="A24" s="192">
        <v>19</v>
      </c>
      <c r="B24" s="326" t="s">
        <v>1216</v>
      </c>
      <c r="C24" s="259"/>
      <c r="D24" s="237"/>
      <c r="E24" s="207"/>
      <c r="F24" s="184"/>
      <c r="G24" s="185"/>
    </row>
    <row r="25" spans="1:7" ht="12">
      <c r="A25" s="192">
        <v>20</v>
      </c>
      <c r="B25" s="327" t="s">
        <v>1217</v>
      </c>
      <c r="C25" s="260" t="s">
        <v>1218</v>
      </c>
      <c r="D25" s="238"/>
      <c r="E25" s="201" t="s">
        <v>1219</v>
      </c>
      <c r="F25" s="174">
        <v>1</v>
      </c>
      <c r="G25" s="175" t="s">
        <v>1220</v>
      </c>
    </row>
    <row r="26" spans="1:7" ht="13.5" thickBot="1">
      <c r="A26" s="192">
        <v>21</v>
      </c>
      <c r="B26" s="328"/>
      <c r="C26" s="261" t="s">
        <v>1221</v>
      </c>
      <c r="D26" s="239"/>
      <c r="E26" s="208" t="s">
        <v>1222</v>
      </c>
      <c r="F26" s="186">
        <v>1</v>
      </c>
      <c r="G26" s="187"/>
    </row>
    <row r="27" spans="1:7" ht="13.5" thickBot="1">
      <c r="A27" s="192">
        <v>22</v>
      </c>
      <c r="B27" s="326" t="s">
        <v>1223</v>
      </c>
      <c r="C27" s="259"/>
      <c r="D27" s="237"/>
      <c r="E27" s="207"/>
      <c r="F27" s="184"/>
      <c r="G27" s="185"/>
    </row>
    <row r="28" spans="1:7" ht="12">
      <c r="A28" s="192">
        <v>23</v>
      </c>
      <c r="B28" s="327" t="s">
        <v>1224</v>
      </c>
      <c r="C28" s="262" t="s">
        <v>1174</v>
      </c>
      <c r="D28" s="240"/>
      <c r="E28" s="201" t="s">
        <v>1225</v>
      </c>
      <c r="F28" s="174">
        <v>1</v>
      </c>
      <c r="G28" s="175" t="s">
        <v>1226</v>
      </c>
    </row>
    <row r="29" spans="1:7" ht="12">
      <c r="A29" s="192">
        <v>24</v>
      </c>
      <c r="B29" s="322" t="s">
        <v>1227</v>
      </c>
      <c r="C29" s="263" t="s">
        <v>1177</v>
      </c>
      <c r="D29" s="241"/>
      <c r="E29" s="202" t="s">
        <v>1228</v>
      </c>
      <c r="F29" s="176">
        <v>1</v>
      </c>
      <c r="G29" s="177" t="s">
        <v>1179</v>
      </c>
    </row>
    <row r="30" spans="1:7" ht="12">
      <c r="A30" s="192">
        <v>25</v>
      </c>
      <c r="B30" s="321" t="s">
        <v>1229</v>
      </c>
      <c r="C30" s="256" t="s">
        <v>1205</v>
      </c>
      <c r="D30" s="234"/>
      <c r="E30" s="203" t="s">
        <v>1230</v>
      </c>
      <c r="F30" s="178">
        <v>1</v>
      </c>
      <c r="G30" s="179" t="s">
        <v>1179</v>
      </c>
    </row>
    <row r="31" spans="1:7" ht="12">
      <c r="A31" s="192">
        <v>26</v>
      </c>
      <c r="B31" s="321"/>
      <c r="C31" s="256" t="s">
        <v>1207</v>
      </c>
      <c r="D31" s="234"/>
      <c r="E31" s="203" t="s">
        <v>1231</v>
      </c>
      <c r="F31" s="178">
        <v>1</v>
      </c>
      <c r="G31" s="179" t="s">
        <v>1179</v>
      </c>
    </row>
    <row r="32" spans="1:7" ht="22.5">
      <c r="A32" s="192">
        <v>27</v>
      </c>
      <c r="B32" s="329" t="s">
        <v>1232</v>
      </c>
      <c r="C32" s="264" t="s">
        <v>1233</v>
      </c>
      <c r="D32" s="232"/>
      <c r="E32" s="203" t="s">
        <v>1225</v>
      </c>
      <c r="F32" s="178">
        <v>1</v>
      </c>
      <c r="G32" s="179" t="s">
        <v>1234</v>
      </c>
    </row>
    <row r="33" spans="1:7" ht="13.5" thickBot="1">
      <c r="A33" s="192">
        <v>28</v>
      </c>
      <c r="B33" s="323" t="s">
        <v>1235</v>
      </c>
      <c r="C33" s="268" t="s">
        <v>1198</v>
      </c>
      <c r="D33" s="235"/>
      <c r="E33" s="204" t="s">
        <v>1236</v>
      </c>
      <c r="F33" s="180">
        <v>1</v>
      </c>
      <c r="G33" s="181" t="s">
        <v>1179</v>
      </c>
    </row>
    <row r="34" spans="1:7" ht="13.5" thickBot="1">
      <c r="A34" s="192">
        <v>29</v>
      </c>
      <c r="B34" s="326" t="s">
        <v>1237</v>
      </c>
      <c r="C34" s="259"/>
      <c r="D34" s="237"/>
      <c r="E34" s="207"/>
      <c r="F34" s="184"/>
      <c r="G34" s="185"/>
    </row>
    <row r="35" spans="1:7" ht="12">
      <c r="A35" s="192">
        <v>30</v>
      </c>
      <c r="B35" s="327" t="s">
        <v>1224</v>
      </c>
      <c r="C35" s="262" t="s">
        <v>1174</v>
      </c>
      <c r="D35" s="240"/>
      <c r="E35" s="201" t="s">
        <v>1225</v>
      </c>
      <c r="F35" s="174">
        <v>1</v>
      </c>
      <c r="G35" s="175" t="s">
        <v>1226</v>
      </c>
    </row>
    <row r="36" spans="1:7" ht="12">
      <c r="A36" s="192">
        <v>31</v>
      </c>
      <c r="B36" s="322" t="s">
        <v>1227</v>
      </c>
      <c r="C36" s="263" t="s">
        <v>1177</v>
      </c>
      <c r="D36" s="241"/>
      <c r="E36" s="202" t="s">
        <v>1228</v>
      </c>
      <c r="F36" s="176">
        <v>1</v>
      </c>
      <c r="G36" s="177" t="s">
        <v>1179</v>
      </c>
    </row>
    <row r="37" spans="1:7" ht="12">
      <c r="A37" s="192">
        <v>32</v>
      </c>
      <c r="B37" s="325" t="s">
        <v>1238</v>
      </c>
      <c r="C37" s="258" t="s">
        <v>1239</v>
      </c>
      <c r="D37" s="236"/>
      <c r="E37" s="206"/>
      <c r="F37" s="182">
        <v>1</v>
      </c>
      <c r="G37" s="183" t="s">
        <v>1240</v>
      </c>
    </row>
    <row r="38" spans="1:7" ht="12">
      <c r="A38" s="192">
        <v>33</v>
      </c>
      <c r="B38" s="322" t="s">
        <v>1241</v>
      </c>
      <c r="C38" s="255" t="s">
        <v>1242</v>
      </c>
      <c r="D38" s="242"/>
      <c r="E38" s="202" t="s">
        <v>1243</v>
      </c>
      <c r="F38" s="176">
        <v>1</v>
      </c>
      <c r="G38" s="177" t="s">
        <v>1244</v>
      </c>
    </row>
    <row r="39" spans="1:7" ht="12">
      <c r="A39" s="192">
        <v>34</v>
      </c>
      <c r="B39" s="329" t="s">
        <v>1245</v>
      </c>
      <c r="C39" s="264" t="s">
        <v>1246</v>
      </c>
      <c r="D39" s="243"/>
      <c r="E39" s="209" t="s">
        <v>1247</v>
      </c>
      <c r="F39" s="169">
        <v>1</v>
      </c>
      <c r="G39" s="170" t="s">
        <v>1179</v>
      </c>
    </row>
    <row r="40" spans="1:7" ht="12">
      <c r="A40" s="192">
        <v>35</v>
      </c>
      <c r="B40" s="329"/>
      <c r="C40" s="264" t="s">
        <v>1248</v>
      </c>
      <c r="D40" s="243"/>
      <c r="E40" s="209" t="s">
        <v>1249</v>
      </c>
      <c r="F40" s="169">
        <v>1</v>
      </c>
      <c r="G40" s="170" t="s">
        <v>1179</v>
      </c>
    </row>
    <row r="41" spans="1:7" ht="13.5" thickBot="1">
      <c r="A41" s="192">
        <v>36</v>
      </c>
      <c r="B41" s="323" t="s">
        <v>1235</v>
      </c>
      <c r="C41" s="268" t="s">
        <v>1198</v>
      </c>
      <c r="D41" s="235"/>
      <c r="E41" s="204" t="s">
        <v>1236</v>
      </c>
      <c r="F41" s="180">
        <v>1</v>
      </c>
      <c r="G41" s="181" t="s">
        <v>1179</v>
      </c>
    </row>
    <row r="42" spans="1:7" ht="13.5" thickBot="1">
      <c r="A42" s="192">
        <v>37</v>
      </c>
      <c r="B42" s="326" t="s">
        <v>1250</v>
      </c>
      <c r="C42" s="259"/>
      <c r="D42" s="237"/>
      <c r="E42" s="207"/>
      <c r="F42" s="184"/>
      <c r="G42" s="185"/>
    </row>
    <row r="43" spans="1:7" ht="12">
      <c r="A43" s="192">
        <v>38</v>
      </c>
      <c r="B43" s="330" t="s">
        <v>1251</v>
      </c>
      <c r="C43" s="269" t="s">
        <v>1174</v>
      </c>
      <c r="D43" s="240"/>
      <c r="E43" s="201" t="s">
        <v>1175</v>
      </c>
      <c r="F43" s="174">
        <v>1</v>
      </c>
      <c r="G43" s="175">
        <v>15</v>
      </c>
    </row>
    <row r="44" spans="1:7" ht="12">
      <c r="A44" s="192">
        <v>39</v>
      </c>
      <c r="B44" s="331"/>
      <c r="C44" s="270" t="s">
        <v>1252</v>
      </c>
      <c r="D44" s="244"/>
      <c r="E44" s="210" t="s">
        <v>1253</v>
      </c>
      <c r="F44" s="188">
        <v>1</v>
      </c>
      <c r="G44" s="189">
        <v>15</v>
      </c>
    </row>
    <row r="45" spans="1:7" ht="12">
      <c r="A45" s="192">
        <v>40</v>
      </c>
      <c r="B45" s="321" t="s">
        <v>1254</v>
      </c>
      <c r="C45" s="256" t="s">
        <v>1181</v>
      </c>
      <c r="D45" s="233"/>
      <c r="E45" s="202" t="s">
        <v>1182</v>
      </c>
      <c r="F45" s="176">
        <v>1</v>
      </c>
      <c r="G45" s="177">
        <v>15</v>
      </c>
    </row>
    <row r="46" spans="1:7" ht="12">
      <c r="A46" s="192">
        <v>41</v>
      </c>
      <c r="B46" s="332" t="s">
        <v>1255</v>
      </c>
      <c r="C46" s="265" t="s">
        <v>1256</v>
      </c>
      <c r="D46" s="245"/>
      <c r="E46" s="211" t="s">
        <v>1257</v>
      </c>
      <c r="F46" s="190">
        <v>1</v>
      </c>
      <c r="G46" s="191" t="s">
        <v>1179</v>
      </c>
    </row>
    <row r="47" spans="1:7" ht="12">
      <c r="A47" s="192">
        <v>42</v>
      </c>
      <c r="B47" s="332" t="s">
        <v>1258</v>
      </c>
      <c r="C47" s="265" t="s">
        <v>1259</v>
      </c>
      <c r="D47" s="245"/>
      <c r="E47" s="211" t="s">
        <v>1260</v>
      </c>
      <c r="F47" s="190">
        <v>1</v>
      </c>
      <c r="G47" s="191" t="s">
        <v>1261</v>
      </c>
    </row>
    <row r="48" spans="1:7" ht="12">
      <c r="A48" s="192">
        <v>43</v>
      </c>
      <c r="B48" s="333" t="s">
        <v>1262</v>
      </c>
      <c r="C48" s="271" t="s">
        <v>1263</v>
      </c>
      <c r="D48" s="246"/>
      <c r="E48" s="212" t="s">
        <v>1264</v>
      </c>
      <c r="F48" s="193">
        <v>1</v>
      </c>
      <c r="G48" s="194" t="s">
        <v>1179</v>
      </c>
    </row>
    <row r="49" spans="1:7" ht="12">
      <c r="A49" s="192">
        <v>44</v>
      </c>
      <c r="B49" s="333"/>
      <c r="C49" s="271" t="s">
        <v>1265</v>
      </c>
      <c r="D49" s="246"/>
      <c r="E49" s="212" t="s">
        <v>1266</v>
      </c>
      <c r="F49" s="193">
        <v>1</v>
      </c>
      <c r="G49" s="194" t="s">
        <v>1266</v>
      </c>
    </row>
    <row r="50" spans="1:7" ht="12">
      <c r="A50" s="192">
        <v>45</v>
      </c>
      <c r="B50" s="333" t="s">
        <v>1251</v>
      </c>
      <c r="C50" s="271" t="s">
        <v>1174</v>
      </c>
      <c r="D50" s="243"/>
      <c r="E50" s="209" t="s">
        <v>1267</v>
      </c>
      <c r="F50" s="169">
        <v>1</v>
      </c>
      <c r="G50" s="170" t="s">
        <v>1179</v>
      </c>
    </row>
    <row r="51" spans="1:7" ht="12">
      <c r="A51" s="192">
        <v>46</v>
      </c>
      <c r="B51" s="322" t="s">
        <v>1268</v>
      </c>
      <c r="C51" s="255" t="s">
        <v>1198</v>
      </c>
      <c r="D51" s="241"/>
      <c r="E51" s="202" t="s">
        <v>1236</v>
      </c>
      <c r="F51" s="176">
        <v>1</v>
      </c>
      <c r="G51" s="177" t="s">
        <v>1179</v>
      </c>
    </row>
    <row r="52" spans="1:7" ht="12">
      <c r="A52" s="192">
        <v>47</v>
      </c>
      <c r="B52" s="325" t="s">
        <v>1269</v>
      </c>
      <c r="C52" s="266" t="s">
        <v>1270</v>
      </c>
      <c r="D52" s="247"/>
      <c r="E52" s="213" t="s">
        <v>1253</v>
      </c>
      <c r="F52" s="195">
        <v>1</v>
      </c>
      <c r="G52" s="196" t="s">
        <v>1271</v>
      </c>
    </row>
    <row r="53" spans="1:7" ht="12">
      <c r="A53" s="192">
        <v>48</v>
      </c>
      <c r="B53" s="329" t="s">
        <v>1272</v>
      </c>
      <c r="C53" s="267" t="s">
        <v>1202</v>
      </c>
      <c r="D53" s="248"/>
      <c r="E53" s="214" t="s">
        <v>1273</v>
      </c>
      <c r="F53" s="197">
        <v>1</v>
      </c>
      <c r="G53" s="198" t="s">
        <v>1179</v>
      </c>
    </row>
    <row r="54" spans="1:7" ht="13.5" thickBot="1">
      <c r="A54" s="192">
        <v>49</v>
      </c>
      <c r="B54" s="334" t="s">
        <v>1274</v>
      </c>
      <c r="C54" s="257" t="s">
        <v>1275</v>
      </c>
      <c r="D54" s="235"/>
      <c r="E54" s="215" t="s">
        <v>1276</v>
      </c>
      <c r="F54" s="199">
        <v>1</v>
      </c>
      <c r="G54" s="181" t="s">
        <v>1277</v>
      </c>
    </row>
    <row r="55" spans="1:7" ht="13.5" thickBot="1">
      <c r="A55" s="192">
        <v>50</v>
      </c>
      <c r="B55" s="326" t="s">
        <v>1278</v>
      </c>
      <c r="C55" s="259"/>
      <c r="D55" s="249"/>
      <c r="E55" s="207"/>
      <c r="F55" s="184"/>
      <c r="G55" s="185"/>
    </row>
    <row r="56" spans="1:7" ht="12">
      <c r="A56" s="192">
        <v>51</v>
      </c>
      <c r="B56" s="327"/>
      <c r="C56" s="272" t="s">
        <v>1279</v>
      </c>
      <c r="D56" s="240"/>
      <c r="E56" s="216" t="s">
        <v>1280</v>
      </c>
      <c r="F56" s="174">
        <v>4</v>
      </c>
      <c r="G56" s="175" t="s">
        <v>1179</v>
      </c>
    </row>
    <row r="57" spans="1:7" ht="12">
      <c r="A57" s="192">
        <v>52</v>
      </c>
      <c r="B57" s="322"/>
      <c r="C57" s="255" t="s">
        <v>1281</v>
      </c>
      <c r="D57" s="233"/>
      <c r="E57" s="202" t="s">
        <v>1282</v>
      </c>
      <c r="F57" s="190">
        <v>2</v>
      </c>
      <c r="G57" s="200" t="s">
        <v>1179</v>
      </c>
    </row>
    <row r="58" spans="1:7" ht="12">
      <c r="A58" s="192">
        <v>53</v>
      </c>
      <c r="B58" s="322"/>
      <c r="C58" s="255" t="s">
        <v>1281</v>
      </c>
      <c r="D58" s="241"/>
      <c r="E58" s="202" t="s">
        <v>1283</v>
      </c>
      <c r="F58" s="190">
        <v>2</v>
      </c>
      <c r="G58" s="200" t="s">
        <v>1179</v>
      </c>
    </row>
    <row r="59" spans="1:7" ht="12">
      <c r="A59" s="192">
        <v>54</v>
      </c>
      <c r="B59" s="335"/>
      <c r="C59" s="273" t="s">
        <v>1279</v>
      </c>
      <c r="D59" s="250"/>
      <c r="E59" s="217" t="s">
        <v>1284</v>
      </c>
      <c r="F59" s="190">
        <v>1</v>
      </c>
      <c r="G59" s="200" t="s">
        <v>1179</v>
      </c>
    </row>
    <row r="60" spans="1:7" ht="13.5" thickBot="1">
      <c r="A60" s="192">
        <v>55</v>
      </c>
      <c r="B60" s="334"/>
      <c r="C60" s="274" t="s">
        <v>1285</v>
      </c>
      <c r="D60" s="251"/>
      <c r="E60" s="218" t="s">
        <v>1249</v>
      </c>
      <c r="F60" s="186">
        <v>1</v>
      </c>
      <c r="G60" s="187" t="s">
        <v>1179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="85" zoomScaleNormal="85" workbookViewId="0" topLeftCell="A3">
      <selection activeCell="E11" sqref="E11"/>
    </sheetView>
  </sheetViews>
  <sheetFormatPr defaultColWidth="10.7109375" defaultRowHeight="12"/>
  <cols>
    <col min="1" max="1" width="3.7109375" style="336" customWidth="1"/>
    <col min="2" max="2" width="8.7109375" style="161" customWidth="1"/>
    <col min="3" max="3" width="28.7109375" style="221" customWidth="1"/>
    <col min="4" max="4" width="14.140625" style="275" customWidth="1"/>
    <col min="5" max="5" width="51.8515625" style="221" customWidth="1"/>
    <col min="6" max="6" width="8.421875" style="161" customWidth="1"/>
    <col min="7" max="7" width="13.7109375" style="161" customWidth="1"/>
    <col min="8" max="16384" width="10.7109375" style="161" customWidth="1"/>
  </cols>
  <sheetData>
    <row r="1" ht="16.5" thickBot="1">
      <c r="B1" s="219" t="s">
        <v>1319</v>
      </c>
    </row>
    <row r="2" spans="2:7" ht="33.75">
      <c r="B2" s="162"/>
      <c r="C2" s="225" t="s">
        <v>1159</v>
      </c>
      <c r="D2" s="225" t="s">
        <v>1286</v>
      </c>
      <c r="E2" s="222" t="s">
        <v>1287</v>
      </c>
      <c r="F2" s="163"/>
      <c r="G2" s="164"/>
    </row>
    <row r="3" spans="2:7" ht="22.5">
      <c r="B3" s="165"/>
      <c r="C3" s="226" t="s">
        <v>1288</v>
      </c>
      <c r="D3" s="226" t="s">
        <v>1163</v>
      </c>
      <c r="E3" s="223" t="s">
        <v>1289</v>
      </c>
      <c r="F3" s="166" t="s">
        <v>1165</v>
      </c>
      <c r="G3" s="167"/>
    </row>
    <row r="4" spans="2:7" ht="23.25" thickBot="1">
      <c r="B4" s="168" t="s">
        <v>1166</v>
      </c>
      <c r="C4" s="252" t="s">
        <v>1167</v>
      </c>
      <c r="D4" s="252" t="s">
        <v>1168</v>
      </c>
      <c r="E4" s="224" t="s">
        <v>1169</v>
      </c>
      <c r="F4" s="169" t="s">
        <v>1170</v>
      </c>
      <c r="G4" s="170" t="s">
        <v>1171</v>
      </c>
    </row>
    <row r="5" spans="2:7" ht="13.5" thickBot="1">
      <c r="B5" s="171" t="s">
        <v>1172</v>
      </c>
      <c r="C5" s="253"/>
      <c r="D5" s="276"/>
      <c r="E5" s="205"/>
      <c r="F5" s="172"/>
      <c r="G5" s="173"/>
    </row>
    <row r="6" spans="1:7" ht="12">
      <c r="A6" s="192">
        <v>1</v>
      </c>
      <c r="B6" s="320" t="s">
        <v>1173</v>
      </c>
      <c r="C6" s="254" t="s">
        <v>1174</v>
      </c>
      <c r="D6" s="277"/>
      <c r="E6" s="201" t="s">
        <v>1175</v>
      </c>
      <c r="F6" s="174">
        <v>1</v>
      </c>
      <c r="G6" s="175">
        <v>32</v>
      </c>
    </row>
    <row r="7" spans="1:7" ht="12">
      <c r="A7" s="192">
        <v>2</v>
      </c>
      <c r="B7" s="321" t="s">
        <v>1176</v>
      </c>
      <c r="C7" s="255" t="s">
        <v>1177</v>
      </c>
      <c r="D7" s="278"/>
      <c r="E7" s="202" t="s">
        <v>1178</v>
      </c>
      <c r="F7" s="176">
        <v>1</v>
      </c>
      <c r="G7" s="177" t="s">
        <v>1179</v>
      </c>
    </row>
    <row r="8" spans="1:7" ht="12">
      <c r="A8" s="192">
        <v>3</v>
      </c>
      <c r="B8" s="322" t="s">
        <v>1180</v>
      </c>
      <c r="C8" s="255" t="s">
        <v>1181</v>
      </c>
      <c r="D8" s="279"/>
      <c r="E8" s="202" t="s">
        <v>1182</v>
      </c>
      <c r="F8" s="176">
        <v>1</v>
      </c>
      <c r="G8" s="177">
        <v>32</v>
      </c>
    </row>
    <row r="9" spans="1:7" ht="22.5">
      <c r="A9" s="192">
        <v>4</v>
      </c>
      <c r="B9" s="321"/>
      <c r="C9" s="256" t="s">
        <v>1183</v>
      </c>
      <c r="D9" s="280"/>
      <c r="E9" s="203" t="s">
        <v>1184</v>
      </c>
      <c r="F9" s="178">
        <v>1</v>
      </c>
      <c r="G9" s="179" t="s">
        <v>1185</v>
      </c>
    </row>
    <row r="10" spans="1:7" ht="22.5">
      <c r="A10" s="192">
        <v>5</v>
      </c>
      <c r="B10" s="322" t="s">
        <v>1290</v>
      </c>
      <c r="C10" s="255" t="s">
        <v>1291</v>
      </c>
      <c r="D10" s="278"/>
      <c r="E10" s="202" t="s">
        <v>1188</v>
      </c>
      <c r="F10" s="176">
        <v>1</v>
      </c>
      <c r="G10" s="177" t="s">
        <v>1292</v>
      </c>
    </row>
    <row r="11" spans="1:7" ht="22.5">
      <c r="A11" s="192">
        <v>6</v>
      </c>
      <c r="B11" s="322"/>
      <c r="C11" s="255" t="s">
        <v>1194</v>
      </c>
      <c r="D11" s="278"/>
      <c r="E11" s="202" t="s">
        <v>1195</v>
      </c>
      <c r="F11" s="176">
        <v>1</v>
      </c>
      <c r="G11" s="177" t="s">
        <v>1196</v>
      </c>
    </row>
    <row r="12" spans="1:7" ht="13.5" thickBot="1">
      <c r="A12" s="192">
        <v>7</v>
      </c>
      <c r="B12" s="323" t="s">
        <v>1197</v>
      </c>
      <c r="C12" s="268" t="s">
        <v>1198</v>
      </c>
      <c r="D12" s="281"/>
      <c r="E12" s="204" t="s">
        <v>1199</v>
      </c>
      <c r="F12" s="180">
        <v>1</v>
      </c>
      <c r="G12" s="181" t="s">
        <v>1185</v>
      </c>
    </row>
    <row r="13" spans="1:7" ht="13.5" thickBot="1">
      <c r="A13" s="192">
        <v>8</v>
      </c>
      <c r="B13" s="324" t="s">
        <v>1200</v>
      </c>
      <c r="C13" s="253"/>
      <c r="D13" s="276"/>
      <c r="E13" s="205"/>
      <c r="F13" s="172"/>
      <c r="G13" s="173"/>
    </row>
    <row r="14" spans="1:7" ht="12">
      <c r="A14" s="192">
        <v>9</v>
      </c>
      <c r="B14" s="320" t="s">
        <v>1173</v>
      </c>
      <c r="C14" s="254" t="s">
        <v>1174</v>
      </c>
      <c r="D14" s="277"/>
      <c r="E14" s="201" t="s">
        <v>1175</v>
      </c>
      <c r="F14" s="174">
        <v>1</v>
      </c>
      <c r="G14" s="175">
        <v>32</v>
      </c>
    </row>
    <row r="15" spans="1:7" ht="12">
      <c r="A15" s="192">
        <v>10</v>
      </c>
      <c r="B15" s="321" t="s">
        <v>1176</v>
      </c>
      <c r="C15" s="255" t="s">
        <v>1177</v>
      </c>
      <c r="D15" s="278"/>
      <c r="E15" s="202" t="s">
        <v>1178</v>
      </c>
      <c r="F15" s="176">
        <v>1</v>
      </c>
      <c r="G15" s="177" t="s">
        <v>1179</v>
      </c>
    </row>
    <row r="16" spans="1:7" ht="12">
      <c r="A16" s="192">
        <v>11</v>
      </c>
      <c r="B16" s="322" t="s">
        <v>1201</v>
      </c>
      <c r="C16" s="255" t="s">
        <v>1202</v>
      </c>
      <c r="D16" s="279"/>
      <c r="E16" s="202" t="s">
        <v>1203</v>
      </c>
      <c r="F16" s="176">
        <v>1</v>
      </c>
      <c r="G16" s="177">
        <v>32</v>
      </c>
    </row>
    <row r="17" spans="1:7" ht="12">
      <c r="A17" s="192">
        <v>12</v>
      </c>
      <c r="B17" s="321" t="s">
        <v>1204</v>
      </c>
      <c r="C17" s="256" t="s">
        <v>1205</v>
      </c>
      <c r="D17" s="280"/>
      <c r="E17" s="203" t="s">
        <v>1206</v>
      </c>
      <c r="F17" s="178">
        <v>1</v>
      </c>
      <c r="G17" s="179" t="s">
        <v>1179</v>
      </c>
    </row>
    <row r="18" spans="1:7" ht="12">
      <c r="A18" s="192">
        <v>13</v>
      </c>
      <c r="B18" s="321"/>
      <c r="C18" s="256" t="s">
        <v>1207</v>
      </c>
      <c r="D18" s="280"/>
      <c r="E18" s="203" t="s">
        <v>1208</v>
      </c>
      <c r="F18" s="178">
        <v>1</v>
      </c>
      <c r="G18" s="179" t="s">
        <v>1179</v>
      </c>
    </row>
    <row r="19" spans="1:7" ht="22.5">
      <c r="A19" s="192">
        <v>14</v>
      </c>
      <c r="B19" s="322" t="s">
        <v>1209</v>
      </c>
      <c r="C19" s="255" t="s">
        <v>1210</v>
      </c>
      <c r="D19" s="278"/>
      <c r="E19" s="202" t="s">
        <v>1293</v>
      </c>
      <c r="F19" s="176">
        <v>1</v>
      </c>
      <c r="G19" s="177" t="s">
        <v>1294</v>
      </c>
    </row>
    <row r="20" spans="1:7" ht="22.5">
      <c r="A20" s="192">
        <v>15</v>
      </c>
      <c r="B20" s="322"/>
      <c r="C20" s="256" t="s">
        <v>1183</v>
      </c>
      <c r="D20" s="280"/>
      <c r="E20" s="203" t="s">
        <v>1184</v>
      </c>
      <c r="F20" s="178">
        <v>1</v>
      </c>
      <c r="G20" s="179" t="s">
        <v>1185</v>
      </c>
    </row>
    <row r="21" spans="1:7" ht="22.5">
      <c r="A21" s="192">
        <v>16</v>
      </c>
      <c r="B21" s="325" t="s">
        <v>1213</v>
      </c>
      <c r="C21" s="258" t="s">
        <v>1214</v>
      </c>
      <c r="D21" s="282"/>
      <c r="E21" s="206"/>
      <c r="F21" s="182">
        <v>1</v>
      </c>
      <c r="G21" s="183" t="s">
        <v>1295</v>
      </c>
    </row>
    <row r="22" spans="1:7" ht="13.5" thickBot="1">
      <c r="A22" s="192">
        <v>17</v>
      </c>
      <c r="B22" s="323" t="s">
        <v>1197</v>
      </c>
      <c r="C22" s="268" t="s">
        <v>1198</v>
      </c>
      <c r="D22" s="281"/>
      <c r="E22" s="204" t="s">
        <v>1199</v>
      </c>
      <c r="F22" s="180">
        <v>1</v>
      </c>
      <c r="G22" s="181" t="s">
        <v>1185</v>
      </c>
    </row>
    <row r="23" spans="1:7" ht="13.5" thickBot="1">
      <c r="A23" s="192">
        <v>18</v>
      </c>
      <c r="B23" s="326" t="s">
        <v>1216</v>
      </c>
      <c r="C23" s="259"/>
      <c r="D23" s="283"/>
      <c r="E23" s="207"/>
      <c r="F23" s="184"/>
      <c r="G23" s="185"/>
    </row>
    <row r="24" spans="1:7" ht="12">
      <c r="A24" s="192">
        <v>19</v>
      </c>
      <c r="B24" s="327" t="s">
        <v>1296</v>
      </c>
      <c r="C24" s="260" t="s">
        <v>1218</v>
      </c>
      <c r="D24" s="284"/>
      <c r="E24" s="201" t="s">
        <v>1297</v>
      </c>
      <c r="F24" s="174">
        <v>1</v>
      </c>
      <c r="G24" s="175" t="s">
        <v>1298</v>
      </c>
    </row>
    <row r="25" spans="1:7" ht="13.5" thickBot="1">
      <c r="A25" s="192">
        <v>20</v>
      </c>
      <c r="B25" s="328"/>
      <c r="C25" s="261" t="s">
        <v>1221</v>
      </c>
      <c r="D25" s="285"/>
      <c r="E25" s="208" t="s">
        <v>1222</v>
      </c>
      <c r="F25" s="186">
        <v>1</v>
      </c>
      <c r="G25" s="187"/>
    </row>
    <row r="26" spans="1:7" ht="13.5" thickBot="1">
      <c r="A26" s="192">
        <v>21</v>
      </c>
      <c r="B26" s="326" t="s">
        <v>1237</v>
      </c>
      <c r="C26" s="259"/>
      <c r="D26" s="283"/>
      <c r="E26" s="207"/>
      <c r="F26" s="184"/>
      <c r="G26" s="185"/>
    </row>
    <row r="27" spans="1:7" ht="12">
      <c r="A27" s="192">
        <v>22</v>
      </c>
      <c r="B27" s="327" t="s">
        <v>1299</v>
      </c>
      <c r="C27" s="262" t="s">
        <v>1300</v>
      </c>
      <c r="D27" s="286"/>
      <c r="E27" s="201" t="s">
        <v>1301</v>
      </c>
      <c r="F27" s="174">
        <v>1</v>
      </c>
      <c r="G27" s="175" t="s">
        <v>1302</v>
      </c>
    </row>
    <row r="28" spans="1:7" ht="12">
      <c r="A28" s="192">
        <v>23</v>
      </c>
      <c r="B28" s="322" t="s">
        <v>1303</v>
      </c>
      <c r="C28" s="263" t="s">
        <v>1177</v>
      </c>
      <c r="D28" s="287"/>
      <c r="E28" s="202" t="s">
        <v>1228</v>
      </c>
      <c r="F28" s="176">
        <v>1</v>
      </c>
      <c r="G28" s="177" t="s">
        <v>1179</v>
      </c>
    </row>
    <row r="29" spans="1:7" ht="12">
      <c r="A29" s="192">
        <v>24</v>
      </c>
      <c r="B29" s="321" t="s">
        <v>1304</v>
      </c>
      <c r="C29" s="256" t="s">
        <v>1205</v>
      </c>
      <c r="D29" s="280"/>
      <c r="E29" s="203" t="s">
        <v>1305</v>
      </c>
      <c r="F29" s="178">
        <v>1</v>
      </c>
      <c r="G29" s="179" t="s">
        <v>1179</v>
      </c>
    </row>
    <row r="30" spans="1:7" ht="12">
      <c r="A30" s="192">
        <v>25</v>
      </c>
      <c r="B30" s="321"/>
      <c r="C30" s="264" t="s">
        <v>1248</v>
      </c>
      <c r="D30" s="288"/>
      <c r="E30" s="209" t="s">
        <v>1249</v>
      </c>
      <c r="F30" s="169">
        <v>1</v>
      </c>
      <c r="G30" s="170" t="s">
        <v>1179</v>
      </c>
    </row>
    <row r="31" spans="1:7" ht="13.5" thickBot="1">
      <c r="A31" s="192">
        <v>26</v>
      </c>
      <c r="B31" s="323" t="s">
        <v>1306</v>
      </c>
      <c r="C31" s="268" t="s">
        <v>1198</v>
      </c>
      <c r="D31" s="281"/>
      <c r="E31" s="204" t="s">
        <v>1236</v>
      </c>
      <c r="F31" s="180">
        <v>1</v>
      </c>
      <c r="G31" s="181" t="s">
        <v>1179</v>
      </c>
    </row>
    <row r="32" spans="1:7" ht="13.5" thickBot="1">
      <c r="A32" s="192">
        <v>27</v>
      </c>
      <c r="B32" s="326" t="s">
        <v>1223</v>
      </c>
      <c r="C32" s="259"/>
      <c r="D32" s="283"/>
      <c r="E32" s="207"/>
      <c r="F32" s="184"/>
      <c r="G32" s="185"/>
    </row>
    <row r="33" spans="1:7" ht="12">
      <c r="A33" s="192">
        <v>28</v>
      </c>
      <c r="B33" s="327" t="s">
        <v>1299</v>
      </c>
      <c r="C33" s="262" t="s">
        <v>1174</v>
      </c>
      <c r="D33" s="286"/>
      <c r="E33" s="201" t="s">
        <v>1225</v>
      </c>
      <c r="F33" s="174">
        <v>1</v>
      </c>
      <c r="G33" s="175" t="s">
        <v>1302</v>
      </c>
    </row>
    <row r="34" spans="1:7" ht="12">
      <c r="A34" s="192">
        <v>29</v>
      </c>
      <c r="B34" s="322" t="s">
        <v>1303</v>
      </c>
      <c r="C34" s="263" t="s">
        <v>1177</v>
      </c>
      <c r="D34" s="287"/>
      <c r="E34" s="202" t="s">
        <v>1228</v>
      </c>
      <c r="F34" s="176">
        <v>1</v>
      </c>
      <c r="G34" s="177" t="s">
        <v>1179</v>
      </c>
    </row>
    <row r="35" spans="1:7" ht="12">
      <c r="A35" s="192">
        <v>30</v>
      </c>
      <c r="B35" s="322" t="s">
        <v>1307</v>
      </c>
      <c r="C35" s="255" t="s">
        <v>1202</v>
      </c>
      <c r="D35" s="279"/>
      <c r="E35" s="202" t="s">
        <v>1308</v>
      </c>
      <c r="F35" s="176">
        <v>1</v>
      </c>
      <c r="G35" s="177" t="s">
        <v>1302</v>
      </c>
    </row>
    <row r="36" spans="1:7" ht="12">
      <c r="A36" s="192">
        <v>31</v>
      </c>
      <c r="B36" s="322" t="s">
        <v>1309</v>
      </c>
      <c r="C36" s="255" t="s">
        <v>1310</v>
      </c>
      <c r="D36" s="278"/>
      <c r="E36" s="202" t="s">
        <v>1311</v>
      </c>
      <c r="F36" s="176">
        <v>1</v>
      </c>
      <c r="G36" s="177" t="s">
        <v>1312</v>
      </c>
    </row>
    <row r="37" spans="1:7" ht="12">
      <c r="A37" s="192">
        <v>32</v>
      </c>
      <c r="B37" s="322" t="s">
        <v>1313</v>
      </c>
      <c r="C37" s="255" t="s">
        <v>1242</v>
      </c>
      <c r="D37" s="289"/>
      <c r="E37" s="202" t="s">
        <v>1314</v>
      </c>
      <c r="F37" s="176">
        <v>1</v>
      </c>
      <c r="G37" s="177" t="s">
        <v>1315</v>
      </c>
    </row>
    <row r="38" spans="1:7" ht="12">
      <c r="A38" s="192">
        <v>33</v>
      </c>
      <c r="B38" s="329" t="s">
        <v>1316</v>
      </c>
      <c r="C38" s="264" t="s">
        <v>1246</v>
      </c>
      <c r="D38" s="288"/>
      <c r="E38" s="209" t="s">
        <v>1247</v>
      </c>
      <c r="F38" s="169">
        <v>1</v>
      </c>
      <c r="G38" s="170" t="s">
        <v>1179</v>
      </c>
    </row>
    <row r="39" spans="1:7" ht="12">
      <c r="A39" s="192">
        <v>34</v>
      </c>
      <c r="B39" s="329"/>
      <c r="C39" s="264" t="s">
        <v>1248</v>
      </c>
      <c r="D39" s="288"/>
      <c r="E39" s="209" t="s">
        <v>1249</v>
      </c>
      <c r="F39" s="169">
        <v>1</v>
      </c>
      <c r="G39" s="170" t="s">
        <v>1179</v>
      </c>
    </row>
    <row r="40" spans="1:7" ht="13.5" thickBot="1">
      <c r="A40" s="192">
        <v>35</v>
      </c>
      <c r="B40" s="323" t="s">
        <v>1306</v>
      </c>
      <c r="C40" s="268" t="s">
        <v>1198</v>
      </c>
      <c r="D40" s="281"/>
      <c r="E40" s="204" t="s">
        <v>1236</v>
      </c>
      <c r="F40" s="180">
        <v>1</v>
      </c>
      <c r="G40" s="181" t="s">
        <v>1179</v>
      </c>
    </row>
    <row r="41" spans="1:7" ht="13.5" thickBot="1">
      <c r="A41" s="192">
        <v>36</v>
      </c>
      <c r="B41" s="326" t="s">
        <v>1278</v>
      </c>
      <c r="C41" s="259"/>
      <c r="D41" s="290"/>
      <c r="E41" s="207"/>
      <c r="F41" s="184"/>
      <c r="G41" s="185"/>
    </row>
    <row r="42" spans="1:7" ht="12">
      <c r="A42" s="192">
        <v>37</v>
      </c>
      <c r="B42" s="327"/>
      <c r="C42" s="272" t="s">
        <v>1279</v>
      </c>
      <c r="D42" s="286"/>
      <c r="E42" s="216" t="s">
        <v>1280</v>
      </c>
      <c r="F42" s="174">
        <v>3</v>
      </c>
      <c r="G42" s="175" t="s">
        <v>1179</v>
      </c>
    </row>
    <row r="43" spans="1:7" ht="12">
      <c r="A43" s="192">
        <v>38</v>
      </c>
      <c r="B43" s="322"/>
      <c r="C43" s="255" t="s">
        <v>1281</v>
      </c>
      <c r="D43" s="279"/>
      <c r="E43" s="202" t="s">
        <v>1282</v>
      </c>
      <c r="F43" s="190">
        <v>2</v>
      </c>
      <c r="G43" s="200" t="s">
        <v>1179</v>
      </c>
    </row>
    <row r="44" spans="1:7" ht="12">
      <c r="A44" s="192">
        <v>39</v>
      </c>
      <c r="B44" s="322"/>
      <c r="C44" s="255" t="s">
        <v>1281</v>
      </c>
      <c r="D44" s="287"/>
      <c r="E44" s="202" t="s">
        <v>1317</v>
      </c>
      <c r="F44" s="190">
        <v>1</v>
      </c>
      <c r="G44" s="200" t="s">
        <v>1179</v>
      </c>
    </row>
    <row r="45" spans="1:7" ht="12">
      <c r="A45" s="192">
        <v>40</v>
      </c>
      <c r="B45" s="335"/>
      <c r="C45" s="273" t="s">
        <v>1279</v>
      </c>
      <c r="D45" s="291"/>
      <c r="E45" s="217" t="s">
        <v>1284</v>
      </c>
      <c r="F45" s="190">
        <v>1</v>
      </c>
      <c r="G45" s="200" t="s">
        <v>1179</v>
      </c>
    </row>
    <row r="46" spans="1:7" ht="13.5" thickBot="1">
      <c r="A46" s="192">
        <v>41</v>
      </c>
      <c r="B46" s="334"/>
      <c r="C46" s="274" t="s">
        <v>1285</v>
      </c>
      <c r="D46" s="292"/>
      <c r="E46" s="218" t="s">
        <v>1249</v>
      </c>
      <c r="F46" s="186">
        <v>1</v>
      </c>
      <c r="G46" s="187" t="s">
        <v>1179</v>
      </c>
    </row>
  </sheetData>
  <printOptions/>
  <pageMargins left="0.25" right="0.25" top="0.75" bottom="0.75" header="0.3" footer="0.3"/>
  <pageSetup fitToHeight="1" fitToWidth="1" horizontalDpi="600" verticalDpi="600" orientation="portrait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FCB0331A883547B6ECB5991025F73B" ma:contentTypeVersion="0" ma:contentTypeDescription="Vytvoří nový dokument" ma:contentTypeScope="" ma:versionID="b916d396a3892d1a8196b346cd1601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C2E2E7-1EC1-4AFC-804B-D794FCA56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4D9C18-4131-480E-83F4-DE9062B050E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20D75C-7C24-4940-ADEE-4BD7E1A90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Rostislav Gnida</cp:lastModifiedBy>
  <cp:lastPrinted>2024-01-25T08:01:01Z</cp:lastPrinted>
  <dcterms:created xsi:type="dcterms:W3CDTF">2023-10-12T08:14:56Z</dcterms:created>
  <dcterms:modified xsi:type="dcterms:W3CDTF">2024-02-20T13:55:45Z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0x010100C4FCB0331A883547B6ECB5991025F73B</vt:lpwstr>
  </property>
</Properties>
</file>