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- Architektonicko s..." sheetId="2" r:id="rId2"/>
    <sheet name="D.1.2 - Stavebně konstruk..." sheetId="3" r:id="rId3"/>
    <sheet name="D.1.4.1 - Zdravotechnické..." sheetId="4" r:id="rId4"/>
    <sheet name="D.1.4.2 - Silnoproudé ele..." sheetId="5" r:id="rId5"/>
    <sheet name="D.1.4.3 - Technologie chl..." sheetId="6" r:id="rId6"/>
    <sheet name="D.1.4.4 - Ledová plocha" sheetId="7" r:id="rId7"/>
    <sheet name="D.1.9 - Demolice" sheetId="8" r:id="rId8"/>
    <sheet name="D.2.1 - Architektonicko s..." sheetId="9" r:id="rId9"/>
    <sheet name="D.2.9 - Demolice" sheetId="10" r:id="rId10"/>
    <sheet name="VON - Vedlejší a ostatní ..." sheetId="11" r:id="rId11"/>
    <sheet name="VON94 - Ochranné konstrukce" sheetId="12" r:id="rId12"/>
    <sheet name="Seznam figur" sheetId="13" r:id="rId13"/>
    <sheet name="Pokyny pro vyplnění" sheetId="14" r:id="rId14"/>
  </sheets>
  <definedNames>
    <definedName name="_xlnm.Print_Area" localSheetId="0">'Rekapitulace stavby'!$D$4:$AO$36,'Rekapitulace stavby'!$C$42:$AQ$69</definedName>
    <definedName name="_xlnm.Print_Titles" localSheetId="0">'Rekapitulace stavby'!$52:$52</definedName>
    <definedName name="_xlnm._FilterDatabase" localSheetId="1" hidden="1">'D.1.1 - Architektonicko s...'!$C$99:$K$374</definedName>
    <definedName name="_xlnm.Print_Area" localSheetId="1">'D.1.1 - Architektonicko s...'!$C$4:$J$41,'D.1.1 - Architektonicko s...'!$C$47:$J$79,'D.1.1 - Architektonicko s...'!$C$85:$K$374</definedName>
    <definedName name="_xlnm.Print_Titles" localSheetId="1">'D.1.1 - Architektonicko s...'!$99:$99</definedName>
    <definedName name="_xlnm._FilterDatabase" localSheetId="2" hidden="1">'D.1.2 - Stavebně konstruk...'!$C$91:$K$223</definedName>
    <definedName name="_xlnm.Print_Area" localSheetId="2">'D.1.2 - Stavebně konstruk...'!$C$4:$J$41,'D.1.2 - Stavebně konstruk...'!$C$47:$J$71,'D.1.2 - Stavebně konstruk...'!$C$77:$K$223</definedName>
    <definedName name="_xlnm.Print_Titles" localSheetId="2">'D.1.2 - Stavebně konstruk...'!$91:$91</definedName>
    <definedName name="_xlnm._FilterDatabase" localSheetId="3" hidden="1">'D.1.4.1 - Zdravotechnické...'!$C$92:$K$185</definedName>
    <definedName name="_xlnm.Print_Area" localSheetId="3">'D.1.4.1 - Zdravotechnické...'!$C$4:$J$41,'D.1.4.1 - Zdravotechnické...'!$C$47:$J$72,'D.1.4.1 - Zdravotechnické...'!$C$78:$K$185</definedName>
    <definedName name="_xlnm.Print_Titles" localSheetId="3">'D.1.4.1 - Zdravotechnické...'!$92:$92</definedName>
    <definedName name="_xlnm._FilterDatabase" localSheetId="4" hidden="1">'D.1.4.2 - Silnoproudé ele...'!$C$91:$K$144</definedName>
    <definedName name="_xlnm.Print_Area" localSheetId="4">'D.1.4.2 - Silnoproudé ele...'!$C$4:$J$41,'D.1.4.2 - Silnoproudé ele...'!$C$47:$J$71,'D.1.4.2 - Silnoproudé ele...'!$C$77:$K$144</definedName>
    <definedName name="_xlnm.Print_Titles" localSheetId="4">'D.1.4.2 - Silnoproudé ele...'!$91:$91</definedName>
    <definedName name="_xlnm._FilterDatabase" localSheetId="5" hidden="1">'D.1.4.3 - Technologie chl...'!$C$91:$K$134</definedName>
    <definedName name="_xlnm.Print_Area" localSheetId="5">'D.1.4.3 - Technologie chl...'!$C$4:$J$41,'D.1.4.3 - Technologie chl...'!$C$47:$J$71,'D.1.4.3 - Technologie chl...'!$C$77:$K$134</definedName>
    <definedName name="_xlnm.Print_Titles" localSheetId="5">'D.1.4.3 - Technologie chl...'!$91:$91</definedName>
    <definedName name="_xlnm._FilterDatabase" localSheetId="6" hidden="1">'D.1.4.4 - Ledová plocha'!$C$95:$K$199</definedName>
    <definedName name="_xlnm.Print_Area" localSheetId="6">'D.1.4.4 - Ledová plocha'!$C$4:$J$41,'D.1.4.4 - Ledová plocha'!$C$47:$J$75,'D.1.4.4 - Ledová plocha'!$C$81:$K$199</definedName>
    <definedName name="_xlnm.Print_Titles" localSheetId="6">'D.1.4.4 - Ledová plocha'!$95:$95</definedName>
    <definedName name="_xlnm._FilterDatabase" localSheetId="7" hidden="1">'D.1.9 - Demolice'!$C$94:$K$250</definedName>
    <definedName name="_xlnm.Print_Area" localSheetId="7">'D.1.9 - Demolice'!$C$4:$J$41,'D.1.9 - Demolice'!$C$47:$J$74,'D.1.9 - Demolice'!$C$80:$K$250</definedName>
    <definedName name="_xlnm.Print_Titles" localSheetId="7">'D.1.9 - Demolice'!$94:$94</definedName>
    <definedName name="_xlnm._FilterDatabase" localSheetId="8" hidden="1">'D.2.1 - Architektonicko s...'!$C$96:$K$243</definedName>
    <definedName name="_xlnm.Print_Area" localSheetId="8">'D.2.1 - Architektonicko s...'!$C$4:$J$41,'D.2.1 - Architektonicko s...'!$C$47:$J$76,'D.2.1 - Architektonicko s...'!$C$82:$K$243</definedName>
    <definedName name="_xlnm.Print_Titles" localSheetId="8">'D.2.1 - Architektonicko s...'!$96:$96</definedName>
    <definedName name="_xlnm._FilterDatabase" localSheetId="9" hidden="1">'D.2.9 - Demolice'!$C$91:$K$160</definedName>
    <definedName name="_xlnm.Print_Area" localSheetId="9">'D.2.9 - Demolice'!$C$4:$J$41,'D.2.9 - Demolice'!$C$47:$J$71,'D.2.9 - Demolice'!$C$77:$K$160</definedName>
    <definedName name="_xlnm.Print_Titles" localSheetId="9">'D.2.9 - Demolice'!$91:$91</definedName>
    <definedName name="_xlnm._FilterDatabase" localSheetId="10" hidden="1">'VON - Vedlejší a ostatní ...'!$C$85:$K$119</definedName>
    <definedName name="_xlnm.Print_Area" localSheetId="10">'VON - Vedlejší a ostatní ...'!$C$4:$J$39,'VON - Vedlejší a ostatní ...'!$C$45:$J$67,'VON - Vedlejší a ostatní ...'!$C$73:$K$119</definedName>
    <definedName name="_xlnm.Print_Titles" localSheetId="10">'VON - Vedlejší a ostatní ...'!$85:$85</definedName>
    <definedName name="_xlnm._FilterDatabase" localSheetId="11" hidden="1">'VON94 - Ochranné konstrukce'!$C$87:$K$98</definedName>
    <definedName name="_xlnm.Print_Area" localSheetId="11">'VON94 - Ochranné konstrukce'!$C$4:$J$41,'VON94 - Ochranné konstrukce'!$C$47:$J$67,'VON94 - Ochranné konstrukce'!$C$73:$K$98</definedName>
    <definedName name="_xlnm.Print_Titles" localSheetId="11">'VON94 - Ochranné konstrukce'!$87:$87</definedName>
    <definedName name="_xlnm.Print_Area" localSheetId="12">'Seznam figur'!$C$4:$G$88</definedName>
    <definedName name="_xlnm.Print_Titles" localSheetId="12">'Seznam figur'!$9:$9</definedName>
    <definedName name="_xlnm.Print_Area" localSheetId="1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13" l="1" r="D7"/>
  <c i="12" r="J39"/>
  <c r="J38"/>
  <c i="1" r="AY68"/>
  <c i="12" r="J37"/>
  <c i="1" r="AX68"/>
  <c i="12"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J84"/>
  <c r="F84"/>
  <c r="F82"/>
  <c r="E80"/>
  <c r="J58"/>
  <c r="F58"/>
  <c r="F56"/>
  <c r="E54"/>
  <c r="J26"/>
  <c r="E26"/>
  <c r="J85"/>
  <c r="J25"/>
  <c r="J20"/>
  <c r="E20"/>
  <c r="F85"/>
  <c r="J19"/>
  <c r="J14"/>
  <c r="J82"/>
  <c r="E7"/>
  <c r="E76"/>
  <c i="11" r="J37"/>
  <c r="J36"/>
  <c i="1" r="AY67"/>
  <c i="11" r="J35"/>
  <c i="1" r="AX67"/>
  <c i="11"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1"/>
  <c r="BH111"/>
  <c r="BG111"/>
  <c r="BF111"/>
  <c r="T111"/>
  <c r="T110"/>
  <c r="R111"/>
  <c r="R110"/>
  <c r="P111"/>
  <c r="P110"/>
  <c r="BI108"/>
  <c r="BH108"/>
  <c r="BG108"/>
  <c r="BF108"/>
  <c r="T108"/>
  <c r="T107"/>
  <c r="R108"/>
  <c r="R107"/>
  <c r="P108"/>
  <c r="P107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8"/>
  <c r="BH98"/>
  <c r="BG98"/>
  <c r="BF98"/>
  <c r="T98"/>
  <c r="T97"/>
  <c r="R98"/>
  <c r="R97"/>
  <c r="P98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2"/>
  <c r="F82"/>
  <c r="F80"/>
  <c r="E78"/>
  <c r="J54"/>
  <c r="F54"/>
  <c r="F52"/>
  <c r="E50"/>
  <c r="J24"/>
  <c r="E24"/>
  <c r="J83"/>
  <c r="J23"/>
  <c r="J18"/>
  <c r="E18"/>
  <c r="F83"/>
  <c r="J17"/>
  <c r="J12"/>
  <c r="J80"/>
  <c r="E7"/>
  <c r="E76"/>
  <c i="10" r="J39"/>
  <c r="J38"/>
  <c i="1" r="AY65"/>
  <c i="10" r="J37"/>
  <c i="1" r="AX65"/>
  <c i="10"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0"/>
  <c r="BH120"/>
  <c r="BG120"/>
  <c r="BF120"/>
  <c r="T120"/>
  <c r="R120"/>
  <c r="P120"/>
  <c r="BI116"/>
  <c r="BH116"/>
  <c r="BG116"/>
  <c r="BF116"/>
  <c r="T116"/>
  <c r="R116"/>
  <c r="P116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9" r="J39"/>
  <c r="J38"/>
  <c i="1" r="AY64"/>
  <c i="9" r="J37"/>
  <c i="1" r="AX64"/>
  <c i="9"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23"/>
  <c r="BH123"/>
  <c r="BG123"/>
  <c r="BF123"/>
  <c r="T123"/>
  <c r="R123"/>
  <c r="P123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5"/>
  <c r="BH105"/>
  <c r="BG105"/>
  <c r="BF105"/>
  <c r="T105"/>
  <c r="R105"/>
  <c r="P105"/>
  <c r="BI100"/>
  <c r="BH100"/>
  <c r="BG100"/>
  <c r="BF100"/>
  <c r="T100"/>
  <c r="R100"/>
  <c r="P100"/>
  <c r="J93"/>
  <c r="F93"/>
  <c r="F91"/>
  <c r="E89"/>
  <c r="J58"/>
  <c r="F58"/>
  <c r="F56"/>
  <c r="E54"/>
  <c r="J26"/>
  <c r="E26"/>
  <c r="J94"/>
  <c r="J25"/>
  <c r="J20"/>
  <c r="E20"/>
  <c r="F94"/>
  <c r="J19"/>
  <c r="J14"/>
  <c r="J91"/>
  <c r="E7"/>
  <c r="E85"/>
  <c i="8" r="J39"/>
  <c r="J38"/>
  <c i="1" r="AY62"/>
  <c i="8" r="J37"/>
  <c i="1" r="AX62"/>
  <c i="8"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8"/>
  <c r="BH208"/>
  <c r="BG208"/>
  <c r="BF208"/>
  <c r="T208"/>
  <c r="R208"/>
  <c r="P208"/>
  <c r="BI203"/>
  <c r="BH203"/>
  <c r="BG203"/>
  <c r="BF203"/>
  <c r="T203"/>
  <c r="R203"/>
  <c r="P203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81"/>
  <c r="BH181"/>
  <c r="BG181"/>
  <c r="BF181"/>
  <c r="T181"/>
  <c r="R181"/>
  <c r="P181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4"/>
  <c r="BH154"/>
  <c r="BG154"/>
  <c r="BF154"/>
  <c r="T154"/>
  <c r="R154"/>
  <c r="P154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6"/>
  <c r="BH126"/>
  <c r="BG126"/>
  <c r="BF126"/>
  <c r="T126"/>
  <c r="R126"/>
  <c r="P126"/>
  <c r="BI122"/>
  <c r="BH122"/>
  <c r="BG122"/>
  <c r="BF122"/>
  <c r="T122"/>
  <c r="R122"/>
  <c r="P122"/>
  <c r="BI118"/>
  <c r="BH118"/>
  <c r="BG118"/>
  <c r="BF118"/>
  <c r="T118"/>
  <c r="R118"/>
  <c r="P118"/>
  <c r="BI113"/>
  <c r="BH113"/>
  <c r="BG113"/>
  <c r="BF113"/>
  <c r="T113"/>
  <c r="T112"/>
  <c r="R113"/>
  <c r="R112"/>
  <c r="P113"/>
  <c r="P112"/>
  <c r="BI108"/>
  <c r="BH108"/>
  <c r="BG108"/>
  <c r="BF108"/>
  <c r="T108"/>
  <c r="R108"/>
  <c r="P108"/>
  <c r="BI104"/>
  <c r="BH104"/>
  <c r="BG104"/>
  <c r="BF104"/>
  <c r="T104"/>
  <c r="R104"/>
  <c r="P104"/>
  <c r="BI98"/>
  <c r="BH98"/>
  <c r="BG98"/>
  <c r="BF98"/>
  <c r="T98"/>
  <c r="R98"/>
  <c r="P98"/>
  <c r="J91"/>
  <c r="F91"/>
  <c r="F89"/>
  <c r="E87"/>
  <c r="J58"/>
  <c r="F58"/>
  <c r="F56"/>
  <c r="E54"/>
  <c r="J26"/>
  <c r="E26"/>
  <c r="J92"/>
  <c r="J25"/>
  <c r="J20"/>
  <c r="E20"/>
  <c r="F92"/>
  <c r="J19"/>
  <c r="J14"/>
  <c r="J89"/>
  <c r="E7"/>
  <c r="E83"/>
  <c i="7" r="J39"/>
  <c r="J38"/>
  <c i="1" r="AY61"/>
  <c i="7" r="J37"/>
  <c i="1" r="AX61"/>
  <c i="7" r="BI199"/>
  <c r="BH199"/>
  <c r="BG199"/>
  <c r="BF199"/>
  <c r="T199"/>
  <c r="T198"/>
  <c r="R199"/>
  <c r="R198"/>
  <c r="P199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7"/>
  <c r="BH127"/>
  <c r="BG127"/>
  <c r="BF127"/>
  <c r="T127"/>
  <c r="T126"/>
  <c r="R127"/>
  <c r="R126"/>
  <c r="P127"/>
  <c r="P126"/>
  <c r="BI122"/>
  <c r="BH122"/>
  <c r="BG122"/>
  <c r="BF122"/>
  <c r="T122"/>
  <c r="R122"/>
  <c r="P122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2"/>
  <c r="BH102"/>
  <c r="BG102"/>
  <c r="BF102"/>
  <c r="T102"/>
  <c r="R102"/>
  <c r="P102"/>
  <c r="BI99"/>
  <c r="BH99"/>
  <c r="BG99"/>
  <c r="BF99"/>
  <c r="T99"/>
  <c r="T98"/>
  <c r="R99"/>
  <c r="R98"/>
  <c r="P99"/>
  <c r="P98"/>
  <c r="J92"/>
  <c r="F92"/>
  <c r="F90"/>
  <c r="E88"/>
  <c r="J58"/>
  <c r="F58"/>
  <c r="F56"/>
  <c r="E54"/>
  <c r="J26"/>
  <c r="E26"/>
  <c r="J93"/>
  <c r="J25"/>
  <c r="J20"/>
  <c r="E20"/>
  <c r="F93"/>
  <c r="J19"/>
  <c r="J14"/>
  <c r="J90"/>
  <c r="E7"/>
  <c r="E84"/>
  <c i="6" r="J39"/>
  <c r="J38"/>
  <c i="1" r="AY60"/>
  <c i="6" r="J37"/>
  <c i="1" r="AX60"/>
  <c i="6"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5" r="J39"/>
  <c r="J38"/>
  <c i="1" r="AY59"/>
  <c i="5" r="J37"/>
  <c i="1" r="AX59"/>
  <c i="5"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4" r="J39"/>
  <c r="J38"/>
  <c i="1" r="AY58"/>
  <c i="4" r="J37"/>
  <c i="1" r="AX58"/>
  <c i="4"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6"/>
  <c r="BH116"/>
  <c r="BG116"/>
  <c r="BF116"/>
  <c r="T116"/>
  <c r="T115"/>
  <c r="R116"/>
  <c r="R115"/>
  <c r="P116"/>
  <c r="P115"/>
  <c r="BI113"/>
  <c r="BH113"/>
  <c r="BG113"/>
  <c r="BF113"/>
  <c r="T113"/>
  <c r="R113"/>
  <c r="P113"/>
  <c r="BI109"/>
  <c r="BH109"/>
  <c r="BG109"/>
  <c r="BF109"/>
  <c r="T109"/>
  <c r="R109"/>
  <c r="P109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90"/>
  <c r="J19"/>
  <c r="J14"/>
  <c r="J87"/>
  <c r="E7"/>
  <c r="E81"/>
  <c i="3" r="J39"/>
  <c r="J38"/>
  <c i="1" r="AY57"/>
  <c i="3" r="J37"/>
  <c i="1" r="AX57"/>
  <c i="3" r="BI222"/>
  <c r="BH222"/>
  <c r="BG222"/>
  <c r="BF222"/>
  <c r="T222"/>
  <c r="T221"/>
  <c r="R222"/>
  <c r="R221"/>
  <c r="P222"/>
  <c r="P221"/>
  <c r="BI219"/>
  <c r="BH219"/>
  <c r="BG219"/>
  <c r="BF219"/>
  <c r="T219"/>
  <c r="T218"/>
  <c r="R219"/>
  <c r="R218"/>
  <c r="P219"/>
  <c r="P218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72"/>
  <c r="BH172"/>
  <c r="BG172"/>
  <c r="BF172"/>
  <c r="T172"/>
  <c r="R172"/>
  <c r="P172"/>
  <c r="BI157"/>
  <c r="BH157"/>
  <c r="BG157"/>
  <c r="BF157"/>
  <c r="T157"/>
  <c r="R157"/>
  <c r="P157"/>
  <c r="BI153"/>
  <c r="BH153"/>
  <c r="BG153"/>
  <c r="BF153"/>
  <c r="T153"/>
  <c r="R153"/>
  <c r="P153"/>
  <c r="BI151"/>
  <c r="BH151"/>
  <c r="BG151"/>
  <c r="BF151"/>
  <c r="T151"/>
  <c r="R151"/>
  <c r="P151"/>
  <c r="BI147"/>
  <c r="BH147"/>
  <c r="BG147"/>
  <c r="BF147"/>
  <c r="T147"/>
  <c r="R147"/>
  <c r="P147"/>
  <c r="BI145"/>
  <c r="BH145"/>
  <c r="BG145"/>
  <c r="BF145"/>
  <c r="T145"/>
  <c r="R145"/>
  <c r="P145"/>
  <c r="BI139"/>
  <c r="BH139"/>
  <c r="BG139"/>
  <c r="BF139"/>
  <c r="T139"/>
  <c r="R139"/>
  <c r="P139"/>
  <c r="BI133"/>
  <c r="BH133"/>
  <c r="BG133"/>
  <c r="BF133"/>
  <c r="T133"/>
  <c r="R133"/>
  <c r="P133"/>
  <c r="BI126"/>
  <c r="BH126"/>
  <c r="BG126"/>
  <c r="BF126"/>
  <c r="T126"/>
  <c r="R126"/>
  <c r="P126"/>
  <c r="BI119"/>
  <c r="BH119"/>
  <c r="BG119"/>
  <c r="BF119"/>
  <c r="T119"/>
  <c r="R119"/>
  <c r="P119"/>
  <c r="BI112"/>
  <c r="BH112"/>
  <c r="BG112"/>
  <c r="BF112"/>
  <c r="T112"/>
  <c r="R112"/>
  <c r="P112"/>
  <c r="BI110"/>
  <c r="BH110"/>
  <c r="BG110"/>
  <c r="BF110"/>
  <c r="T110"/>
  <c r="R110"/>
  <c r="P110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86"/>
  <c r="E7"/>
  <c r="E80"/>
  <c i="2" r="J39"/>
  <c r="J38"/>
  <c i="1" r="AY56"/>
  <c i="2" r="J37"/>
  <c i="1" r="AX56"/>
  <c i="2" r="BI373"/>
  <c r="BH373"/>
  <c r="BG373"/>
  <c r="BF373"/>
  <c r="T373"/>
  <c r="R373"/>
  <c r="P373"/>
  <c r="BI369"/>
  <c r="BH369"/>
  <c r="BG369"/>
  <c r="BF369"/>
  <c r="T369"/>
  <c r="R369"/>
  <c r="P369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7"/>
  <c r="BH337"/>
  <c r="BG337"/>
  <c r="BF337"/>
  <c r="T337"/>
  <c r="R337"/>
  <c r="P337"/>
  <c r="BI335"/>
  <c r="BH335"/>
  <c r="BG335"/>
  <c r="BF335"/>
  <c r="T335"/>
  <c r="R335"/>
  <c r="P335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6"/>
  <c r="BH316"/>
  <c r="BG316"/>
  <c r="BF316"/>
  <c r="T316"/>
  <c r="R316"/>
  <c r="P316"/>
  <c r="BI314"/>
  <c r="BH314"/>
  <c r="BG314"/>
  <c r="BF314"/>
  <c r="T314"/>
  <c r="R314"/>
  <c r="P314"/>
  <c r="BI308"/>
  <c r="BH308"/>
  <c r="BG308"/>
  <c r="BF308"/>
  <c r="T308"/>
  <c r="R308"/>
  <c r="P308"/>
  <c r="BI305"/>
  <c r="BH305"/>
  <c r="BG305"/>
  <c r="BF305"/>
  <c r="T305"/>
  <c r="R305"/>
  <c r="P305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9"/>
  <c r="BH279"/>
  <c r="BG279"/>
  <c r="BF279"/>
  <c r="T279"/>
  <c r="R279"/>
  <c r="P279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2"/>
  <c r="BH222"/>
  <c r="BG222"/>
  <c r="BF222"/>
  <c r="T222"/>
  <c r="R222"/>
  <c r="P222"/>
  <c r="BI220"/>
  <c r="BH220"/>
  <c r="BG220"/>
  <c r="BF220"/>
  <c r="T220"/>
  <c r="R220"/>
  <c r="P220"/>
  <c r="BI215"/>
  <c r="BH215"/>
  <c r="BG215"/>
  <c r="BF215"/>
  <c r="T215"/>
  <c r="R215"/>
  <c r="P215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5"/>
  <c r="BH125"/>
  <c r="BG125"/>
  <c r="BF125"/>
  <c r="T125"/>
  <c r="R125"/>
  <c r="P125"/>
  <c r="BI121"/>
  <c r="BH121"/>
  <c r="BG121"/>
  <c r="BF121"/>
  <c r="T121"/>
  <c r="R121"/>
  <c r="P121"/>
  <c r="BI117"/>
  <c r="BH117"/>
  <c r="BG117"/>
  <c r="BF117"/>
  <c r="T117"/>
  <c r="R117"/>
  <c r="P117"/>
  <c r="BI111"/>
  <c r="BH111"/>
  <c r="BG111"/>
  <c r="BF111"/>
  <c r="T111"/>
  <c r="R111"/>
  <c r="P111"/>
  <c r="BI109"/>
  <c r="BH109"/>
  <c r="BG109"/>
  <c r="BF109"/>
  <c r="T109"/>
  <c r="R109"/>
  <c r="P109"/>
  <c r="BI103"/>
  <c r="BH103"/>
  <c r="BG103"/>
  <c r="BF103"/>
  <c r="T103"/>
  <c r="T102"/>
  <c r="R103"/>
  <c r="R102"/>
  <c r="P103"/>
  <c r="P102"/>
  <c r="J96"/>
  <c r="F96"/>
  <c r="F94"/>
  <c r="E92"/>
  <c r="J58"/>
  <c r="F58"/>
  <c r="F56"/>
  <c r="E54"/>
  <c r="J26"/>
  <c r="E26"/>
  <c r="J97"/>
  <c r="J25"/>
  <c r="J20"/>
  <c r="E20"/>
  <c r="F97"/>
  <c r="J19"/>
  <c r="J14"/>
  <c r="J94"/>
  <c r="E7"/>
  <c r="E88"/>
  <c i="1" r="L50"/>
  <c r="AM50"/>
  <c r="AM49"/>
  <c r="L49"/>
  <c r="AM47"/>
  <c r="L47"/>
  <c r="L45"/>
  <c r="L44"/>
  <c i="2" r="BK373"/>
  <c r="J373"/>
  <c r="BK369"/>
  <c r="J369"/>
  <c r="BK367"/>
  <c r="J367"/>
  <c r="BK363"/>
  <c r="J363"/>
  <c r="BK361"/>
  <c r="J361"/>
  <c r="BK359"/>
  <c r="J359"/>
  <c r="BK357"/>
  <c r="J357"/>
  <c r="BK354"/>
  <c r="J354"/>
  <c r="BK352"/>
  <c r="J352"/>
  <c r="BK349"/>
  <c r="J349"/>
  <c r="BK346"/>
  <c r="J346"/>
  <c r="BK344"/>
  <c r="J344"/>
  <c r="BK342"/>
  <c r="J342"/>
  <c r="BK340"/>
  <c r="J340"/>
  <c r="BK337"/>
  <c r="J337"/>
  <c r="BK335"/>
  <c r="J335"/>
  <c r="BK330"/>
  <c r="J330"/>
  <c r="BK328"/>
  <c r="J328"/>
  <c r="BK325"/>
  <c r="J325"/>
  <c r="BK323"/>
  <c r="J323"/>
  <c r="BK321"/>
  <c r="J321"/>
  <c r="BK316"/>
  <c r="J316"/>
  <c r="BK314"/>
  <c r="J314"/>
  <c r="BK308"/>
  <c r="J308"/>
  <c r="BK305"/>
  <c r="J305"/>
  <c r="BK303"/>
  <c r="J303"/>
  <c r="BK300"/>
  <c r="J300"/>
  <c r="BK297"/>
  <c r="J297"/>
  <c r="BK294"/>
  <c r="J294"/>
  <c r="BK291"/>
  <c r="J291"/>
  <c r="BK288"/>
  <c r="J288"/>
  <c r="BK285"/>
  <c r="J285"/>
  <c r="BK282"/>
  <c r="J282"/>
  <c r="BK279"/>
  <c r="J279"/>
  <c r="BK271"/>
  <c r="J271"/>
  <c r="BK268"/>
  <c r="J268"/>
  <c r="BK265"/>
  <c r="J265"/>
  <c r="BK264"/>
  <c r="J264"/>
  <c r="BK263"/>
  <c r="J263"/>
  <c r="BK261"/>
  <c r="J261"/>
  <c r="BK260"/>
  <c r="J260"/>
  <c r="BK258"/>
  <c r="J258"/>
  <c r="BK257"/>
  <c r="J257"/>
  <c r="BK255"/>
  <c r="J255"/>
  <c r="BK254"/>
  <c r="J254"/>
  <c r="BK251"/>
  <c r="J251"/>
  <c r="BK248"/>
  <c r="J248"/>
  <c r="BK246"/>
  <c r="J246"/>
  <c r="BK244"/>
  <c r="J244"/>
  <c r="BK242"/>
  <c r="J242"/>
  <c r="BK240"/>
  <c r="J240"/>
  <c r="BK234"/>
  <c r="J234"/>
  <c r="BK231"/>
  <c r="J231"/>
  <c r="BK229"/>
  <c r="J229"/>
  <c r="BK227"/>
  <c r="J227"/>
  <c r="BK222"/>
  <c r="J222"/>
  <c r="BK220"/>
  <c r="J220"/>
  <c r="BK215"/>
  <c r="J215"/>
  <c r="BK211"/>
  <c r="J211"/>
  <c r="BK209"/>
  <c r="J209"/>
  <c r="BK206"/>
  <c r="J206"/>
  <c r="BK203"/>
  <c r="J203"/>
  <c r="BK201"/>
  <c r="J201"/>
  <c r="BK198"/>
  <c r="J198"/>
  <c r="BK196"/>
  <c r="J196"/>
  <c r="BK192"/>
  <c r="J192"/>
  <c r="BK188"/>
  <c r="J188"/>
  <c r="BK184"/>
  <c r="J184"/>
  <c r="BK179"/>
  <c r="J179"/>
  <c r="BK176"/>
  <c r="J176"/>
  <c r="BK172"/>
  <c r="J172"/>
  <c r="BK170"/>
  <c r="J170"/>
  <c r="BK166"/>
  <c r="J166"/>
  <c r="BK160"/>
  <c r="J160"/>
  <c r="BK156"/>
  <c r="J156"/>
  <c r="BK151"/>
  <c r="J151"/>
  <c r="BK146"/>
  <c r="J146"/>
  <c r="BK140"/>
  <c r="J140"/>
  <c r="BK135"/>
  <c r="J135"/>
  <c r="BK131"/>
  <c r="J131"/>
  <c r="BK125"/>
  <c r="J125"/>
  <c r="BK121"/>
  <c r="J121"/>
  <c r="BK117"/>
  <c r="J117"/>
  <c r="BK111"/>
  <c r="J111"/>
  <c r="BK109"/>
  <c r="J109"/>
  <c r="BK103"/>
  <c r="J103"/>
  <c i="1" r="AS66"/>
  <c r="AS63"/>
  <c r="AS55"/>
  <c i="3" r="BK222"/>
  <c r="J222"/>
  <c r="BK219"/>
  <c r="J219"/>
  <c r="BK212"/>
  <c r="J212"/>
  <c r="BK211"/>
  <c r="J211"/>
  <c r="BK208"/>
  <c r="J208"/>
  <c r="BK205"/>
  <c r="J205"/>
  <c r="BK203"/>
  <c r="J203"/>
  <c r="BK201"/>
  <c r="J201"/>
  <c r="BK199"/>
  <c r="J199"/>
  <c r="BK197"/>
  <c r="J197"/>
  <c r="BK196"/>
  <c r="J196"/>
  <c r="BK195"/>
  <c r="J195"/>
  <c r="BK192"/>
  <c r="J192"/>
  <c r="BK189"/>
  <c r="J189"/>
  <c r="BK187"/>
  <c r="J187"/>
  <c r="BK172"/>
  <c r="J172"/>
  <c r="BK157"/>
  <c r="J157"/>
  <c r="BK153"/>
  <c r="J153"/>
  <c r="BK151"/>
  <c r="J151"/>
  <c r="BK147"/>
  <c r="J147"/>
  <c r="BK145"/>
  <c r="J145"/>
  <c r="BK139"/>
  <c r="J139"/>
  <c r="BK133"/>
  <c r="J133"/>
  <c r="BK126"/>
  <c r="J126"/>
  <c r="BK119"/>
  <c r="J119"/>
  <c r="BK112"/>
  <c r="J112"/>
  <c r="BK110"/>
  <c r="J110"/>
  <c r="BK107"/>
  <c r="J107"/>
  <c r="BK105"/>
  <c r="J105"/>
  <c r="BK103"/>
  <c r="J103"/>
  <c r="BK95"/>
  <c r="J95"/>
  <c i="4" r="BK184"/>
  <c r="J184"/>
  <c r="BK182"/>
  <c r="J182"/>
  <c r="BK178"/>
  <c r="J178"/>
  <c r="BK175"/>
  <c r="J175"/>
  <c r="BK173"/>
  <c r="J173"/>
  <c r="BK171"/>
  <c r="J171"/>
  <c r="BK169"/>
  <c r="J169"/>
  <c r="BK167"/>
  <c r="J167"/>
  <c r="BK165"/>
  <c r="J165"/>
  <c r="BK162"/>
  <c r="J162"/>
  <c r="BK159"/>
  <c r="J159"/>
  <c r="BK156"/>
  <c r="J156"/>
  <c r="BK154"/>
  <c r="J154"/>
  <c r="BK151"/>
  <c r="J151"/>
  <c r="BK148"/>
  <c r="J148"/>
  <c r="BK145"/>
  <c r="J145"/>
  <c r="BK143"/>
  <c r="J143"/>
  <c r="BK142"/>
  <c r="J142"/>
  <c r="BK140"/>
  <c r="J140"/>
  <c r="BK139"/>
  <c r="J139"/>
  <c r="BK137"/>
  <c r="J137"/>
  <c r="BK135"/>
  <c r="J135"/>
  <c r="BK134"/>
  <c r="J134"/>
  <c r="BK133"/>
  <c r="J133"/>
  <c r="BK131"/>
  <c r="J131"/>
  <c r="BK130"/>
  <c r="J130"/>
  <c r="BK129"/>
  <c r="J129"/>
  <c r="BK127"/>
  <c r="J127"/>
  <c r="BK124"/>
  <c r="J124"/>
  <c r="BK121"/>
  <c r="J121"/>
  <c r="BK116"/>
  <c r="J116"/>
  <c r="BK113"/>
  <c r="J113"/>
  <c r="BK109"/>
  <c r="J109"/>
  <c r="BK107"/>
  <c r="J107"/>
  <c r="BK104"/>
  <c r="J104"/>
  <c r="BK102"/>
  <c r="J102"/>
  <c r="BK100"/>
  <c r="J100"/>
  <c r="BK96"/>
  <c r="J96"/>
  <c i="5" r="BK144"/>
  <c r="J144"/>
  <c r="BK143"/>
  <c r="J143"/>
  <c r="BK142"/>
  <c r="J142"/>
  <c r="BK141"/>
  <c r="J141"/>
  <c r="BK140"/>
  <c r="J140"/>
  <c r="BK139"/>
  <c r="J139"/>
  <c r="BK138"/>
  <c r="J138"/>
  <c r="BK137"/>
  <c r="J137"/>
  <c r="BK135"/>
  <c r="J135"/>
  <c r="BK134"/>
  <c r="J134"/>
  <c r="BK133"/>
  <c r="J133"/>
  <c r="BK132"/>
  <c r="J132"/>
  <c r="BK131"/>
  <c r="J131"/>
  <c r="BK130"/>
  <c r="J130"/>
  <c r="BK129"/>
  <c r="J129"/>
  <c r="BK128"/>
  <c r="J128"/>
  <c r="BK127"/>
  <c r="J127"/>
  <c r="BK126"/>
  <c r="J126"/>
  <c r="BK125"/>
  <c r="J125"/>
  <c r="BK124"/>
  <c r="J124"/>
  <c r="BK123"/>
  <c r="J123"/>
  <c r="BK122"/>
  <c r="J122"/>
  <c r="BK121"/>
  <c r="J121"/>
  <c r="BK120"/>
  <c r="J120"/>
  <c r="BK119"/>
  <c r="J119"/>
  <c r="BK118"/>
  <c r="J118"/>
  <c r="BK117"/>
  <c r="J117"/>
  <c r="BK116"/>
  <c r="J116"/>
  <c r="BK114"/>
  <c r="J114"/>
  <c r="BK113"/>
  <c r="J113"/>
  <c r="BK112"/>
  <c r="J112"/>
  <c r="BK111"/>
  <c r="J111"/>
  <c r="BK110"/>
  <c r="J110"/>
  <c r="BK109"/>
  <c r="J109"/>
  <c r="BK108"/>
  <c r="J108"/>
  <c r="BK107"/>
  <c r="J107"/>
  <c r="BK105"/>
  <c r="J105"/>
  <c r="BK104"/>
  <c r="J104"/>
  <c r="BK102"/>
  <c r="J102"/>
  <c r="BK101"/>
  <c r="J101"/>
  <c r="BK100"/>
  <c r="J100"/>
  <c r="BK98"/>
  <c r="J98"/>
  <c r="BK97"/>
  <c r="J97"/>
  <c r="BK96"/>
  <c r="J96"/>
  <c r="BK95"/>
  <c r="J95"/>
  <c i="6" r="BK134"/>
  <c r="J134"/>
  <c r="BK133"/>
  <c r="J133"/>
  <c r="BK132"/>
  <c r="J132"/>
  <c r="BK131"/>
  <c r="J131"/>
  <c r="BK130"/>
  <c r="J130"/>
  <c r="BK129"/>
  <c r="J129"/>
  <c r="BK128"/>
  <c r="J128"/>
  <c r="BK124"/>
  <c r="J124"/>
  <c r="BK123"/>
  <c r="J123"/>
  <c r="BK122"/>
  <c r="J122"/>
  <c r="BK121"/>
  <c r="J121"/>
  <c r="BK120"/>
  <c r="J120"/>
  <c r="BK119"/>
  <c r="J119"/>
  <c r="BK118"/>
  <c r="J118"/>
  <c r="BK117"/>
  <c r="J117"/>
  <c r="BK114"/>
  <c r="J114"/>
  <c r="BK113"/>
  <c r="J113"/>
  <c r="BK112"/>
  <c r="J112"/>
  <c r="BK111"/>
  <c r="J111"/>
  <c r="BK110"/>
  <c r="J110"/>
  <c r="BK109"/>
  <c r="J109"/>
  <c r="BK108"/>
  <c r="J108"/>
  <c r="BK107"/>
  <c r="J107"/>
  <c r="BK106"/>
  <c r="J106"/>
  <c r="BK105"/>
  <c r="J105"/>
  <c r="BK102"/>
  <c r="J102"/>
  <c r="BK101"/>
  <c r="J101"/>
  <c r="BK100"/>
  <c r="J100"/>
  <c r="BK97"/>
  <c r="J97"/>
  <c r="BK96"/>
  <c r="J96"/>
  <c r="BK95"/>
  <c r="J95"/>
  <c i="7" r="BK199"/>
  <c r="J199"/>
  <c r="BK196"/>
  <c r="J196"/>
  <c r="BK194"/>
  <c r="J194"/>
  <c r="BK191"/>
  <c r="J191"/>
  <c r="BK188"/>
  <c r="J188"/>
  <c r="BK185"/>
  <c r="J185"/>
  <c r="BK183"/>
  <c r="J183"/>
  <c r="BK179"/>
  <c r="J179"/>
  <c r="BK176"/>
  <c r="J176"/>
  <c r="BK174"/>
  <c r="J174"/>
  <c r="BK172"/>
  <c r="J172"/>
  <c r="BK169"/>
  <c r="J169"/>
  <c r="BK167"/>
  <c r="J167"/>
  <c r="BK162"/>
  <c r="J162"/>
  <c r="BK160"/>
  <c r="J160"/>
  <c r="BK157"/>
  <c r="J157"/>
  <c r="BK154"/>
  <c r="J154"/>
  <c r="BK152"/>
  <c r="J152"/>
  <c r="BK150"/>
  <c r="J150"/>
  <c r="BK147"/>
  <c r="J147"/>
  <c r="BK145"/>
  <c r="J145"/>
  <c r="BK141"/>
  <c r="J141"/>
  <c r="BK138"/>
  <c r="J138"/>
  <c r="BK134"/>
  <c r="J134"/>
  <c r="BK132"/>
  <c r="J132"/>
  <c r="BK127"/>
  <c r="J127"/>
  <c r="BK122"/>
  <c r="J122"/>
  <c r="BK116"/>
  <c r="J116"/>
  <c r="BK113"/>
  <c r="J113"/>
  <c r="BK109"/>
  <c r="J109"/>
  <c r="BK106"/>
  <c r="J106"/>
  <c r="BK102"/>
  <c r="J102"/>
  <c r="BK99"/>
  <c r="J99"/>
  <c i="8" r="BK249"/>
  <c r="J249"/>
  <c r="BK247"/>
  <c r="J247"/>
  <c r="BK242"/>
  <c r="J242"/>
  <c r="BK239"/>
  <c r="J239"/>
  <c r="BK237"/>
  <c r="J237"/>
  <c r="BK236"/>
  <c r="J236"/>
  <c r="BK232"/>
  <c r="J232"/>
  <c r="BK228"/>
  <c r="J228"/>
  <c r="BK223"/>
  <c r="J223"/>
  <c r="BK220"/>
  <c r="J220"/>
  <c r="BK218"/>
  <c r="J218"/>
  <c r="BK213"/>
  <c r="J213"/>
  <c r="BK210"/>
  <c r="J210"/>
  <c r="BK208"/>
  <c r="J208"/>
  <c r="BK203"/>
  <c r="J203"/>
  <c r="BK199"/>
  <c r="J199"/>
  <c r="BK197"/>
  <c r="J197"/>
  <c r="BK195"/>
  <c r="J195"/>
  <c r="BK193"/>
  <c r="J193"/>
  <c r="BK191"/>
  <c r="J191"/>
  <c r="BK188"/>
  <c r="J188"/>
  <c r="BK186"/>
  <c r="J186"/>
  <c r="BK183"/>
  <c r="J183"/>
  <c r="BK181"/>
  <c r="J181"/>
  <c r="BK176"/>
  <c r="J176"/>
  <c r="BK170"/>
  <c r="J170"/>
  <c r="BK164"/>
  <c r="J164"/>
  <c r="BK154"/>
  <c r="J154"/>
  <c r="BK138"/>
  <c r="J138"/>
  <c r="BK134"/>
  <c r="J134"/>
  <c r="BK130"/>
  <c r="J130"/>
  <c r="BK126"/>
  <c r="J126"/>
  <c r="BK122"/>
  <c r="J122"/>
  <c r="BK118"/>
  <c r="J118"/>
  <c r="BK113"/>
  <c r="J113"/>
  <c r="BK108"/>
  <c r="J108"/>
  <c r="BK104"/>
  <c r="J104"/>
  <c r="BK98"/>
  <c r="J98"/>
  <c i="9" r="BK242"/>
  <c r="J242"/>
  <c r="BK238"/>
  <c r="J238"/>
  <c r="BK236"/>
  <c r="J236"/>
  <c r="BK232"/>
  <c r="J232"/>
  <c r="BK230"/>
  <c r="J230"/>
  <c r="BK228"/>
  <c r="J228"/>
  <c r="BK226"/>
  <c r="J226"/>
  <c r="BK223"/>
  <c r="J223"/>
  <c r="BK221"/>
  <c r="J221"/>
  <c r="BK218"/>
  <c r="J218"/>
  <c r="BK215"/>
  <c r="J215"/>
  <c r="BK212"/>
  <c r="J212"/>
  <c r="BK210"/>
  <c r="J210"/>
  <c r="BK209"/>
  <c r="J209"/>
  <c r="BK205"/>
  <c r="J205"/>
  <c r="BK202"/>
  <c r="J202"/>
  <c r="BK200"/>
  <c r="J200"/>
  <c r="BK198"/>
  <c r="J198"/>
  <c r="BK194"/>
  <c r="J194"/>
  <c r="BK190"/>
  <c r="J190"/>
  <c r="BK188"/>
  <c r="J188"/>
  <c r="BK184"/>
  <c r="J184"/>
  <c r="BK180"/>
  <c r="J180"/>
  <c r="BK176"/>
  <c r="J176"/>
  <c r="BK171"/>
  <c r="J171"/>
  <c r="BK168"/>
  <c r="J168"/>
  <c r="BK165"/>
  <c r="J165"/>
  <c r="BK158"/>
  <c r="J158"/>
  <c r="BK156"/>
  <c r="J156"/>
  <c r="BK154"/>
  <c r="J154"/>
  <c r="BK150"/>
  <c r="J150"/>
  <c r="BK146"/>
  <c r="J146"/>
  <c r="BK143"/>
  <c r="J143"/>
  <c r="BK140"/>
  <c r="J140"/>
  <c r="BK136"/>
  <c r="J136"/>
  <c r="BK123"/>
  <c r="J123"/>
  <c r="BK118"/>
  <c r="J118"/>
  <c r="BK114"/>
  <c r="J114"/>
  <c r="BK111"/>
  <c r="J111"/>
  <c r="BK105"/>
  <c r="J105"/>
  <c r="BK100"/>
  <c r="J100"/>
  <c i="10" r="BK159"/>
  <c r="J159"/>
  <c r="BK156"/>
  <c r="J156"/>
  <c r="BK154"/>
  <c r="J154"/>
  <c r="BK151"/>
  <c r="J151"/>
  <c r="BK149"/>
  <c r="J149"/>
  <c r="BK146"/>
  <c r="J146"/>
  <c r="BK142"/>
  <c r="J142"/>
  <c r="BK138"/>
  <c r="J138"/>
  <c r="BK136"/>
  <c r="J136"/>
  <c r="BK134"/>
  <c r="J134"/>
  <c r="BK131"/>
  <c r="J131"/>
  <c r="BK129"/>
  <c r="J129"/>
  <c r="BK127"/>
  <c r="J127"/>
  <c r="BK125"/>
  <c r="J125"/>
  <c r="BK120"/>
  <c r="J120"/>
  <c r="BK116"/>
  <c r="J116"/>
  <c r="BK112"/>
  <c r="J112"/>
  <c r="BK108"/>
  <c r="J108"/>
  <c r="BK103"/>
  <c r="J103"/>
  <c r="BK99"/>
  <c r="J99"/>
  <c r="BK95"/>
  <c r="J95"/>
  <c i="11" r="BK118"/>
  <c r="J118"/>
  <c r="BK116"/>
  <c r="J116"/>
  <c r="BK114"/>
  <c r="J114"/>
  <c r="BK111"/>
  <c r="J111"/>
  <c r="BK108"/>
  <c r="J108"/>
  <c r="BK105"/>
  <c r="J105"/>
  <c r="BK103"/>
  <c r="J103"/>
  <c r="BK101"/>
  <c r="J101"/>
  <c r="BK98"/>
  <c r="J98"/>
  <c r="BK95"/>
  <c r="J95"/>
  <c r="BK93"/>
  <c r="J93"/>
  <c r="BK91"/>
  <c r="J91"/>
  <c r="BK89"/>
  <c r="J89"/>
  <c i="12" r="BK98"/>
  <c r="J98"/>
  <c r="BK97"/>
  <c r="J97"/>
  <c r="BK96"/>
  <c r="J96"/>
  <c r="BK95"/>
  <c r="J95"/>
  <c r="BK94"/>
  <c r="J94"/>
  <c r="BK93"/>
  <c r="J93"/>
  <c r="BK92"/>
  <c r="J92"/>
  <c i="9" l="1" r="P113"/>
  <c r="R113"/>
  <c r="T113"/>
  <c i="2" r="BK108"/>
  <c r="J108"/>
  <c r="J66"/>
  <c r="P108"/>
  <c r="R108"/>
  <c r="T108"/>
  <c r="BK116"/>
  <c r="J116"/>
  <c r="J67"/>
  <c r="P116"/>
  <c r="R116"/>
  <c r="T116"/>
  <c r="BK165"/>
  <c r="J165"/>
  <c r="J68"/>
  <c r="P165"/>
  <c r="R165"/>
  <c r="T165"/>
  <c r="BK195"/>
  <c r="J195"/>
  <c r="J69"/>
  <c r="P195"/>
  <c r="R195"/>
  <c r="T195"/>
  <c r="BK208"/>
  <c r="J208"/>
  <c r="J70"/>
  <c r="P208"/>
  <c r="R208"/>
  <c r="T208"/>
  <c r="BK214"/>
  <c r="J214"/>
  <c r="J72"/>
  <c r="P214"/>
  <c r="R214"/>
  <c r="T214"/>
  <c r="BK233"/>
  <c r="J233"/>
  <c r="J73"/>
  <c r="P233"/>
  <c r="R233"/>
  <c r="T233"/>
  <c r="BK250"/>
  <c r="J250"/>
  <c r="J74"/>
  <c r="P250"/>
  <c r="R250"/>
  <c r="T250"/>
  <c r="BK307"/>
  <c r="J307"/>
  <c r="J75"/>
  <c r="P307"/>
  <c r="R307"/>
  <c r="T307"/>
  <c r="BK327"/>
  <c r="J327"/>
  <c r="J76"/>
  <c r="P327"/>
  <c r="R327"/>
  <c r="T327"/>
  <c r="BK339"/>
  <c r="J339"/>
  <c r="J77"/>
  <c r="P339"/>
  <c r="R339"/>
  <c r="T339"/>
  <c r="BK356"/>
  <c r="J356"/>
  <c r="J78"/>
  <c r="P356"/>
  <c r="R356"/>
  <c r="T356"/>
  <c i="3" r="BK94"/>
  <c r="J94"/>
  <c r="J65"/>
  <c r="P94"/>
  <c r="R94"/>
  <c r="T94"/>
  <c r="BK118"/>
  <c r="J118"/>
  <c r="J66"/>
  <c r="P118"/>
  <c r="R118"/>
  <c r="T118"/>
  <c r="BK156"/>
  <c r="J156"/>
  <c r="J67"/>
  <c r="P156"/>
  <c r="R156"/>
  <c r="T156"/>
  <c i="4" r="BK95"/>
  <c r="J95"/>
  <c r="J65"/>
  <c r="P95"/>
  <c r="R95"/>
  <c r="T95"/>
  <c r="BK120"/>
  <c r="J120"/>
  <c r="J67"/>
  <c r="P120"/>
  <c r="R120"/>
  <c r="T120"/>
  <c r="BK147"/>
  <c r="J147"/>
  <c r="J68"/>
  <c r="P147"/>
  <c r="R147"/>
  <c r="T147"/>
  <c r="BK181"/>
  <c r="J181"/>
  <c r="J71"/>
  <c r="P181"/>
  <c r="P180"/>
  <c r="R181"/>
  <c r="R180"/>
  <c r="T181"/>
  <c r="T180"/>
  <c i="5" r="BK94"/>
  <c r="J94"/>
  <c r="J65"/>
  <c r="P94"/>
  <c r="R94"/>
  <c r="T94"/>
  <c r="BK99"/>
  <c r="J99"/>
  <c r="J66"/>
  <c r="P99"/>
  <c r="R99"/>
  <c r="T99"/>
  <c r="BK103"/>
  <c r="J103"/>
  <c r="J67"/>
  <c r="P103"/>
  <c r="R103"/>
  <c r="T103"/>
  <c r="BK106"/>
  <c r="J106"/>
  <c r="J68"/>
  <c r="P106"/>
  <c r="R106"/>
  <c r="T106"/>
  <c r="BK115"/>
  <c r="J115"/>
  <c r="J69"/>
  <c r="P115"/>
  <c r="R115"/>
  <c r="T115"/>
  <c r="BK136"/>
  <c r="J136"/>
  <c r="J70"/>
  <c r="P136"/>
  <c r="R136"/>
  <c r="T136"/>
  <c i="6" r="BK94"/>
  <c r="J94"/>
  <c r="J65"/>
  <c r="P94"/>
  <c r="R94"/>
  <c r="T94"/>
  <c r="BK99"/>
  <c r="J99"/>
  <c r="J66"/>
  <c r="P99"/>
  <c r="R99"/>
  <c r="T99"/>
  <c r="BK104"/>
  <c r="J104"/>
  <c r="J67"/>
  <c r="P104"/>
  <c r="R104"/>
  <c r="T104"/>
  <c r="BK116"/>
  <c r="J116"/>
  <c r="J68"/>
  <c r="P116"/>
  <c r="R116"/>
  <c r="T116"/>
  <c r="BK127"/>
  <c r="J127"/>
  <c r="J70"/>
  <c r="P127"/>
  <c r="P126"/>
  <c r="R127"/>
  <c r="R126"/>
  <c r="T127"/>
  <c r="T126"/>
  <c i="7" r="BK101"/>
  <c r="J101"/>
  <c r="J66"/>
  <c r="P101"/>
  <c r="R101"/>
  <c r="T101"/>
  <c r="BK131"/>
  <c r="J131"/>
  <c r="J68"/>
  <c r="P131"/>
  <c r="R131"/>
  <c r="T131"/>
  <c r="BK137"/>
  <c r="J137"/>
  <c r="J70"/>
  <c r="P137"/>
  <c r="R137"/>
  <c r="T137"/>
  <c r="BK156"/>
  <c r="J156"/>
  <c r="J71"/>
  <c r="P156"/>
  <c r="R156"/>
  <c r="T156"/>
  <c r="BK178"/>
  <c r="J178"/>
  <c r="J72"/>
  <c r="P178"/>
  <c r="R178"/>
  <c r="T178"/>
  <c r="BK187"/>
  <c r="J187"/>
  <c r="J73"/>
  <c r="P187"/>
  <c r="R187"/>
  <c r="T187"/>
  <c i="8" r="BK97"/>
  <c r="J97"/>
  <c r="J65"/>
  <c r="P97"/>
  <c r="R97"/>
  <c r="T97"/>
  <c r="BK117"/>
  <c r="J117"/>
  <c r="J67"/>
  <c r="P117"/>
  <c r="R117"/>
  <c r="T117"/>
  <c r="BK180"/>
  <c r="J180"/>
  <c r="J68"/>
  <c r="P180"/>
  <c r="R180"/>
  <c r="T180"/>
  <c r="BK202"/>
  <c r="J202"/>
  <c r="J70"/>
  <c r="P202"/>
  <c r="R202"/>
  <c r="T202"/>
  <c r="BK212"/>
  <c r="J212"/>
  <c r="J71"/>
  <c r="P212"/>
  <c r="R212"/>
  <c r="T212"/>
  <c r="BK222"/>
  <c r="J222"/>
  <c r="J72"/>
  <c r="P222"/>
  <c r="R222"/>
  <c r="T222"/>
  <c r="BK241"/>
  <c r="J241"/>
  <c r="J73"/>
  <c r="P241"/>
  <c r="R241"/>
  <c r="T241"/>
  <c i="9" r="BK99"/>
  <c r="J99"/>
  <c r="J65"/>
  <c r="P99"/>
  <c r="R99"/>
  <c r="T99"/>
  <c r="BK139"/>
  <c r="J139"/>
  <c r="J68"/>
  <c r="P139"/>
  <c r="R139"/>
  <c r="T139"/>
  <c r="BK164"/>
  <c r="J164"/>
  <c r="J69"/>
  <c r="P164"/>
  <c r="R164"/>
  <c r="T164"/>
  <c r="BK179"/>
  <c r="J179"/>
  <c r="J72"/>
  <c r="P179"/>
  <c r="R179"/>
  <c r="T179"/>
  <c r="BK204"/>
  <c r="J204"/>
  <c r="J73"/>
  <c r="P204"/>
  <c r="R204"/>
  <c r="T204"/>
  <c r="BK214"/>
  <c r="J214"/>
  <c r="J74"/>
  <c r="P214"/>
  <c r="R214"/>
  <c r="T214"/>
  <c r="BK225"/>
  <c r="J225"/>
  <c r="J75"/>
  <c r="P225"/>
  <c r="R225"/>
  <c r="T225"/>
  <c i="10" r="BK94"/>
  <c r="J94"/>
  <c r="J65"/>
  <c r="P94"/>
  <c r="R94"/>
  <c r="T94"/>
  <c r="BK124"/>
  <c r="J124"/>
  <c r="J66"/>
  <c r="P124"/>
  <c r="R124"/>
  <c r="T124"/>
  <c r="BK141"/>
  <c r="J141"/>
  <c r="J68"/>
  <c r="P141"/>
  <c r="R141"/>
  <c r="T141"/>
  <c r="BK148"/>
  <c r="J148"/>
  <c r="J69"/>
  <c r="P148"/>
  <c r="R148"/>
  <c r="T148"/>
  <c r="BK153"/>
  <c r="J153"/>
  <c r="J70"/>
  <c r="P153"/>
  <c r="R153"/>
  <c r="T153"/>
  <c i="11" r="BK88"/>
  <c r="J88"/>
  <c r="J61"/>
  <c r="P88"/>
  <c r="R88"/>
  <c r="T88"/>
  <c r="BK100"/>
  <c r="J100"/>
  <c r="J63"/>
  <c r="P100"/>
  <c r="R100"/>
  <c r="T100"/>
  <c r="BK113"/>
  <c r="J113"/>
  <c r="J66"/>
  <c r="P113"/>
  <c r="R113"/>
  <c r="T113"/>
  <c i="12" r="BK91"/>
  <c r="J91"/>
  <c r="J66"/>
  <c r="P91"/>
  <c r="P90"/>
  <c r="P89"/>
  <c r="P88"/>
  <c i="1" r="AU68"/>
  <c i="12" r="R91"/>
  <c r="R90"/>
  <c r="R89"/>
  <c r="R88"/>
  <c r="T91"/>
  <c r="T90"/>
  <c r="T89"/>
  <c r="T88"/>
  <c i="2" r="BK102"/>
  <c r="J102"/>
  <c r="J65"/>
  <c i="3" r="BK218"/>
  <c r="J218"/>
  <c r="J69"/>
  <c r="BK221"/>
  <c r="J221"/>
  <c r="J70"/>
  <c i="4" r="BK115"/>
  <c r="J115"/>
  <c r="J66"/>
  <c r="BK177"/>
  <c r="J177"/>
  <c r="J69"/>
  <c i="7" r="BK98"/>
  <c r="J98"/>
  <c r="J65"/>
  <c r="BK126"/>
  <c r="J126"/>
  <c r="J67"/>
  <c r="BK198"/>
  <c r="J198"/>
  <c r="J74"/>
  <c i="8" r="BK112"/>
  <c r="J112"/>
  <c r="J66"/>
  <c i="9" r="BK113"/>
  <c r="J113"/>
  <c r="J66"/>
  <c r="BK135"/>
  <c r="J135"/>
  <c r="J67"/>
  <c r="BK175"/>
  <c r="J175"/>
  <c r="J70"/>
  <c i="11" r="BK97"/>
  <c r="J97"/>
  <c r="J62"/>
  <c r="BK107"/>
  <c r="J107"/>
  <c r="J64"/>
  <c r="BK110"/>
  <c r="J110"/>
  <c r="J65"/>
  <c i="12" r="E50"/>
  <c r="J56"/>
  <c r="F59"/>
  <c r="J59"/>
  <c r="BE92"/>
  <c r="BE93"/>
  <c r="BE94"/>
  <c r="BE95"/>
  <c r="BE96"/>
  <c r="BE97"/>
  <c r="BE98"/>
  <c i="11" r="E48"/>
  <c r="J52"/>
  <c r="F55"/>
  <c r="J55"/>
  <c r="BE89"/>
  <c r="BE91"/>
  <c r="BE93"/>
  <c r="BE95"/>
  <c r="BE98"/>
  <c r="BE101"/>
  <c r="BE103"/>
  <c r="BE105"/>
  <c r="BE108"/>
  <c r="BE111"/>
  <c r="BE114"/>
  <c r="BE116"/>
  <c r="BE118"/>
  <c i="10" r="E50"/>
  <c r="J56"/>
  <c r="F59"/>
  <c r="J59"/>
  <c r="BE95"/>
  <c r="BE99"/>
  <c r="BE103"/>
  <c r="BE108"/>
  <c r="BE112"/>
  <c r="BE116"/>
  <c r="BE120"/>
  <c r="BE125"/>
  <c r="BE127"/>
  <c r="BE129"/>
  <c r="BE131"/>
  <c r="BE134"/>
  <c r="BE136"/>
  <c r="BE138"/>
  <c r="BE142"/>
  <c r="BE146"/>
  <c r="BE149"/>
  <c r="BE151"/>
  <c r="BE154"/>
  <c r="BE156"/>
  <c r="BE159"/>
  <c i="9" r="E50"/>
  <c r="J56"/>
  <c r="F59"/>
  <c r="J59"/>
  <c r="BE100"/>
  <c r="BE105"/>
  <c r="BE111"/>
  <c r="BE114"/>
  <c r="BE118"/>
  <c r="BE123"/>
  <c r="BE136"/>
  <c r="BE140"/>
  <c r="BE143"/>
  <c r="BE146"/>
  <c r="BE150"/>
  <c r="BE154"/>
  <c r="BE156"/>
  <c r="BE158"/>
  <c r="BE165"/>
  <c r="BE168"/>
  <c r="BE171"/>
  <c r="BE176"/>
  <c r="BE180"/>
  <c r="BE184"/>
  <c r="BE188"/>
  <c r="BE190"/>
  <c r="BE194"/>
  <c r="BE198"/>
  <c r="BE200"/>
  <c r="BE202"/>
  <c r="BE205"/>
  <c r="BE209"/>
  <c r="BE210"/>
  <c r="BE212"/>
  <c r="BE215"/>
  <c r="BE218"/>
  <c r="BE221"/>
  <c r="BE223"/>
  <c r="BE226"/>
  <c r="BE228"/>
  <c r="BE230"/>
  <c r="BE232"/>
  <c r="BE236"/>
  <c r="BE238"/>
  <c r="BE242"/>
  <c i="8" r="E50"/>
  <c r="J56"/>
  <c r="F59"/>
  <c r="J59"/>
  <c r="BE98"/>
  <c r="BE104"/>
  <c r="BE108"/>
  <c r="BE113"/>
  <c r="BE118"/>
  <c r="BE122"/>
  <c r="BE126"/>
  <c r="BE130"/>
  <c r="BE134"/>
  <c r="BE138"/>
  <c r="BE154"/>
  <c r="BE164"/>
  <c r="BE170"/>
  <c r="BE176"/>
  <c r="BE181"/>
  <c r="BE183"/>
  <c r="BE186"/>
  <c r="BE188"/>
  <c r="BE191"/>
  <c r="BE193"/>
  <c r="BE195"/>
  <c r="BE197"/>
  <c r="BE199"/>
  <c r="BE203"/>
  <c r="BE208"/>
  <c r="BE210"/>
  <c r="BE213"/>
  <c r="BE218"/>
  <c r="BE220"/>
  <c r="BE223"/>
  <c r="BE228"/>
  <c r="BE232"/>
  <c r="BE236"/>
  <c r="BE237"/>
  <c r="BE239"/>
  <c r="BE242"/>
  <c r="BE247"/>
  <c r="BE249"/>
  <c i="7" r="E50"/>
  <c r="J56"/>
  <c r="F59"/>
  <c r="J59"/>
  <c r="BE99"/>
  <c r="BE102"/>
  <c r="BE106"/>
  <c r="BE109"/>
  <c r="BE113"/>
  <c r="BE116"/>
  <c r="BE122"/>
  <c r="BE127"/>
  <c r="BE132"/>
  <c r="BE134"/>
  <c r="BE138"/>
  <c r="BE141"/>
  <c r="BE145"/>
  <c r="BE147"/>
  <c r="BE150"/>
  <c r="BE152"/>
  <c r="BE154"/>
  <c r="BE157"/>
  <c r="BE160"/>
  <c r="BE162"/>
  <c r="BE167"/>
  <c r="BE169"/>
  <c r="BE172"/>
  <c r="BE174"/>
  <c r="BE176"/>
  <c r="BE179"/>
  <c r="BE183"/>
  <c r="BE185"/>
  <c r="BE188"/>
  <c r="BE191"/>
  <c r="BE194"/>
  <c r="BE196"/>
  <c r="BE199"/>
  <c i="6" r="E50"/>
  <c r="J56"/>
  <c r="F59"/>
  <c r="J59"/>
  <c r="BE95"/>
  <c r="BE96"/>
  <c r="BE97"/>
  <c r="BE100"/>
  <c r="BE101"/>
  <c r="BE102"/>
  <c r="BE105"/>
  <c r="BE106"/>
  <c r="BE107"/>
  <c r="BE108"/>
  <c r="BE109"/>
  <c r="BE110"/>
  <c r="BE111"/>
  <c r="BE112"/>
  <c r="BE113"/>
  <c r="BE114"/>
  <c r="BE117"/>
  <c r="BE118"/>
  <c r="BE119"/>
  <c r="BE120"/>
  <c r="BE121"/>
  <c r="BE122"/>
  <c r="BE123"/>
  <c r="BE124"/>
  <c r="BE128"/>
  <c r="BE129"/>
  <c r="BE130"/>
  <c r="BE131"/>
  <c r="BE132"/>
  <c r="BE133"/>
  <c r="BE134"/>
  <c i="5" r="E50"/>
  <c r="J56"/>
  <c r="F59"/>
  <c r="J59"/>
  <c r="BE95"/>
  <c r="BE96"/>
  <c r="BE97"/>
  <c r="BE98"/>
  <c r="BE100"/>
  <c r="BE101"/>
  <c r="BE102"/>
  <c r="BE104"/>
  <c r="BE105"/>
  <c r="BE107"/>
  <c r="BE108"/>
  <c r="BE109"/>
  <c r="BE110"/>
  <c r="BE111"/>
  <c r="BE112"/>
  <c r="BE113"/>
  <c r="BE114"/>
  <c r="BE116"/>
  <c r="BE117"/>
  <c r="BE118"/>
  <c r="BE119"/>
  <c r="BE120"/>
  <c r="BE121"/>
  <c r="BE122"/>
  <c r="BE123"/>
  <c r="BE124"/>
  <c r="BE125"/>
  <c r="BE126"/>
  <c r="BE127"/>
  <c r="BE128"/>
  <c r="BE129"/>
  <c r="BE130"/>
  <c r="BE131"/>
  <c r="BE132"/>
  <c r="BE133"/>
  <c r="BE134"/>
  <c r="BE135"/>
  <c r="BE137"/>
  <c r="BE138"/>
  <c r="BE139"/>
  <c r="BE140"/>
  <c r="BE141"/>
  <c r="BE142"/>
  <c r="BE143"/>
  <c r="BE144"/>
  <c i="4" r="E50"/>
  <c r="J56"/>
  <c r="F59"/>
  <c r="J59"/>
  <c r="BE96"/>
  <c r="BE100"/>
  <c r="BE102"/>
  <c r="BE104"/>
  <c r="BE107"/>
  <c r="BE109"/>
  <c r="BE113"/>
  <c r="BE116"/>
  <c r="BE121"/>
  <c r="BE124"/>
  <c r="BE127"/>
  <c r="BE129"/>
  <c r="BE130"/>
  <c r="BE131"/>
  <c r="BE133"/>
  <c r="BE134"/>
  <c r="BE135"/>
  <c r="BE137"/>
  <c r="BE139"/>
  <c r="BE140"/>
  <c r="BE142"/>
  <c r="BE143"/>
  <c r="BE145"/>
  <c r="BE148"/>
  <c r="BE151"/>
  <c r="BE154"/>
  <c r="BE156"/>
  <c r="BE159"/>
  <c r="BE162"/>
  <c r="BE165"/>
  <c r="BE167"/>
  <c r="BE169"/>
  <c r="BE171"/>
  <c r="BE173"/>
  <c r="BE175"/>
  <c r="BE178"/>
  <c r="BE182"/>
  <c r="BE184"/>
  <c i="3" r="E50"/>
  <c r="J56"/>
  <c r="F59"/>
  <c r="J59"/>
  <c r="BE95"/>
  <c r="BE103"/>
  <c r="BE105"/>
  <c r="BE107"/>
  <c r="BE110"/>
  <c r="BE112"/>
  <c r="BE119"/>
  <c r="BE126"/>
  <c r="BE133"/>
  <c r="BE139"/>
  <c r="BE145"/>
  <c r="BE147"/>
  <c r="BE151"/>
  <c r="BE153"/>
  <c r="BE157"/>
  <c r="BE172"/>
  <c r="BE187"/>
  <c r="BE189"/>
  <c r="BE192"/>
  <c r="BE195"/>
  <c r="BE196"/>
  <c r="BE197"/>
  <c r="BE199"/>
  <c r="BE201"/>
  <c r="BE203"/>
  <c r="BE205"/>
  <c r="BE208"/>
  <c r="BE211"/>
  <c r="BE212"/>
  <c r="BE219"/>
  <c r="BE222"/>
  <c i="2" r="E50"/>
  <c r="J56"/>
  <c r="F59"/>
  <c r="J59"/>
  <c r="BE103"/>
  <c r="BE109"/>
  <c r="BE111"/>
  <c r="BE117"/>
  <c r="BE121"/>
  <c r="BE125"/>
  <c r="BE131"/>
  <c r="BE135"/>
  <c r="BE140"/>
  <c r="BE146"/>
  <c r="BE151"/>
  <c r="BE156"/>
  <c r="BE160"/>
  <c r="BE166"/>
  <c r="BE170"/>
  <c r="BE172"/>
  <c r="BE176"/>
  <c r="BE179"/>
  <c r="BE184"/>
  <c r="BE188"/>
  <c r="BE192"/>
  <c r="BE196"/>
  <c r="BE198"/>
  <c r="BE201"/>
  <c r="BE203"/>
  <c r="BE206"/>
  <c r="BE209"/>
  <c r="BE211"/>
  <c r="BE215"/>
  <c r="BE220"/>
  <c r="BE222"/>
  <c r="BE227"/>
  <c r="BE229"/>
  <c r="BE231"/>
  <c r="BE234"/>
  <c r="BE240"/>
  <c r="BE242"/>
  <c r="BE244"/>
  <c r="BE246"/>
  <c r="BE248"/>
  <c r="BE251"/>
  <c r="BE254"/>
  <c r="BE255"/>
  <c r="BE257"/>
  <c r="BE258"/>
  <c r="BE260"/>
  <c r="BE261"/>
  <c r="BE263"/>
  <c r="BE264"/>
  <c r="BE265"/>
  <c r="BE268"/>
  <c r="BE271"/>
  <c r="BE279"/>
  <c r="BE282"/>
  <c r="BE285"/>
  <c r="BE288"/>
  <c r="BE291"/>
  <c r="BE294"/>
  <c r="BE297"/>
  <c r="BE300"/>
  <c r="BE303"/>
  <c r="BE305"/>
  <c r="BE308"/>
  <c r="BE314"/>
  <c r="BE316"/>
  <c r="BE321"/>
  <c r="BE323"/>
  <c r="BE325"/>
  <c r="BE328"/>
  <c r="BE330"/>
  <c r="BE335"/>
  <c r="BE337"/>
  <c r="BE340"/>
  <c r="BE342"/>
  <c r="BE344"/>
  <c r="BE346"/>
  <c r="BE349"/>
  <c r="BE352"/>
  <c r="BE354"/>
  <c r="BE357"/>
  <c r="BE359"/>
  <c r="BE361"/>
  <c r="BE363"/>
  <c r="BE367"/>
  <c r="BE369"/>
  <c r="BE373"/>
  <c r="F36"/>
  <c i="1" r="BA56"/>
  <c i="2" r="J36"/>
  <c i="1" r="AW56"/>
  <c i="2" r="F37"/>
  <c i="1" r="BB56"/>
  <c i="2" r="F38"/>
  <c i="1" r="BC56"/>
  <c i="2" r="F39"/>
  <c i="1" r="BD56"/>
  <c r="AS54"/>
  <c i="3" r="F36"/>
  <c i="1" r="BA57"/>
  <c i="3" r="J36"/>
  <c i="1" r="AW57"/>
  <c i="3" r="F37"/>
  <c i="1" r="BB57"/>
  <c i="3" r="F38"/>
  <c i="1" r="BC57"/>
  <c i="3" r="F39"/>
  <c i="1" r="BD57"/>
  <c i="4" r="F36"/>
  <c i="1" r="BA58"/>
  <c i="4" r="J36"/>
  <c i="1" r="AW58"/>
  <c i="4" r="F37"/>
  <c i="1" r="BB58"/>
  <c i="4" r="F38"/>
  <c i="1" r="BC58"/>
  <c i="4" r="F39"/>
  <c i="1" r="BD58"/>
  <c i="5" r="F36"/>
  <c i="1" r="BA59"/>
  <c i="5" r="J36"/>
  <c i="1" r="AW59"/>
  <c i="5" r="F37"/>
  <c i="1" r="BB59"/>
  <c i="5" r="F38"/>
  <c i="1" r="BC59"/>
  <c i="5" r="F39"/>
  <c i="1" r="BD59"/>
  <c i="6" r="F36"/>
  <c i="1" r="BA60"/>
  <c i="6" r="J36"/>
  <c i="1" r="AW60"/>
  <c i="6" r="F37"/>
  <c i="1" r="BB60"/>
  <c i="6" r="F38"/>
  <c i="1" r="BC60"/>
  <c i="6" r="F39"/>
  <c i="1" r="BD60"/>
  <c i="7" r="F36"/>
  <c i="1" r="BA61"/>
  <c i="7" r="J36"/>
  <c i="1" r="AW61"/>
  <c i="7" r="F37"/>
  <c i="1" r="BB61"/>
  <c i="7" r="F38"/>
  <c i="1" r="BC61"/>
  <c i="7" r="F39"/>
  <c i="1" r="BD61"/>
  <c i="8" r="F36"/>
  <c i="1" r="BA62"/>
  <c i="8" r="J36"/>
  <c i="1" r="AW62"/>
  <c i="8" r="F37"/>
  <c i="1" r="BB62"/>
  <c i="8" r="F38"/>
  <c i="1" r="BC62"/>
  <c i="8" r="F39"/>
  <c i="1" r="BD62"/>
  <c i="9" r="F36"/>
  <c i="1" r="BA64"/>
  <c i="9" r="J36"/>
  <c i="1" r="AW64"/>
  <c i="9" r="F37"/>
  <c i="1" r="BB64"/>
  <c i="9" r="F38"/>
  <c i="1" r="BC64"/>
  <c i="9" r="F39"/>
  <c i="1" r="BD64"/>
  <c i="10" r="F36"/>
  <c i="1" r="BA65"/>
  <c i="10" r="J36"/>
  <c i="1" r="AW65"/>
  <c i="10" r="F37"/>
  <c i="1" r="BB65"/>
  <c i="10" r="F38"/>
  <c i="1" r="BC65"/>
  <c i="10" r="F39"/>
  <c i="1" r="BD65"/>
  <c i="11" r="F34"/>
  <c i="1" r="BA67"/>
  <c i="11" r="J34"/>
  <c i="1" r="AW67"/>
  <c i="11" r="F35"/>
  <c i="1" r="BB67"/>
  <c i="11" r="F36"/>
  <c i="1" r="BC67"/>
  <c i="11" r="F37"/>
  <c i="1" r="BD67"/>
  <c i="12" r="F36"/>
  <c i="1" r="BA68"/>
  <c i="12" r="J36"/>
  <c i="1" r="AW68"/>
  <c i="12" r="F37"/>
  <c i="1" r="BB68"/>
  <c i="12" r="F38"/>
  <c i="1" r="BC68"/>
  <c i="12" r="F39"/>
  <c i="1" r="BD68"/>
  <c i="7" l="1" r="T97"/>
  <c r="R97"/>
  <c r="P97"/>
  <c i="2" r="T101"/>
  <c r="R101"/>
  <c r="P101"/>
  <c i="11" r="T87"/>
  <c r="T86"/>
  <c r="R87"/>
  <c r="R86"/>
  <c r="P87"/>
  <c r="P86"/>
  <c i="1" r="AU67"/>
  <c i="10" r="T140"/>
  <c r="R140"/>
  <c r="P140"/>
  <c r="T93"/>
  <c r="T92"/>
  <c r="R93"/>
  <c r="R92"/>
  <c r="P93"/>
  <c r="P92"/>
  <c i="1" r="AU65"/>
  <c i="9" r="T178"/>
  <c r="R178"/>
  <c r="P178"/>
  <c r="T98"/>
  <c r="T97"/>
  <c r="R98"/>
  <c r="R97"/>
  <c r="P98"/>
  <c r="P97"/>
  <c i="1" r="AU64"/>
  <c i="8" r="T201"/>
  <c r="R201"/>
  <c r="P201"/>
  <c r="T96"/>
  <c r="T95"/>
  <c r="R96"/>
  <c r="R95"/>
  <c r="P96"/>
  <c r="P95"/>
  <c i="1" r="AU62"/>
  <c i="7" r="T136"/>
  <c r="T96"/>
  <c r="R136"/>
  <c r="R96"/>
  <c r="P136"/>
  <c r="P96"/>
  <c i="1" r="AU61"/>
  <c i="6" r="T93"/>
  <c r="T92"/>
  <c r="R93"/>
  <c r="R92"/>
  <c r="P93"/>
  <c r="P92"/>
  <c i="1" r="AU60"/>
  <c i="5" r="T93"/>
  <c r="T92"/>
  <c r="R93"/>
  <c r="R92"/>
  <c r="P93"/>
  <c r="P92"/>
  <c i="1" r="AU59"/>
  <c i="4" r="T94"/>
  <c r="T93"/>
  <c r="R94"/>
  <c r="R93"/>
  <c r="P94"/>
  <c r="P93"/>
  <c i="1" r="AU58"/>
  <c i="3" r="T93"/>
  <c r="T92"/>
  <c r="R93"/>
  <c r="R92"/>
  <c r="P93"/>
  <c r="P92"/>
  <c i="1" r="AU57"/>
  <c i="2" r="T213"/>
  <c r="T100"/>
  <c r="R213"/>
  <c r="R100"/>
  <c r="P213"/>
  <c r="P100"/>
  <c i="1" r="AU56"/>
  <c i="3" r="BK207"/>
  <c r="J207"/>
  <c r="J68"/>
  <c i="2" r="BK101"/>
  <c r="J101"/>
  <c r="J64"/>
  <c r="BK213"/>
  <c r="J213"/>
  <c r="J71"/>
  <c i="3" r="BK93"/>
  <c r="J93"/>
  <c r="J64"/>
  <c i="4" r="BK94"/>
  <c r="J94"/>
  <c r="J64"/>
  <c r="BK180"/>
  <c r="J180"/>
  <c r="J70"/>
  <c i="5" r="BK93"/>
  <c r="J93"/>
  <c r="J64"/>
  <c i="6" r="BK93"/>
  <c r="J93"/>
  <c r="J64"/>
  <c r="BK126"/>
  <c r="J126"/>
  <c r="J69"/>
  <c i="7" r="BK97"/>
  <c r="J97"/>
  <c r="J64"/>
  <c r="BK136"/>
  <c r="J136"/>
  <c r="J69"/>
  <c i="8" r="BK96"/>
  <c r="J96"/>
  <c r="J64"/>
  <c r="BK201"/>
  <c r="J201"/>
  <c r="J69"/>
  <c i="9" r="BK98"/>
  <c r="J98"/>
  <c r="J64"/>
  <c r="BK178"/>
  <c r="J178"/>
  <c r="J71"/>
  <c i="10" r="BK93"/>
  <c r="J93"/>
  <c r="J64"/>
  <c r="BK140"/>
  <c r="J140"/>
  <c r="J67"/>
  <c i="11" r="BK87"/>
  <c r="J87"/>
  <c r="J60"/>
  <c i="12" r="BK90"/>
  <c r="J90"/>
  <c r="J65"/>
  <c i="1" r="AU66"/>
  <c i="2" r="F35"/>
  <c i="1" r="AZ56"/>
  <c i="2" r="J35"/>
  <c i="1" r="AV56"/>
  <c r="AT56"/>
  <c i="3" r="F35"/>
  <c i="1" r="AZ57"/>
  <c i="3" r="J35"/>
  <c i="1" r="AV57"/>
  <c r="AT57"/>
  <c i="4" r="F35"/>
  <c i="1" r="AZ58"/>
  <c i="4" r="J35"/>
  <c i="1" r="AV58"/>
  <c r="AT58"/>
  <c i="5" r="F35"/>
  <c i="1" r="AZ59"/>
  <c i="5" r="J35"/>
  <c i="1" r="AV59"/>
  <c r="AT59"/>
  <c i="6" r="F35"/>
  <c i="1" r="AZ60"/>
  <c i="6" r="J35"/>
  <c i="1" r="AV60"/>
  <c r="AT60"/>
  <c i="7" r="F35"/>
  <c i="1" r="AZ61"/>
  <c i="7" r="J35"/>
  <c i="1" r="AV61"/>
  <c r="AT61"/>
  <c i="8" r="F35"/>
  <c i="1" r="AZ62"/>
  <c i="8" r="J35"/>
  <c i="1" r="AV62"/>
  <c r="AT62"/>
  <c r="BD55"/>
  <c r="BC55"/>
  <c r="AY55"/>
  <c r="BB55"/>
  <c r="AX55"/>
  <c r="BA55"/>
  <c r="AW55"/>
  <c i="9" r="F35"/>
  <c i="1" r="AZ64"/>
  <c i="9" r="J35"/>
  <c i="1" r="AV64"/>
  <c r="AT64"/>
  <c r="BD63"/>
  <c r="BC63"/>
  <c r="AY63"/>
  <c r="BB63"/>
  <c r="AX63"/>
  <c r="BA63"/>
  <c r="AW63"/>
  <c i="10" r="F35"/>
  <c i="1" r="AZ65"/>
  <c i="10" r="J35"/>
  <c i="1" r="AV65"/>
  <c r="AT65"/>
  <c i="11" r="F33"/>
  <c i="1" r="AZ67"/>
  <c i="11" r="J33"/>
  <c i="1" r="AV67"/>
  <c r="AT67"/>
  <c r="BD66"/>
  <c r="BC66"/>
  <c r="AY66"/>
  <c r="BB66"/>
  <c r="AX66"/>
  <c r="BA66"/>
  <c r="AW66"/>
  <c i="12" r="F35"/>
  <c i="1" r="AZ68"/>
  <c i="12" r="J35"/>
  <c i="1" r="AV68"/>
  <c r="AT68"/>
  <c i="2" l="1" r="BK100"/>
  <c r="J100"/>
  <c r="J63"/>
  <c i="3" r="BK92"/>
  <c r="J92"/>
  <c r="J63"/>
  <c i="4" r="BK93"/>
  <c r="J93"/>
  <c r="J63"/>
  <c i="5" r="BK92"/>
  <c r="J92"/>
  <c r="J63"/>
  <c i="6" r="BK92"/>
  <c r="J92"/>
  <c r="J63"/>
  <c i="7" r="BK96"/>
  <c r="J96"/>
  <c r="J63"/>
  <c i="8" r="BK95"/>
  <c r="J95"/>
  <c r="J63"/>
  <c i="9" r="BK97"/>
  <c r="J97"/>
  <c r="J63"/>
  <c i="10" r="BK92"/>
  <c r="J92"/>
  <c r="J63"/>
  <c i="11" r="BK86"/>
  <c r="J86"/>
  <c r="J59"/>
  <c i="12" r="BK89"/>
  <c r="J89"/>
  <c r="J64"/>
  <c i="1" r="AU63"/>
  <c r="AU55"/>
  <c r="AU54"/>
  <c r="AZ55"/>
  <c r="AV55"/>
  <c r="AT55"/>
  <c r="AZ63"/>
  <c r="AV63"/>
  <c r="AT63"/>
  <c r="AZ66"/>
  <c r="AV66"/>
  <c r="AT66"/>
  <c r="BD54"/>
  <c r="W33"/>
  <c r="BA54"/>
  <c r="W30"/>
  <c r="BB54"/>
  <c r="W31"/>
  <c r="BC54"/>
  <c r="W32"/>
  <c i="12" l="1" r="BK88"/>
  <c r="J88"/>
  <c r="J63"/>
  <c i="11" r="J30"/>
  <c i="1" r="AG67"/>
  <c i="5" r="J32"/>
  <c i="1" r="AG59"/>
  <c i="6" r="J32"/>
  <c i="1" r="AG60"/>
  <c i="7" r="J32"/>
  <c i="1" r="AG61"/>
  <c i="8" r="J32"/>
  <c i="1" r="AG62"/>
  <c i="9" r="J32"/>
  <c i="1" r="AG64"/>
  <c i="10" r="J32"/>
  <c i="1" r="AG65"/>
  <c i="2" r="J32"/>
  <c i="1" r="AG56"/>
  <c i="3" r="J32"/>
  <c i="1" r="AG57"/>
  <c i="4" r="J32"/>
  <c i="1" r="AG58"/>
  <c r="AY54"/>
  <c r="AW54"/>
  <c r="AK30"/>
  <c r="AZ54"/>
  <c r="W29"/>
  <c r="AX54"/>
  <c i="2" l="1" r="J41"/>
  <c i="3" r="J41"/>
  <c i="4" r="J41"/>
  <c i="5" r="J41"/>
  <c i="6" r="J41"/>
  <c i="7" r="J41"/>
  <c i="8" r="J41"/>
  <c i="9" r="J41"/>
  <c i="10" r="J41"/>
  <c i="11" r="J39"/>
  <c i="1" r="AN56"/>
  <c r="AN57"/>
  <c r="AN58"/>
  <c r="AN59"/>
  <c r="AN60"/>
  <c r="AN61"/>
  <c r="AN62"/>
  <c r="AN64"/>
  <c r="AN65"/>
  <c r="AN67"/>
  <c r="AG63"/>
  <c r="AG55"/>
  <c i="12" r="J32"/>
  <c i="1" r="AG68"/>
  <c r="AG66"/>
  <c r="AV54"/>
  <c r="AK29"/>
  <c i="12" l="1" r="J41"/>
  <c i="1" r="AN68"/>
  <c r="AN55"/>
  <c r="AN63"/>
  <c r="AN66"/>
  <c r="AG54"/>
  <c r="AK26"/>
  <c r="AK35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<sst xmlns="http://schemas.openxmlformats.org/spreadsheetml/2006/main">
  <si>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</si>
  <si>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</si>
  <si>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</si>
  <si>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</si>
  <si>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</si>
  <si>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{445dfc61-7298-4848-94e0-1de24a726bde}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</si>
  <si>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</si>
  <si>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</si>
  <si>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</si>
  <si>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</si>
  <si>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</si>
  <si>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</si>
  <si>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</si>
  <si>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1118/23</t>
  </si>
  <si>
    <t>Stavba:</t>
  </si>
  <si>
    <t>Hala Rondo - Rekonstrukce ledové plochy</t>
  </si>
  <si>
    <t>0,1</t>
  </si>
  <si>
    <t>KSO:</t>
  </si>
  <si>
    <t/>
  </si>
  <si>
    <t>CC-CZ:</t>
  </si>
  <si>
    <t>1</t>
  </si>
  <si>
    <t>Místo:</t>
  </si>
  <si>
    <t>Brno, Hala Rondo</t>
  </si>
  <si>
    <t>Datum:</t>
  </si>
  <si>
    <t>1. 9. 2023</t>
  </si>
  <si>
    <t>10</t>
  </si>
  <si>
    <t>100</t>
  </si>
  <si>
    <t>Zadavatel:</t>
  </si>
  <si>
    <t>IČ:</t>
  </si>
  <si>
    <t>26932211</t>
  </si>
  <si>
    <t>STAREZ - SPORT, a.s.</t>
  </si>
  <si>
    <t>DIČ:</t>
  </si>
  <si>
    <t>CZ26932211</t>
  </si>
  <si>
    <t>Zhotovitel:</t>
  </si>
  <si>
    <t xml:space="preserve"> </t>
  </si>
  <si>
    <t>Projektant:</t>
  </si>
  <si>
    <t>26095254</t>
  </si>
  <si>
    <t>AS PROJECT CZ s.r.o.</t>
  </si>
  <si>
    <t>CZ26095254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</si>
  <si>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</si>
  <si>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</si>
  <si>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</si>
  <si>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</si>
  <si>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</si>
  <si>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</si>
  <si>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</si>
  <si>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</si>
  <si>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</si>
  <si>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</si>
  <si>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</si>
  <si>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</si>
  <si>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</si>
  <si>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</si>
  <si>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</si>
  <si>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</si>
  <si>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</si>
  <si>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</si>
  <si>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</si>
  <si>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</si>
  <si>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</si>
  <si>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</si>
  <si>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</si>
  <si>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</si>
  <si>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</si>
  <si>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</si>
  <si>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</si>
  <si>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</si>
  <si>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</si>
  <si>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</si>
  <si>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</si>
  <si>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</si>
  <si>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</si>
  <si>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</si>
  <si>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</si>
  <si>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</si>
  <si>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</si>
  <si>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</si>
  <si>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</si>
  <si>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</si>
  <si>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</si>
  <si>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SO01</t>
  </si>
  <si>
    <t>Ledová plocha</t>
  </si>
  <si>
    <t>STA</t>
  </si>
  <si>
    <t>{ef8ba871-88d4-4115-949c-bee6b76e2c9e}</t>
  </si>
  <si>
    <t>2</t>
  </si>
  <si>
    <t>/</t>
  </si>
  <si>
    <t>D.1.1</t>
  </si>
  <si>
    <t>Architektonicko stavební řešení</t>
  </si>
  <si>
    <t>Soupis</t>
  </si>
  <si>
    <t>{e2869a8c-4f67-4f8e-81bc-ea124a060c2f}</t>
  </si>
  <si>
    <t>D.1.2</t>
  </si>
  <si>
    <t>Stavebně konstrukční řešení</t>
  </si>
  <si>
    <t>{86a048ea-583a-4b5f-8523-b47bcecf5625}</t>
  </si>
  <si>
    <t>D.1.4.1</t>
  </si>
  <si>
    <t>Zdravotechnické instalace</t>
  </si>
  <si>
    <t>{be31e20d-a500-44c5-b536-c5f4e697c399}</t>
  </si>
  <si>
    <t>D.1.4.2</t>
  </si>
  <si>
    <t>Silnoproudé elektroinstalace</t>
  </si>
  <si>
    <t>{aee93c99-d490-4744-937d-b20f2d04cb23}</t>
  </si>
  <si>
    <t>D.1.4.3</t>
  </si>
  <si>
    <t>Technologie chlazení</t>
  </si>
  <si>
    <t>{ffe4b525-0608-47da-9820-c50b34779577}</t>
  </si>
  <si>
    <t>D.1.4.4</t>
  </si>
  <si>
    <t>{0b40fb79-9c65-4aee-8335-c7bfc823ad58}</t>
  </si>
  <si>
    <t>D.1.9</t>
  </si>
  <si>
    <t>Demolice</t>
  </si>
  <si>
    <t>{2f8d163c-4ad9-45cb-b078-1c755545ca8b}</t>
  </si>
  <si>
    <t>SO02</t>
  </si>
  <si>
    <t>Technologický kanál</t>
  </si>
  <si>
    <t>{e513dde5-4346-4788-8284-d00bceadc356}</t>
  </si>
  <si>
    <t>D.2.1</t>
  </si>
  <si>
    <t>Architektonicko stavebni řešení</t>
  </si>
  <si>
    <t>{de550143-e470-4741-b149-db2fb29a00bb}</t>
  </si>
  <si>
    <t>D.2.9</t>
  </si>
  <si>
    <t>{bde69567-5fce-4c68-8f27-e510962017d8}</t>
  </si>
  <si>
    <t>VON</t>
  </si>
  <si>
    <t>Vedlejší a ostatní náklady</t>
  </si>
  <si>
    <t>{c8eb26a0-2c7e-4534-80f2-e7671f1cc30e}</t>
  </si>
  <si>
    <t>###NOINSERT###</t>
  </si>
  <si>
    <t>VON94</t>
  </si>
  <si>
    <t>Ochranné konstrukce</t>
  </si>
  <si>
    <t>{a6e2c4c5-97be-428b-9361-16bd1e77901d}</t>
  </si>
  <si>
    <t>OCHOZ</t>
  </si>
  <si>
    <t>ochoz okolo ledové plochy</t>
  </si>
  <si>
    <t>m2</t>
  </si>
  <si>
    <t>620,64</t>
  </si>
  <si>
    <t>3</t>
  </si>
  <si>
    <t>KRYCÍ LIST SOUPISU PRACÍ</t>
  </si>
  <si>
    <t>Objekt:</t>
  </si>
  <si>
    <t>SO01 - Ledová plocha</t>
  </si>
  <si>
    <t>Soupis:</t>
  </si>
  <si>
    <t>D.1.1 - Architektonicko stavební řešení</t>
  </si>
  <si>
    <t>Součástí tohoto rozpočtu není demontáž, úprava, oprava ani zpětná montáž mantinelů, střídaček, trestných lavic a plexiskel. Součástí tohoto rozpočtu není vyplnění prostoru mezi obrubou ledové plochy a mantinelem PE deskami (viz detail kotvení D.1.1.25).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</si>
  <si>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</si>
  <si>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</si>
  <si>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</si>
  <si>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</si>
  <si>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</si>
  <si>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</si>
  <si>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</si>
  <si>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</si>
  <si>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</si>
  <si>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</si>
  <si>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</si>
  <si>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</si>
  <si>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</si>
  <si>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</si>
  <si>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767 - Konstrukce zámečnické</t>
  </si>
  <si>
    <t xml:space="preserve">    776 - Podlahy povlakové</t>
  </si>
  <si>
    <t xml:space="preserve">    777 - Podlahy lité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</si>
  <si>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</si>
  <si>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</si>
  <si>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</si>
  <si>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</si>
  <si>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</si>
  <si>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</si>
  <si>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</si>
  <si>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</si>
  <si>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</si>
  <si>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</si>
  <si>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</si>
  <si>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</si>
  <si>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</si>
  <si>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</si>
  <si>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</si>
  <si>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</si>
  <si>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</si>
  <si>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</si>
  <si>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</si>
  <si>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</si>
  <si>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274313811</t>
  </si>
  <si>
    <t>Základy z betonu prostého pasy betonu kamenem neprokládaného tř. C 25/30</t>
  </si>
  <si>
    <t>m3</t>
  </si>
  <si>
    <t>CS ÚRS 2023 02</t>
  </si>
  <si>
    <t>4</t>
  </si>
  <si>
    <t>62509782</t>
  </si>
  <si>
    <t>Online PSC</t>
  </si>
  <si>
    <t>https://podminky.urs.cz/item/CS_URS_2023_02/274313811</t>
  </si>
  <si>
    <t>VV</t>
  </si>
  <si>
    <t>dobetonování podlah po ubourání původní obruby ledové plochy (viz řez D.1.1.23)</t>
  </si>
  <si>
    <t>True</t>
  </si>
  <si>
    <t>(61,32-9,16*2+pi*9,16)*0,7*0,483*2</t>
  </si>
  <si>
    <t>Součet</t>
  </si>
  <si>
    <t>5</t>
  </si>
  <si>
    <t>Komunikace pozemní</t>
  </si>
  <si>
    <t>573231109</t>
  </si>
  <si>
    <t>Postřik spojovací PS bez posypu kamenivem ze silniční emulze, v množství 0,60 kg/m2</t>
  </si>
  <si>
    <t>1474621660</t>
  </si>
  <si>
    <t>https://podminky.urs.cz/item/CS_URS_2023_02/573231109</t>
  </si>
  <si>
    <t>577154131</t>
  </si>
  <si>
    <t>Asfaltový beton vrstva obrusná ACO 11 (ABS) s rozprostřením a se zhutněním z modifikovaného asfaltu v pruhu šířky přes do 1,5 do 3 m, po zhutnění tl. 60 mm</t>
  </si>
  <si>
    <t>-693188384</t>
  </si>
  <si>
    <t>https://podminky.urs.cz/item/CS_URS_2023_02/577154131</t>
  </si>
  <si>
    <t>asfaltobetonová plocha</t>
  </si>
  <si>
    <t>"skladba P2" 180,52</t>
  </si>
  <si>
    <t>"opravovaná asfaltová plocha" 251,0</t>
  </si>
  <si>
    <t>6</t>
  </si>
  <si>
    <t>Úpravy povrchů, podlahy a osazování výplní</t>
  </si>
  <si>
    <t>631311115</t>
  </si>
  <si>
    <t>Mazanina z betonu prostého bez zvýšených nároků na prostředí tl. přes 50 do 80 mm tř. C 20/25</t>
  </si>
  <si>
    <t>55817856</t>
  </si>
  <si>
    <t>https://podminky.urs.cz/item/CS_URS_2023_02/631311115</t>
  </si>
  <si>
    <t>"skladba P2" 180,52*0,075</t>
  </si>
  <si>
    <t>631311135</t>
  </si>
  <si>
    <t>Mazanina z betonu prostého bez zvýšených nároků na prostředí tl. přes 120 do 240 mm tř. C 20/25</t>
  </si>
  <si>
    <t>339486934</t>
  </si>
  <si>
    <t>https://podminky.urs.cz/item/CS_URS_2023_02/631311135</t>
  </si>
  <si>
    <t>"skladba P2" 180,52*0,28</t>
  </si>
  <si>
    <t>631319211</t>
  </si>
  <si>
    <t>Příplatek k cenám betonových mazanin za vyztužení polypropylenovými mikrovlákny objemové vyztužení 0,9 kg/m3</t>
  </si>
  <si>
    <t>1312007211</t>
  </si>
  <si>
    <t>https://podminky.urs.cz/item/CS_URS_2023_02/631319211</t>
  </si>
  <si>
    <t>podlahová skladba - samonivelační cementový potěr s obsahem polypropylénových vláken</t>
  </si>
  <si>
    <t>"ochoz okolo ledové plochy - celkem 128 mm" (ochoz-47,18)*0,128</t>
  </si>
  <si>
    <t>"rolbárba - celkem 58 mm" 37,3*0,058</t>
  </si>
  <si>
    <t>"zrušený energokanál - celkem 58 mm" 47,18*0,058</t>
  </si>
  <si>
    <t>7</t>
  </si>
  <si>
    <t>632451031</t>
  </si>
  <si>
    <t>Potěr cementový vyrovnávací z malty (MC-15) v ploše o průměrné (střední) tl. od 10 do 20 mm</t>
  </si>
  <si>
    <t>-1221733166</t>
  </si>
  <si>
    <t>https://podminky.urs.cz/item/CS_URS_2023_02/632451031</t>
  </si>
  <si>
    <t>8</t>
  </si>
  <si>
    <t>632451254</t>
  </si>
  <si>
    <t>Potěr cementový samonivelační litý tř. C 30, tl. přes 45 do 50 mm</t>
  </si>
  <si>
    <t>2015077661</t>
  </si>
  <si>
    <t>https://podminky.urs.cz/item/CS_URS_2023_02/632451254</t>
  </si>
  <si>
    <t>"ochoz okolo ledové plochy" ochoz</t>
  </si>
  <si>
    <t>"rolbárna" 37,3</t>
  </si>
  <si>
    <t>9</t>
  </si>
  <si>
    <t>632451293</t>
  </si>
  <si>
    <t>Potěr cementový samonivelační litý Příplatek k cenám za každých dalších i započatých 5 mm tloušťky přes 50 mm tř. C 30</t>
  </si>
  <si>
    <t>-742618022</t>
  </si>
  <si>
    <t>https://podminky.urs.cz/item/CS_URS_2023_02/632451293</t>
  </si>
  <si>
    <t>"ochoz okolo ledové plochy - celkem 128 mm" (ochoz-47,18)*16</t>
  </si>
  <si>
    <t>"rolbárna - celkem 58 mm" 37,3*2</t>
  </si>
  <si>
    <t>"zrušený energokanál - celkem 58 mm" 47,18*2</t>
  </si>
  <si>
    <t>632481213</t>
  </si>
  <si>
    <t>Separační vrstva k oddělení podlahových vrstev z polyetylénové fólie</t>
  </si>
  <si>
    <t>2031194704</t>
  </si>
  <si>
    <t>https://podminky.urs.cz/item/CS_URS_2023_02/632481213</t>
  </si>
  <si>
    <t>podlahová skladba - separační PE fólie</t>
  </si>
  <si>
    <t>"ochoz okolo ledové plochy" OCHOZ</t>
  </si>
  <si>
    <t>11</t>
  </si>
  <si>
    <t>633811111</t>
  </si>
  <si>
    <t>Povrchová úprava betonových podlah broušení nerovností do 2 mm (stržení šlemu)</t>
  </si>
  <si>
    <t>2107491143</t>
  </si>
  <si>
    <t>https://podminky.urs.cz/item/CS_URS_2023_02/633811111</t>
  </si>
  <si>
    <t>12</t>
  </si>
  <si>
    <t>634111116</t>
  </si>
  <si>
    <t>Obvodová dilatace mezi stěnou a mazaninou nebo potěrem pružnou těsnicí páskou na bázi syntetického kaučuku výšky 150 mm</t>
  </si>
  <si>
    <t>m</t>
  </si>
  <si>
    <t>-1773313806</t>
  </si>
  <si>
    <t>https://podminky.urs.cz/item/CS_URS_2023_02/634111116</t>
  </si>
  <si>
    <t>obvodová dilatace nových podlah</t>
  </si>
  <si>
    <t>213,1+163,3+27,0+26,9</t>
  </si>
  <si>
    <t>13</t>
  </si>
  <si>
    <t>634911124</t>
  </si>
  <si>
    <t>Řezání dilatačních nebo smršťovacích spár v čerstvé betonové mazanině nebo potěru šířky přes 5 do 10 mm, hloubky přes 50 do 80 mm</t>
  </si>
  <si>
    <t>-175923677</t>
  </si>
  <si>
    <t>https://podminky.urs.cz/item/CS_URS_2023_02/634911124</t>
  </si>
  <si>
    <t>P</t>
  </si>
  <si>
    <t>Poznámka k položce:_x000d_
MNOŽSTVÍ BUDE UPRAVENO PODLE TECHNOLOGICKÉ PŘEDPISU REALIZAČNÍ FIRMY</t>
  </si>
  <si>
    <t>dilatace nových mazanin a potěrů</t>
  </si>
  <si>
    <t>310</t>
  </si>
  <si>
    <t>Ostatní konstrukce a práce, bourání</t>
  </si>
  <si>
    <t>14</t>
  </si>
  <si>
    <t>916132113</t>
  </si>
  <si>
    <t>Osazení silniční obruby z betonové přídlažby (krajníků) s ložem tl. přes 50 do 100 mm, s vyplněním a zatřením spár cementovou maltou šířky do 250 mm s boční opěrou z betonu prostého, do lože z betonu prostého</t>
  </si>
  <si>
    <t>837433264</t>
  </si>
  <si>
    <t>https://podminky.urs.cz/item/CS_URS_2023_02/916132113</t>
  </si>
  <si>
    <t>přídlažba podél stěn u asfaltové plochy</t>
  </si>
  <si>
    <t>15,45+4,9+3,0+1,0+6,3+1,2+12,2</t>
  </si>
  <si>
    <t>M</t>
  </si>
  <si>
    <t>59245030</t>
  </si>
  <si>
    <t>dlažba tvar čtverec betonová 200x200x80mm přírodní</t>
  </si>
  <si>
    <t>1789926201</t>
  </si>
  <si>
    <t>44,05*0,22 'Přepočtené koeficientem množství</t>
  </si>
  <si>
    <t>16</t>
  </si>
  <si>
    <t>919735126</t>
  </si>
  <si>
    <t>Řezání stávajícího betonového krytu nebo podkladu hloubky přes 250 do 300 mm</t>
  </si>
  <si>
    <t>350947402</t>
  </si>
  <si>
    <t>https://podminky.urs.cz/item/CS_URS_2023_02/919735126</t>
  </si>
  <si>
    <t>vyřezání stávající plochy pro přídlažbu a žlab</t>
  </si>
  <si>
    <t>6,45+11,3+11*2+0,5*2</t>
  </si>
  <si>
    <t>17</t>
  </si>
  <si>
    <t>949101111</t>
  </si>
  <si>
    <t>Lešení pomocné pracovní pro objekty pozemních staveb pro zatížení do 150 kg/m2, o výšce lešeňové podlahy do 1,9 m</t>
  </si>
  <si>
    <t>-833624969</t>
  </si>
  <si>
    <t>https://podminky.urs.cz/item/CS_URS_2023_02/949101111</t>
  </si>
  <si>
    <t>"rolbárna" 9,2*3,7</t>
  </si>
  <si>
    <t>18</t>
  </si>
  <si>
    <t>952901221</t>
  </si>
  <si>
    <t>Vyčištění budov nebo objektů před předáním do užívání průmyslových budov a objektů výrobních, skladovacích, garáží, dílen nebo hal apod. s nespalnou podlahou jakékoliv výšky podlaží</t>
  </si>
  <si>
    <t>-187133108</t>
  </si>
  <si>
    <t>https://podminky.urs.cz/item/CS_URS_2023_02/952901221</t>
  </si>
  <si>
    <t>"ochoz a prostor ledové plochy" 2261,85</t>
  </si>
  <si>
    <t>"rolbárba - celkem 58 mm" 37,3</t>
  </si>
  <si>
    <t>"prostor před rolbárnou" 431,52</t>
  </si>
  <si>
    <t>19</t>
  </si>
  <si>
    <t>953312123</t>
  </si>
  <si>
    <t>Vložky svislé do dilatačních spár z polystyrenových desek extrudovaných včetně dodání a osazení, v jakémkoliv zdivu přes 20 do 30 mm</t>
  </si>
  <si>
    <t>1913582204</t>
  </si>
  <si>
    <t>https://podminky.urs.cz/item/CS_URS_2023_02/953312123</t>
  </si>
  <si>
    <t>obvodová dilatace mezi novou obrubou a dobetonováním původní ovruby obruby</t>
  </si>
  <si>
    <t>(61,32-9,16*2+pi*9,16)*0,483*2</t>
  </si>
  <si>
    <t>20</t>
  </si>
  <si>
    <t>965042221</t>
  </si>
  <si>
    <t>Bourání mazanin betonových nebo z litého asfaltu tl. přes 100 mm, plochy do 1 m2</t>
  </si>
  <si>
    <t>1398734669</t>
  </si>
  <si>
    <t>https://podminky.urs.cz/item/CS_URS_2023_02/965042221</t>
  </si>
  <si>
    <t>vybourání asfaltové plochy pro přídlažbu a žlab</t>
  </si>
  <si>
    <t>((6,45+11,3)*0,2+11*0,5)*0,3</t>
  </si>
  <si>
    <t>978059541</t>
  </si>
  <si>
    <t>Odsekání obkladů stěn včetně otlučení podkladní omítky až na zdivo z obkládaček vnitřních, z jakýchkoliv materiálů, plochy přes 1 m2</t>
  </si>
  <si>
    <t>-1701764652</t>
  </si>
  <si>
    <t>https://podminky.urs.cz/item/CS_URS_2023_02/978059541</t>
  </si>
  <si>
    <t>"rolbárna - odsekání stávajícího soklu" 11,1*2*1,0</t>
  </si>
  <si>
    <t>997</t>
  </si>
  <si>
    <t>Přesun sutě</t>
  </si>
  <si>
    <t>22</t>
  </si>
  <si>
    <t>997013151</t>
  </si>
  <si>
    <t>Vnitrostaveništní doprava suti a vybouraných hmot vodorovně do 50 m svisle s omezením mechanizace pro budovy a haly výšky do 6 m</t>
  </si>
  <si>
    <t>t</t>
  </si>
  <si>
    <t>-1356060655</t>
  </si>
  <si>
    <t>https://podminky.urs.cz/item/CS_URS_2023_02/997013151</t>
  </si>
  <si>
    <t>23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</si>
  <si>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</si>
  <si>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</si>
  <si>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-961471488</t>
  </si>
  <si>
    <t>https://podminky.urs.cz/item/CS_URS_2023_02/997013219</t>
  </si>
  <si>
    <t>7,521*5 'Přepočtené koeficientem množství</t>
  </si>
  <si>
    <t>24</t>
  </si>
  <si>
    <t>997013501</t>
  </si>
  <si>
    <t>Odvoz suti a vybouraných hmot na skládku nebo meziskládku se složením, na vzdálenost do 1 km</t>
  </si>
  <si>
    <t>1379776731</t>
  </si>
  <si>
    <t>https://podminky.urs.cz/item/CS_URS_2023_02/997013501</t>
  </si>
  <si>
    <t>25</t>
  </si>
  <si>
    <t>997013509</t>
  </si>
  <si>
    <t>Odvoz suti a vybouraných hmot na skládku nebo meziskládku se složením, na vzdálenost Příplatek k ceně za každý další i započatý 1 km přes 1 km</t>
  </si>
  <si>
    <t>-380133822</t>
  </si>
  <si>
    <t>https://podminky.urs.cz/item/CS_URS_2023_02/997013509</t>
  </si>
  <si>
    <t>7,521*9 'Přepočtené koeficientem množství</t>
  </si>
  <si>
    <t>26</t>
  </si>
  <si>
    <t>997013875</t>
  </si>
  <si>
    <t>Poplatek za uložení stavebního odpadu na recyklační skládce (skládkovné) asfaltového bez obsahu dehtu zatříděného do Katalogu odpadů pod kódem 17 03 02</t>
  </si>
  <si>
    <t>1550252672</t>
  </si>
  <si>
    <t>https://podminky.urs.cz/item/CS_URS_2023_02/997013875</t>
  </si>
  <si>
    <t>998</t>
  </si>
  <si>
    <t>Přesun hmot</t>
  </si>
  <si>
    <t>27</t>
  </si>
  <si>
    <t>998021021</t>
  </si>
  <si>
    <t>Přesun hmot pro haly občanské výstavby, výrobu a služby s nosnou svislou konstrukcí zděnou nebo betonovou monolitickou vodorovná dopravní vzdálenost do 100 m, pro haly výšky do 20 m</t>
  </si>
  <si>
    <t>770916572</t>
  </si>
  <si>
    <t>https://podminky.urs.cz/item/CS_URS_2023_02/998021021</t>
  </si>
  <si>
    <t>28</t>
  </si>
  <si>
    <t>998021024</t>
  </si>
  <si>
    <t>Přesun hmot pro haly občanské výstavby, výrobu a služby s nosnou svislou konstrukcí zděnou nebo betonovou monolitickou Příplatek k ceně za zvětšený přesun přes vymezenou největší dopravní vzdálenost do 500 m</t>
  </si>
  <si>
    <t>-362018237</t>
  </si>
  <si>
    <t>https://podminky.urs.cz/item/CS_URS_2023_02/998021024</t>
  </si>
  <si>
    <t>PSV</t>
  </si>
  <si>
    <t>Práce a dodávky PSV</t>
  </si>
  <si>
    <t>711</t>
  </si>
  <si>
    <t>Izolace proti vodě, vlhkosti a plynům</t>
  </si>
  <si>
    <t>29</t>
  </si>
  <si>
    <t>711111001</t>
  </si>
  <si>
    <t>Provedení izolace proti zemní vlhkosti natěradly a tmely za studena na ploše vodorovné V nátěrem penetračním</t>
  </si>
  <si>
    <t>834347985</t>
  </si>
  <si>
    <t>https://podminky.urs.cz/item/CS_URS_2023_02/711111001</t>
  </si>
  <si>
    <t>podlahová skladba - penetrační vrstva</t>
  </si>
  <si>
    <t>30</t>
  </si>
  <si>
    <t>11163153</t>
  </si>
  <si>
    <t>emulze asfaltová penetrační</t>
  </si>
  <si>
    <t>litr</t>
  </si>
  <si>
    <t>32</t>
  </si>
  <si>
    <t>1238965877</t>
  </si>
  <si>
    <t>657,94*0,3 'Přepočtené koeficientem množství</t>
  </si>
  <si>
    <t>31</t>
  </si>
  <si>
    <t>711141559</t>
  </si>
  <si>
    <t>Provedení izolace proti zemní vlhkosti pásy přitavením NAIP na ploše vodorovné V</t>
  </si>
  <si>
    <t>1174613128</t>
  </si>
  <si>
    <t>https://podminky.urs.cz/item/CS_URS_2023_02/711141559</t>
  </si>
  <si>
    <t>podlahová skladba - hydroizolace</t>
  </si>
  <si>
    <t>62853003</t>
  </si>
  <si>
    <t>pás asfaltový natavitelný modifikovaný SBS s vložkou ze skleněné tkaniny a spalitelnou PE fólií nebo jemnozrnným minerálním posypem na horním povrchu tl 3,5mm</t>
  </si>
  <si>
    <t>1654018361</t>
  </si>
  <si>
    <t>657,94*1,1655 'Přepočtené koeficientem množství</t>
  </si>
  <si>
    <t>33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</si>
  <si>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</si>
  <si>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</si>
  <si>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</si>
  <si>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1356353841</t>
  </si>
  <si>
    <t>https://podminky.urs.cz/item/CS_URS_2023_02/998711201</t>
  </si>
  <si>
    <t>34</t>
  </si>
  <si>
    <t>998711292</t>
  </si>
  <si>
    <t>Přesun hmot pro izolace proti vodě, vlhkosti a plynům stanovený procentní sazbou (%) z ceny Příplatek k cenám za zvětšený přesun přes vymezenou největší dopravní vzdálenost do 100 m</t>
  </si>
  <si>
    <t>931479000</t>
  </si>
  <si>
    <t>https://podminky.urs.cz/item/CS_URS_2023_02/998711292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</si>
  <si>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</si>
  <si>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</si>
  <si>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</si>
  <si>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</si>
  <si>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</si>
  <si>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-293384878</t>
  </si>
  <si>
    <t>https://podminky.urs.cz/item/CS_URS_2023_02/713121111</t>
  </si>
  <si>
    <t>podlahová skladba - tepelně izolační vrstva</t>
  </si>
  <si>
    <t>"ochoz okolo ledové plochy - celkem 128 mm" (ochoz-47,18)</t>
  </si>
  <si>
    <t>"rolbárna - celkem 58 mm" 37,3</t>
  </si>
  <si>
    <t>"zrušený energokanál - celkem 58 mm" 47,18</t>
  </si>
  <si>
    <t>36</t>
  </si>
  <si>
    <t>28372306</t>
  </si>
  <si>
    <t>deska EPS 100 pro konstrukce s běžným zatížením λ=0,037 tl 60mm</t>
  </si>
  <si>
    <t>90447440</t>
  </si>
  <si>
    <t>573,46*1,05 'Přepočtené koeficientem množství</t>
  </si>
  <si>
    <t>37</t>
  </si>
  <si>
    <t>28372312</t>
  </si>
  <si>
    <t>deska EPS 100 pro konstrukce s běžným zatížením λ=0,037 tl 120mm</t>
  </si>
  <si>
    <t>-425209827</t>
  </si>
  <si>
    <t>37,3*1,05 'Přepočtené koeficientem množství</t>
  </si>
  <si>
    <t>38</t>
  </si>
  <si>
    <t>28372317</t>
  </si>
  <si>
    <t>deska EPS 100 pro konstrukce s běžným zatížením λ=0,037 tl 150mm</t>
  </si>
  <si>
    <t>513454001</t>
  </si>
  <si>
    <t>47,18*1,05 'Přepočtené koeficientem množství</t>
  </si>
  <si>
    <t>39</t>
  </si>
  <si>
    <t>998713201</t>
  </si>
  <si>
    <t>Přesun hmot pro izolace tepelné stanovený procentní sazbou (%) z ceny vodorovná dopravní vzdálenost do 50 m v objektech výšky do 6 m</t>
  </si>
  <si>
    <t>-805931643</t>
  </si>
  <si>
    <t>https://podminky.urs.cz/item/CS_URS_2023_02/998713201</t>
  </si>
  <si>
    <t>40</t>
  </si>
  <si>
    <t>998713292</t>
  </si>
  <si>
    <t>Přesun hmot pro izolace tepelné stanovený procentní sazbou (%) z ceny Příplatek k cenám za zvětšený přesun přes vymezenou největší dopravní vzdálenost do 100 m</t>
  </si>
  <si>
    <t>1300936627</t>
  </si>
  <si>
    <t>https://podminky.urs.cz/item/CS_URS_2023_02/998713292</t>
  </si>
  <si>
    <t>767</t>
  </si>
  <si>
    <t>Konstrukce zámečnické</t>
  </si>
  <si>
    <t>41</t>
  </si>
  <si>
    <t>767651112</t>
  </si>
  <si>
    <t>Montáž vrat garážových nebo průmyslových sekčních zajížděcích pod strop, plochy přes 6 do 9 m2</t>
  </si>
  <si>
    <t>kus</t>
  </si>
  <si>
    <t>296496026</t>
  </si>
  <si>
    <t>https://podminky.urs.cz/item/CS_URS_2023_02/767651112</t>
  </si>
  <si>
    <t>"vrata D02" 1</t>
  </si>
  <si>
    <t>42</t>
  </si>
  <si>
    <t>55345869W</t>
  </si>
  <si>
    <t>vrata garážová sekční zateplená lamela typ M 2,93x2,75m</t>
  </si>
  <si>
    <t>-354865977</t>
  </si>
  <si>
    <t>43</t>
  </si>
  <si>
    <t>767651121</t>
  </si>
  <si>
    <t>Montáž vrat garážových nebo průmyslových příslušenství sekčních vrat kliky se zámkem pro ruční otevírání</t>
  </si>
  <si>
    <t>2018510910</t>
  </si>
  <si>
    <t>https://podminky.urs.cz/item/CS_URS_2023_02/767651121</t>
  </si>
  <si>
    <t>44</t>
  </si>
  <si>
    <t>55345889</t>
  </si>
  <si>
    <t>pohon garážových vrat ruční klika se zámkem chrom sada</t>
  </si>
  <si>
    <t>-345778066</t>
  </si>
  <si>
    <t>45</t>
  </si>
  <si>
    <t>767651126</t>
  </si>
  <si>
    <t>Montáž vrat garážových nebo průmyslových příslušenství sekčních vrat elektrického pohonu</t>
  </si>
  <si>
    <t>51853265</t>
  </si>
  <si>
    <t>https://podminky.urs.cz/item/CS_URS_2023_02/767651126</t>
  </si>
  <si>
    <t>46</t>
  </si>
  <si>
    <t>55345878</t>
  </si>
  <si>
    <t>pohon garážových sekčních a výklopných vrat o síle 1000N max. 50 cyklů denně</t>
  </si>
  <si>
    <t>-908581737</t>
  </si>
  <si>
    <t>47</t>
  </si>
  <si>
    <t>767651131</t>
  </si>
  <si>
    <t>Montáž vrat garážových nebo průmyslových příslušenství sekčních vrat fotobuněk pro bezpečný chod</t>
  </si>
  <si>
    <t>pár</t>
  </si>
  <si>
    <t>356888717</t>
  </si>
  <si>
    <t>https://podminky.urs.cz/item/CS_URS_2023_02/767651131</t>
  </si>
  <si>
    <t>48</t>
  </si>
  <si>
    <t>40461020</t>
  </si>
  <si>
    <t>fotobuňka bezpečnostní infrazávora dosah do 30m</t>
  </si>
  <si>
    <t>sada</t>
  </si>
  <si>
    <t>-1821113163</t>
  </si>
  <si>
    <t>49</t>
  </si>
  <si>
    <t>767S01091</t>
  </si>
  <si>
    <t>Demontáž a zpětná montáž schodů</t>
  </si>
  <si>
    <t>ks</t>
  </si>
  <si>
    <t>485981172</t>
  </si>
  <si>
    <t>50</t>
  </si>
  <si>
    <t>767S01D01</t>
  </si>
  <si>
    <t>Dodávka a montáž dvoukřídlých ocelových dveří rozměru 2700x3000 mm vč. zárubně, kování a lamelové clony</t>
  </si>
  <si>
    <t>-1003880589</t>
  </si>
  <si>
    <t>Poznámka k položce:_x000d_
VNĚJŠÍ OCELOVÉ PLNÉ HLADKÉ DVOUKŘÍDLOVÉ DVEŘE_x000d_
-ROZMĚRU: 2700×3000mm_x000d_
-DO OCELOVÝCH HRANATÝCH ZÁRUBNÍ BEZ PRAHU_x000d_
-CYLINDRICKÝ ZÁMEK S VLOŽKOU FAB, GENERÁLNÍ KLÍČ, BEZPEČNOSTNÍ TŘÍDA 3_x000d_-AKTIVNÍ KŘÍDLO OPATŘENO SAMOZAVÍRAČEM V LIŠTĚ S ARETACÍ, PASIVNÍ KŘÍDLO_x000d_ARETACÍ_x000d_
-DVEŘNÍ KŘÍDLA OPATŘENY PANIKOVÝMI HRAZDAMI DLE PŮVODNÍ PBŘ_x000d_
-KOVÁNÍ: ROZETOVÉ, KLIKA - KLIKA,_x000d_
-min. 6ks ZÁVĚSŮ_x000d_
-POVRCH. ÚPRAVA: NÁTĚR ODSTÍNU DLE UŽIVATELE_x000d_
- VE VRATECH BUDE OSAZENA LAMELOVÁ CLONA</t>
  </si>
  <si>
    <t>"ozn. D01" 1</t>
  </si>
  <si>
    <t>51</t>
  </si>
  <si>
    <t>767S01D06</t>
  </si>
  <si>
    <t>Dodávka a montáž demontovatelného zábradlí sněžné jámy</t>
  </si>
  <si>
    <t>kpl</t>
  </si>
  <si>
    <t>-678033454</t>
  </si>
  <si>
    <t>Poznámka k položce:_x000d_
DEMONTOVATELNÉ OCELOVÉ ZÁBRADLÍ U SNĚŽNÉ JÁMY_x000d_
-ROZMĚRY 3,9+5,3+3,9 = 13,1 m_x000d_-ZÁBRADLÍ VÝŠKY 1000 mm,_x000d_- MADLO 60/30/3 mm_x000d_-VÝPLŇ - 35×80 mm_x000d_
-SLOUPEK - 60/40/5mm - ROHOVÝ SLOUPEK 60/60/5 mm_x000d_
-POVRCHOVÁ ÚPRAVA ŽÁROVÉ ZINKOVÁNÍ V SÍLE PODLE_x000d_TL. MATERIÁLU_x000d_
-ZÁBRADLÍ BUDE KOTVENÉ Z VRCHU - SNADNO_x000d_DEMONTOVATELNÉ_x000d_
-NA TENTO VÝROBEK JE NUTNÉ ZPRACOVAT DÍLENSKOU PD</t>
  </si>
  <si>
    <t>"ozn. Z06" 1</t>
  </si>
  <si>
    <t>52</t>
  </si>
  <si>
    <t>767S01KOTV01</t>
  </si>
  <si>
    <t>Dodávka a montáž kotev pro prvky vybavení hřiště</t>
  </si>
  <si>
    <t>1795613900</t>
  </si>
  <si>
    <t>Poznámka k položce:_x000d_
KOTVY BUDOU TVOŘIT POUZDRA PRO ZÁVITOVÉ TYČE M 20_x000d_
VŠECHNY KOTVY KROMĚ HLAVNÍCH KOTEV OZNAČENÉ K, BUDOU VYBAVENY ZÁSLEPKOU_x000d_POZICE KOTEV MANTINELŮ JE NUTNÉ ZKONZULTOVAT S DODAVATELEM MANTINELŮ RAITA_x000d_A PŘED ZAPOČETÍM BETONÁŽE PODLAH JE NUTNÉ TYTO POZICE ODSOUHLASIT !</t>
  </si>
  <si>
    <t>"hlavní kotvy hřiště 28x60 m K1-K64" 64</t>
  </si>
  <si>
    <t>"doplňkové kotvy P1-P51" 51</t>
  </si>
  <si>
    <t xml:space="preserve">"kotvy pro hřiště 26x60 m M1-M54"  54</t>
  </si>
  <si>
    <t>"kotvy pro tenis T1-T8" 8</t>
  </si>
  <si>
    <t>"kotvy pro tenis V1-V8" 8</t>
  </si>
  <si>
    <t>"kotvy pro brány B1-B4 (otvor v ŽB desce prům. 50 a hlo. 65 mm, slouží pro vložení přesné ocelové kotvy)" 4</t>
  </si>
  <si>
    <t>53</t>
  </si>
  <si>
    <t>767S01Z01</t>
  </si>
  <si>
    <t>Dodávka a montáž zakrytí šachty s uzavíracími ventily</t>
  </si>
  <si>
    <t>1219595716</t>
  </si>
  <si>
    <t>Poznámka k položce:_x000d_
ZAKRYTÍ ŠACHTY S UZAVÍRACÍMI VENTILY BETONOVÝM POKLOPEM_x000d_
-BETONOVÝ POKLOP ROZMĚRU: 2200 x 1350mm_x000d_
-RÁM Z ÚHELNÍKŮ 70/50/5 mm KOTVEN DO BETONOVÉ OBRUBY A STĚNY_x000d_
POMOCÍ CHEMICKÝCH KOTEV M10 a´=300mm_x000d_
-RÁM POKLOPU Z ÚHELNÍKŮ 70/50/5mm S VÝPLNÍ BETONEM A_x000d_OCELOVOU SVAŘOVANOU SÍTÍ 6/100 x 6/100 S POVRCHOVOU DLE_x000d_OKOLNÍ PODLAHY_x000d_
-DO VÝPLNĚ POKLOPU ZABETONOVAT SKLOPNÉ ÚCHYTY PRO SNADNOU_x000d_MANIPULACI_x000d_
-POVRCHOVÁ ÚPRAVA: ŽÁROVÉ ZINKOVÁNÍ V SÍLE DLE tl. MATERIÁLU_x000d_
-NA TENTO VÝROBEK JE NUTNÉ ZPRACOVAT DÍLENSKOU PD</t>
  </si>
  <si>
    <t>"ozn. Z01" 1</t>
  </si>
  <si>
    <t>54</t>
  </si>
  <si>
    <t>767S01Z02</t>
  </si>
  <si>
    <t>Dodávka a montáž poklopu prostoru pro odepínání smyček</t>
  </si>
  <si>
    <t>-1218310839</t>
  </si>
  <si>
    <t>Poznámka k položce:_x000d_
OCELOVÝ POKLOP -PROSTOR PRO ODEPÍNÁNÍ SMYČEK_x000d_
-ROZMĚR OTVORU 1350x400mm_x000d_
-ROZMĚR POKLOPU 1390x440mm_x000d_
-POKLOP TVOŘEN PROTISKLUZNÝM SLZIČKOVÝM PLECHEM tl. 5mm_x000d_-RÁM Z ÚHELNÍKŮ 30/30/3mm + NAVAŘENÁ PÁSOVINA 10/5mm VČETNĚ_x000d_KOTEV Z PLOCHÉ OCELI 30/4mm, dl. 150mm (4x)_x000d_
-POVRCHOVÁ ÚPRAVA: ŽÁROVÉ ZINKOVÁNÍV SÍLE DLE tl. MATERIÁLU</t>
  </si>
  <si>
    <t>"ozn. Z02" 1</t>
  </si>
  <si>
    <t>55</t>
  </si>
  <si>
    <t>767S01Z02b</t>
  </si>
  <si>
    <t>1400919615</t>
  </si>
  <si>
    <t>Poznámka k položce:_x000d_
OCELOVÝ POKLOP -PROSTOR PRO ODEPÍNÁNÍ SMYČEK_x000d_
-ROZMĚR OTVORU 1590x400mm_x000d_
-ROZMĚR POKLOPU 1630x440mm_x000d_
-POKLOP TVOŘEN PROTISKLUZNÝM SLZIČKOVÝM PLECHEM tl. 5mm_x000d_-RÁM Z ÚHELNÍKŮ 30/30/3mm + NAVAŘENÁ PÁSOVINA 10/5mm VČETNĚ_x000d_KOTEV Z PLOCHÉ OCELI 30/4mm, dl. 150mm (4x)_x000d_
-POVRCHOVÁ ÚPRAVA: ŽÁROVÉ ZINKOVÁNÍV SÍLE DLE tl. MATERIÁLU</t>
  </si>
  <si>
    <t>"ozn. Z02b" 1</t>
  </si>
  <si>
    <t>56</t>
  </si>
  <si>
    <t>767S01Z03</t>
  </si>
  <si>
    <t>Dodávka a montáž zarážky pro rolbu u sněřné jámy</t>
  </si>
  <si>
    <t>1734255502</t>
  </si>
  <si>
    <t>Poznámka k položce:_x000d_
ZARÁŽKA PRO ROLBU U SNĚŽNÉ JÁMY_x000d_-OCELOVÁ TRUBKA 70/5mm_x000d_
-KOTVENÍ POMOCÍ OCELOVÝCH PLECHŮ tl. 8mm, 150x150mm NA CHEMICKÉ KOTVY_x000d_
4x M12_x000d_
-POVRCHOVÁ ÚPRAVA: ŽÁROVÉ ZINKOVÁNÍ V SÍLE DLE tl. MATERIÁLU_x000d_-NA TENTO VÝROBEK JE NUTNÉ ZPRACOVAT DÍLENSKOU PD</t>
  </si>
  <si>
    <t>"ozn. Z03" 1</t>
  </si>
  <si>
    <t>57</t>
  </si>
  <si>
    <t>767S01Z04</t>
  </si>
  <si>
    <t>Dodávka a montáž ocelového poklopu vstupu do sněžné jámy</t>
  </si>
  <si>
    <t>-2095259026</t>
  </si>
  <si>
    <t>Poznámka k položce:_x000d_
OCELOVÝ POKLOP VSTUPU DO SNĚŽNÉ JÁMY - servis čerpadla_x000d_-ROZMĚR OTVORU 800x600mm_x000d_
-ROZMĚR POKLOPU 840x640mm_x000d_
-POKLOP TVOŘEN PROTISKLUZNÝM SLZIČKOVÝM PLECHEM tl. 10mm_x000d_-RÁM Z ÚHELNÍKŮ 30/30/3mm + NAVAŘENÁ PÁSOVINA 10/5mm VČETNĚ_x000d_KOTEV Z PLOCHÉ OCELI 30/4mm, dl. 150mm (4x)_x000d_
-POVRCHOVÁ ÚPRAVA: ŽÁROVÉ ZINKOVÁNÍV SÍLE DLE tl. MATERIÁLU_x000d_-NA TENTO VÝROBEK JE NUTNÉ ZPRACOVAT DÍLENSKOU PD</t>
  </si>
  <si>
    <t>"ozn. Z04" 1</t>
  </si>
  <si>
    <t>58</t>
  </si>
  <si>
    <t>767S01Z05</t>
  </si>
  <si>
    <t>Dodávka a montáž ocelového poklopu sněžné jámy vč. elektrického ovládání</t>
  </si>
  <si>
    <t>-1298268098</t>
  </si>
  <si>
    <t>Poznámka k položce:_x000d_
OCELOVÝ PLNÝ POKLOP VSTUPU DO SNĚŽNÉ JÁMY_x000d_
-PRO VYSYPÁNÍ SNĚHU Z ROLBY_x000d_-ROZMĚR OTVORU 2000x1500mm_x000d_-NOSNOST OCELOVÉHO STROPU DO 3,5 t_x000d_-OTEVÍRÁNÍ POKLOPU PŘES ELEKTRICKY OVLÁDANOU KLADKU, KTERÁ BUDE_x000d_
PŘIPEVNĚNA NA STROPĚ NAD SNĚŽNOU JÁMOU_x000d_
POKLOP:_x000d_
-RÁM Z L PROFILŮ 100/150/10 mm VČETNĚ KOTEVNÍCH PRVKŮ Z PÁSOVINY_x000d_40/3 mm, dl.250 mm, a´=300 mm_x000d_
-VÝPLŇ PLOCHOU OCELÍ 150/15 mm V ROZTEČI 200×200 mm S VÝŘEZY NA_x000d_
PŘÍČNÝCH PRVKÁCH PRO VZÁJEMNÉ PROPOJENÍ, ZAKRYTÍ PLECHEM tl. 10 mm_x000d_
-VŠECHNY SPOJE OVAŘIT KOUTOVÝMI SVARY_x000d_
-POVRCHOVÁ ÚPRAVA - ŽÁROVÉ ZINKOVÁNÍ V SÍLE PODLE tl. MATERIÁLU_x000d_
-NA TENTO VÝROBEK JE NUTNÉ ZPRACOVAT DÍLENSKOU PD</t>
  </si>
  <si>
    <t>"ozn. Z05" 1</t>
  </si>
  <si>
    <t>59</t>
  </si>
  <si>
    <t>767S01Z07</t>
  </si>
  <si>
    <t>Dodávka a montáž ocelového zábradlí před tribunu</t>
  </si>
  <si>
    <t>514557202</t>
  </si>
  <si>
    <t>Poznámka k položce:_x000d_
OCELOVÉ ZÁBRADLÍ PŘED TRIBUNU_x000d_-ROZMĚR OTVORU 1175×27 000_x000d_
-MADLO - 40×100mm_x000d_-VÝPLŇ - 35×80 mm_x000d_-SLOUPEK - 40×100mm_x000d_
-POVRCHOVÁ ÚPRAVA: BÍLÝ NÁTĚR DLE PŮVODNÍHO_x000d_ZÁBRADLÍ_x000d_
-NA TENTO VÝROBEK JE NUTNÉ ZPRACOVAT DÍLENSKOU PD</t>
  </si>
  <si>
    <t>"ozn. Z07" 27</t>
  </si>
  <si>
    <t>60</t>
  </si>
  <si>
    <t>767S01Z08</t>
  </si>
  <si>
    <t>Dodávka a montáž ocelové stupně na tribunu</t>
  </si>
  <si>
    <t>-331708945</t>
  </si>
  <si>
    <t>Poznámka k položce:_x000d_
OCELOVÝ STUPEŇ NA TRIBUNU_x000d_-380×1200 mm_x000d_
-výška 200 mm_x000d_
-STUPEŇ TVOŘEN PROTISKLUZNÝM SLZIČKOVÝM PLECHEM tl. 5mm_x000d_-RÁM Z PROFILŮ 30/30/3mm_x000d_
-POVRCHOVÁ ÚPRAVA: ŽÁROVÉ ZINKOVÁNÍV SÍLE DLE tl. MATERIÁLU</t>
  </si>
  <si>
    <t>"ozn. Z08" 4</t>
  </si>
  <si>
    <t>61</t>
  </si>
  <si>
    <t>998767201</t>
  </si>
  <si>
    <t>Přesun hmot pro zámečnické konstrukce stanovený procentní sazbou (%) z ceny vodorovná dopravní vzdálenost do 50 m v objektech výšky do 6 m</t>
  </si>
  <si>
    <t>760299274</t>
  </si>
  <si>
    <t>https://podminky.urs.cz/item/CS_URS_2023_02/998767201</t>
  </si>
  <si>
    <t>62</t>
  </si>
  <si>
    <t>998767292</t>
  </si>
  <si>
    <t>Přesun hmot pro zámečnické konstrukce stanovený procentní sazbou (%) z ceny Příplatek k cenám za zvětšený přesun přes vymezenou největší dopravní vzdálenost do 100 m</t>
  </si>
  <si>
    <t>1735646083</t>
  </si>
  <si>
    <t>https://podminky.urs.cz/item/CS_URS_2023_02/998767292</t>
  </si>
  <si>
    <t>776</t>
  </si>
  <si>
    <t>Podlahy povlakové</t>
  </si>
  <si>
    <t>63</t>
  </si>
  <si>
    <t>776262121</t>
  </si>
  <si>
    <t>Montáž podlahovin z pryže lepením 2-složkovým lepidlem (do vlhkých prostor) ze čtverců</t>
  </si>
  <si>
    <t>-1887008373</t>
  </si>
  <si>
    <t>https://podminky.urs.cz/item/CS_URS_2023_02/776262121</t>
  </si>
  <si>
    <t>pryžové desky tl. 16 mm</t>
  </si>
  <si>
    <t>"hráčské lavice" 30,0+28,6+28,6</t>
  </si>
  <si>
    <t>"rolbárna" 37,55</t>
  </si>
  <si>
    <t>"asfaltová plocha" 75,33</t>
  </si>
  <si>
    <t>64</t>
  </si>
  <si>
    <t>27245006W</t>
  </si>
  <si>
    <t>deska hladká recyklovaná pryž pro sportovní povrchy s extrémním namáháním tl 16mm černá</t>
  </si>
  <si>
    <t>-1726082764</t>
  </si>
  <si>
    <t>200,08*1,1 'Přepočtené koeficientem množství</t>
  </si>
  <si>
    <t>65</t>
  </si>
  <si>
    <t>1854993830</t>
  </si>
  <si>
    <t>pryžové desky tl. 10 mm</t>
  </si>
  <si>
    <t>"odpočet hráčských lavic - jiná tloušťka desek" -(30+28,6*2)</t>
  </si>
  <si>
    <t>66</t>
  </si>
  <si>
    <t>27245004W</t>
  </si>
  <si>
    <t>deska hladká recyklovaná pryž pro sportovní povrchy s extrémním namáháním tl 10mm černá</t>
  </si>
  <si>
    <t>1209527290</t>
  </si>
  <si>
    <t>533,44*1,1 'Přepočtené koeficientem množství</t>
  </si>
  <si>
    <t>67</t>
  </si>
  <si>
    <t>998776201</t>
  </si>
  <si>
    <t>Přesun hmot pro podlahy povlakové stanovený procentní sazbou (%) z ceny vodorovná dopravní vzdálenost do 50 m v objektech výšky do 6 m</t>
  </si>
  <si>
    <t>-1938971595</t>
  </si>
  <si>
    <t>https://podminky.urs.cz/item/CS_URS_2023_02/998776201</t>
  </si>
  <si>
    <t>68</t>
  </si>
  <si>
    <t>998776292</t>
  </si>
  <si>
    <t>Přesun hmot pro podlahy povlakové stanovený procentní sazbou (%) z ceny Příplatek k cenám za zvětšený přesun přes vymezenou největší dopravní vzdálenost do 100 m</t>
  </si>
  <si>
    <t>1447058508</t>
  </si>
  <si>
    <t>https://podminky.urs.cz/item/CS_URS_2023_02/998776292</t>
  </si>
  <si>
    <t>777</t>
  </si>
  <si>
    <t>Podlahy lité</t>
  </si>
  <si>
    <t>69</t>
  </si>
  <si>
    <t>777111123</t>
  </si>
  <si>
    <t>Příprava podkladu před provedením litých podlah obroušení strojní</t>
  </si>
  <si>
    <t>907073746</t>
  </si>
  <si>
    <t>https://podminky.urs.cz/item/CS_URS_2023_02/777111123</t>
  </si>
  <si>
    <t>70</t>
  </si>
  <si>
    <t>777511143</t>
  </si>
  <si>
    <t>Krycí stěrka chemicky odolná epoxidová, tloušťky přes 1 do 2 mm</t>
  </si>
  <si>
    <t>1160126114</t>
  </si>
  <si>
    <t>https://podminky.urs.cz/item/CS_URS_2023_02/777511143</t>
  </si>
  <si>
    <t>podlahová skladba - epoxidová dvousložková stěrka vodě a chemicky odolná</t>
  </si>
  <si>
    <t>71</t>
  </si>
  <si>
    <t>998777201</t>
  </si>
  <si>
    <t>Přesun hmot pro podlahy lité stanovený procentní sazbou (%) z ceny vodorovná dopravní vzdálenost do 50 m v objektech výšky do 6 m</t>
  </si>
  <si>
    <t>23107945</t>
  </si>
  <si>
    <t>https://podminky.urs.cz/item/CS_URS_2023_02/998777201</t>
  </si>
  <si>
    <t>72</t>
  </si>
  <si>
    <t>998777292</t>
  </si>
  <si>
    <t>Přesun hmot pro podlahy lité stanovený procentní sazbou (%) z ceny Příplatek k cenám za zvětšený přesun přes vymezenou největší dopravní vzdálenost do 100 m</t>
  </si>
  <si>
    <t>1920735697</t>
  </si>
  <si>
    <t>https://podminky.urs.cz/item/CS_URS_2023_02/998777292</t>
  </si>
  <si>
    <t>781</t>
  </si>
  <si>
    <t>Dokončovací práce - obklady</t>
  </si>
  <si>
    <t>73</t>
  </si>
  <si>
    <t>781111011</t>
  </si>
  <si>
    <t>Příprava podkladu před provedením obkladu oprášení (ometení) stěny</t>
  </si>
  <si>
    <t>-213197278</t>
  </si>
  <si>
    <t>https://podminky.urs.cz/item/CS_URS_2023_02/781111011</t>
  </si>
  <si>
    <t>74</t>
  </si>
  <si>
    <t>781121011</t>
  </si>
  <si>
    <t>Příprava podkladu před provedením obkladu nátěr penetrační na stěnu</t>
  </si>
  <si>
    <t>-1750164970</t>
  </si>
  <si>
    <t>https://podminky.urs.cz/item/CS_URS_2023_02/781121011</t>
  </si>
  <si>
    <t>75</t>
  </si>
  <si>
    <t>781151031</t>
  </si>
  <si>
    <t>Příprava podkladu před provedením obkladu celoplošné vyrovnání podkladu stěrkou, tloušťky 3 mm</t>
  </si>
  <si>
    <t>-532118753</t>
  </si>
  <si>
    <t>https://podminky.urs.cz/item/CS_URS_2023_02/781151031</t>
  </si>
  <si>
    <t>76</t>
  </si>
  <si>
    <t>781151041</t>
  </si>
  <si>
    <t>Příprava podkladu před provedením obkladu celoplošné vyrovnání podkladu příplatek za každý další 1 mm tloušťky přes 3 mm</t>
  </si>
  <si>
    <t>1834081108</t>
  </si>
  <si>
    <t>https://podminky.urs.cz/item/CS_URS_2023_02/781151041</t>
  </si>
  <si>
    <t>22,2*3 'Přepočtené koeficientem množství</t>
  </si>
  <si>
    <t>77</t>
  </si>
  <si>
    <t>781474113</t>
  </si>
  <si>
    <t>Montáž obkladů vnitřních stěn z dlaždic keramických lepených flexibilním lepidlem maloformátových hladkých přes 12 do 19 ks/m2</t>
  </si>
  <si>
    <t>299007638</t>
  </si>
  <si>
    <t>https://podminky.urs.cz/item/CS_URS_2023_02/781474113</t>
  </si>
  <si>
    <t>"rolbárna - oprava soklu" 11,1*2*1,0</t>
  </si>
  <si>
    <t>78</t>
  </si>
  <si>
    <t>59761071</t>
  </si>
  <si>
    <t>obklad keramický hladký přes 12 do 19ks/m2</t>
  </si>
  <si>
    <t>-785292369</t>
  </si>
  <si>
    <t>22,2*1,1 'Přepočtené koeficientem množství</t>
  </si>
  <si>
    <t>79</t>
  </si>
  <si>
    <t>998781201</t>
  </si>
  <si>
    <t>Přesun hmot pro obklady keramické stanovený procentní sazbou (%) z ceny vodorovná dopravní vzdálenost do 50 m v objektech výšky do 6 m</t>
  </si>
  <si>
    <t>-298125163</t>
  </si>
  <si>
    <t>https://podminky.urs.cz/item/CS_URS_2023_02/998781201</t>
  </si>
  <si>
    <t>784</t>
  </si>
  <si>
    <t>Dokončovací práce - malby a tapety</t>
  </si>
  <si>
    <t>80</t>
  </si>
  <si>
    <t>784111011</t>
  </si>
  <si>
    <t>Obroušení podkladu omítky v místnostech výšky do 3,80 m</t>
  </si>
  <si>
    <t>-1758209705</t>
  </si>
  <si>
    <t>https://podminky.urs.cz/item/CS_URS_2023_02/784111011</t>
  </si>
  <si>
    <t>81</t>
  </si>
  <si>
    <t>784111031</t>
  </si>
  <si>
    <t>Omytí podkladu omytí v místnostech výšky do 3,80 m</t>
  </si>
  <si>
    <t>-68337150</t>
  </si>
  <si>
    <t>https://podminky.urs.cz/item/CS_URS_2023_02/784111031</t>
  </si>
  <si>
    <t>82</t>
  </si>
  <si>
    <t>784121001</t>
  </si>
  <si>
    <t>Oškrabání malby v místnostech výšky do 3,80 m</t>
  </si>
  <si>
    <t>853901972</t>
  </si>
  <si>
    <t>https://podminky.urs.cz/item/CS_URS_2023_02/784121001</t>
  </si>
  <si>
    <t>83</t>
  </si>
  <si>
    <t>784171111</t>
  </si>
  <si>
    <t>Zakrytí nemalovaných ploch (materiál ve specifikaci) včetně pozdějšího odkrytí svislých ploch např. stěn, oken, dveří v místnostech výšky do 3,80</t>
  </si>
  <si>
    <t>593085420</t>
  </si>
  <si>
    <t>https://podminky.urs.cz/item/CS_URS_2023_02/784171111</t>
  </si>
  <si>
    <t>2,93*2,75*2+2,7*3,0*2+1,0*2,0</t>
  </si>
  <si>
    <t>84</t>
  </si>
  <si>
    <t>58124842</t>
  </si>
  <si>
    <t>fólie pro malířské potřeby zakrývací tl 7µ 4x5m</t>
  </si>
  <si>
    <t>786010648</t>
  </si>
  <si>
    <t>34,315*1,05 'Přepočtené koeficientem množství</t>
  </si>
  <si>
    <t>85</t>
  </si>
  <si>
    <t>784211101</t>
  </si>
  <si>
    <t>Malby z malířských směsí oděruvzdorných za mokra dvojnásobné, bílé za mokra oděruvzdorné výborně v místnostech výšky do 3,80 m</t>
  </si>
  <si>
    <t>1332557109</t>
  </si>
  <si>
    <t>https://podminky.urs.cz/item/CS_URS_2023_02/784211101</t>
  </si>
  <si>
    <t>"nová výmalba rolbárny" 11,1*2*2,1+37,3</t>
  </si>
  <si>
    <t>86</t>
  </si>
  <si>
    <t>784211141</t>
  </si>
  <si>
    <t>Malby z malířských směsí oděruvzdorných za mokra Příplatek k cenám dvojnásobných maleb za zvýšenou pracnost při provádění malého rozsahu plochy do 5 m2</t>
  </si>
  <si>
    <t>1635901245</t>
  </si>
  <si>
    <t>https://podminky.urs.cz/item/CS_URS_2023_02/784211141</t>
  </si>
  <si>
    <t>D.1.2 - Stavebně konstrukční řešení</t>
  </si>
  <si>
    <t xml:space="preserve">    1 - Zemní práce</t>
  </si>
  <si>
    <t xml:space="preserve">    3 - Svislé a kompletní konstrukce</t>
  </si>
  <si>
    <t xml:space="preserve">      95 - Různé dokončovací konstrukce a práce pozemních staveb</t>
  </si>
  <si>
    <t>Zemní práce</t>
  </si>
  <si>
    <t>131351302</t>
  </si>
  <si>
    <t>Hloubení nezapažených jam a zářezů strojně s urovnáním dna do předepsaného profilu a spádu v omezeném prostoru v hornině třídy těžitelnosti II skupiny 4 přes 20 do 50 m3</t>
  </si>
  <si>
    <t>-1531885736</t>
  </si>
  <si>
    <t>https://podminky.urs.cz/item/CS_URS_2023_02/131351302</t>
  </si>
  <si>
    <t>výkop pro jímku rozvaděče</t>
  </si>
  <si>
    <t>4,0*3,2*1,65</t>
  </si>
  <si>
    <t>výkop pro jímku sněžné jámy</t>
  </si>
  <si>
    <t>6,1*7,55*2,65</t>
  </si>
  <si>
    <t>výkop pro jímky smyček</t>
  </si>
  <si>
    <t>1,6*(2,3+2,4)*0,55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</si>
  <si>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</si>
  <si>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</si>
  <si>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962360895</t>
  </si>
  <si>
    <t>https://podminky.urs.cz/item/CS_URS_2023_02/162351103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</si>
  <si>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</si>
  <si>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</si>
  <si>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-1614199402</t>
  </si>
  <si>
    <t>https://podminky.urs.cz/item/CS_URS_2023_02/162751117</t>
  </si>
  <si>
    <t>171201231</t>
  </si>
  <si>
    <t>Poplatek za uložení stavebního odpadu na recyklační skládce (skládkovné) zeminy a kamení zatříděného do Katalogu odpadů pod kódem 17 05 04</t>
  </si>
  <si>
    <t>408864983</t>
  </si>
  <si>
    <t>https://podminky.urs.cz/item/CS_URS_2023_02/171201231</t>
  </si>
  <si>
    <t>67,242*1,7 'Přepočtené koeficientem množství</t>
  </si>
  <si>
    <t>171251201</t>
  </si>
  <si>
    <t>Uložení sypaniny na skládky nebo meziskládky bez hutnění s upravením uložené sypaniny do předepsaného tvaru</t>
  </si>
  <si>
    <t>1971821471</t>
  </si>
  <si>
    <t>https://podminky.urs.cz/item/CS_URS_2023_02/171251201</t>
  </si>
  <si>
    <t>174151102</t>
  </si>
  <si>
    <t>Zásyp sypaninou z jakékoliv horniny strojně s uložením výkopku ve vrstvách se zhutněním v prostorách s omezeným pohybem stroje s urovnáním povrchu zásypu</t>
  </si>
  <si>
    <t>-2051766133</t>
  </si>
  <si>
    <t>https://podminky.urs.cz/item/CS_URS_2023_02/174151102</t>
  </si>
  <si>
    <t>kubatura výkopu pro jímky</t>
  </si>
  <si>
    <t>147,302</t>
  </si>
  <si>
    <t>odpočet konstrukcí jímek</t>
  </si>
  <si>
    <t>-(6,424+3,458+2,268+54,612+0,48)</t>
  </si>
  <si>
    <t>271572211</t>
  </si>
  <si>
    <t>Podsyp pod základové konstrukce se zhutněním a urovnáním povrchu ze štěrkopísku netříděného</t>
  </si>
  <si>
    <t>-2035814646</t>
  </si>
  <si>
    <t>https://podminky.urs.cz/item/CS_URS_2023_02/271572211</t>
  </si>
  <si>
    <t>štěrkopískový podsyp jímek</t>
  </si>
  <si>
    <t>"jímka rozvaděče J01" 2,9*2,1*0,15</t>
  </si>
  <si>
    <t>"jímka sněžné jámy J02" 4,3*5,75*0,2</t>
  </si>
  <si>
    <t>"jímka uzavírání smyček J03" 1,1*(1,25+1,9)/2*0,15</t>
  </si>
  <si>
    <t>"jímka uzavírání smyček J04" 1,1*(1,55+2,15)/2*0,15</t>
  </si>
  <si>
    <t>273313511</t>
  </si>
  <si>
    <t>Základy z betonu prostého desky z betonu kamenem neprokládaného tř. C 12/15</t>
  </si>
  <si>
    <t>389553909</t>
  </si>
  <si>
    <t>https://podminky.urs.cz/item/CS_URS_2023_02/273313511</t>
  </si>
  <si>
    <t>podkladní beton jímek</t>
  </si>
  <si>
    <t>"jímka rozvaděče J01" 2,9*2,1*0,1</t>
  </si>
  <si>
    <t>"jímka sněžné jámy J02" 4,3*5,75*0,1</t>
  </si>
  <si>
    <t>"jímka uzavírání smyček J03" 1,1*(1,25+1,9)/2*0,1</t>
  </si>
  <si>
    <t>"jímka uzavírání smyček J04" 1,1*(1,55+2,15)/2*0,1</t>
  </si>
  <si>
    <t>274322511</t>
  </si>
  <si>
    <t>Základy z betonu železového (bez výztuže) pasy z betonu se zvýšenými nároky na prostředí tř. C 25/30</t>
  </si>
  <si>
    <t>1339483015</t>
  </si>
  <si>
    <t>https://podminky.urs.cz/item/CS_URS_2023_02/274322511</t>
  </si>
  <si>
    <t>obruba ledové plochy - viz v.č. D.1.2.2</t>
  </si>
  <si>
    <t>((61,32*29,32-(18,32*18,32-pi*9,16*9,16))-(60,72*28,72-(17,72*17,72-pi*8,86*8,86)))*0,9</t>
  </si>
  <si>
    <t>snížení obruby v místě krajních smyček a průjezdu rolby</t>
  </si>
  <si>
    <t>-(3,14+2,86+3,74)*0,3*0,15</t>
  </si>
  <si>
    <t>274351121</t>
  </si>
  <si>
    <t>Bednění základů pasů rovné zřízení</t>
  </si>
  <si>
    <t>-1301587690</t>
  </si>
  <si>
    <t>https://podminky.urs.cz/item/CS_URS_2023_02/274351121</t>
  </si>
  <si>
    <t>obruba ledové plochy</t>
  </si>
  <si>
    <t>(61,32-9,16*2+29,32-9,16*2+60,72-8,86*2+28,72-8,86*2)*2*0,9</t>
  </si>
  <si>
    <t>(1,9+1,6+0,6+0,6+0,3+0,3)*0,15</t>
  </si>
  <si>
    <t>274351122</t>
  </si>
  <si>
    <t>Bednění základů pasů rovné odstranění</t>
  </si>
  <si>
    <t>1900000278</t>
  </si>
  <si>
    <t>https://podminky.urs.cz/item/CS_URS_2023_02/274351122</t>
  </si>
  <si>
    <t>274352241</t>
  </si>
  <si>
    <t>Bednění základů pasů kruhové nebo obloukové poloměru přes 4 m zřízení</t>
  </si>
  <si>
    <t>-1069619896</t>
  </si>
  <si>
    <t>https://podminky.urs.cz/item/CS_URS_2023_02/274352241</t>
  </si>
  <si>
    <t>(pi*9,16*2+pi*8,86*2)*0,9</t>
  </si>
  <si>
    <t>274352242</t>
  </si>
  <si>
    <t>Bednění základů pasů kruhové nebo obloukové poloměru přes 4 m odstranění</t>
  </si>
  <si>
    <t>-1668284178</t>
  </si>
  <si>
    <t>https://podminky.urs.cz/item/CS_URS_2023_02/274352242</t>
  </si>
  <si>
    <t>274361821</t>
  </si>
  <si>
    <t>Výztuž základů pasů z betonářské oceli 10 505 (R) nebo BSt 500</t>
  </si>
  <si>
    <t>1522803212</t>
  </si>
  <si>
    <t>https://podminky.urs.cz/item/CS_URS_2023_02/274361821</t>
  </si>
  <si>
    <t>44,007195104088*0,1 'Přepočtené koeficientem množství</t>
  </si>
  <si>
    <t>Svislé a kompletní konstrukce</t>
  </si>
  <si>
    <t>380326342</t>
  </si>
  <si>
    <t>Kompletní konstrukce čistíren odpadních vod, nádrží, vodojemů, kanálů z betonu železového bez výztuže a bednění pro konstrukce bílých van tř. C 30/37, tl. přes 150 do 300 mm</t>
  </si>
  <si>
    <t>-1266011426</t>
  </si>
  <si>
    <t>https://podminky.urs.cz/item/CS_URS_2023_02/380326342</t>
  </si>
  <si>
    <t>jímka rozvaděče J01</t>
  </si>
  <si>
    <t>"dno" 2,7*1,9*0,25</t>
  </si>
  <si>
    <t>"stěny" (2,7+1,35*2)*0,25*1,3+2,4*0,3*0,6</t>
  </si>
  <si>
    <t>jímka sněžné jámy J02</t>
  </si>
  <si>
    <t>"dno" 4,1*5,55*0,3</t>
  </si>
  <si>
    <t>stěny - obetonování plastových nádrží</t>
  </si>
  <si>
    <t>(4,1*3+3,6*2+1,2*2)*0,25*2,2</t>
  </si>
  <si>
    <t>jímka uzavírání smyček J03</t>
  </si>
  <si>
    <t>"dno" 0,9*(1,15+1,8)/2*0,25</t>
  </si>
  <si>
    <t>"stěny" (0,9+1,05+1,55)*0,25*0,2</t>
  </si>
  <si>
    <t>jímka uzavírání smyček J04</t>
  </si>
  <si>
    <t>"dno" 0,9*(1,45+2,05)/2*0,25</t>
  </si>
  <si>
    <t>"stěny" (0,9+1,35+1,8)*0,25*0,2</t>
  </si>
  <si>
    <t>380356231</t>
  </si>
  <si>
    <t>Bednění kompletních konstrukcí čistíren odpadních vod, nádrží, vodojemů, kanálů konstrukcí neomítaných z betonu prostého nebo železového ploch rovinných zřízení</t>
  </si>
  <si>
    <t>-1516506278</t>
  </si>
  <si>
    <t>https://podminky.urs.cz/item/CS_URS_2023_02/380356231</t>
  </si>
  <si>
    <t>"dno" (2,7+1,9)*2*0,25</t>
  </si>
  <si>
    <t>"stěny" (2,7+1,6*2+0,25*2+2,2+1,35*2)*1,3+2,4*0,6*2</t>
  </si>
  <si>
    <t>"dno" (4,1+5,55)*2*0,3</t>
  </si>
  <si>
    <t>(4,1+5,55)*2*2,2</t>
  </si>
  <si>
    <t>"dno" (0,9+1,15+1,8)*0,25</t>
  </si>
  <si>
    <t>"stěny" (0,9+1,15+1,8+0,4+1,05+1,55)*0,2</t>
  </si>
  <si>
    <t>"dno" (0,9+1,45+2,05)*0,25</t>
  </si>
  <si>
    <t>"stěny" (0,9+1,45+2,05+0,4+1,35+1,8)*0,2</t>
  </si>
  <si>
    <t>380356232</t>
  </si>
  <si>
    <t>Bednění kompletních konstrukcí čistíren odpadních vod, nádrží, vodojemů, kanálů konstrukcí neomítaných z betonu prostého nebo železového ploch rovinných odstranění</t>
  </si>
  <si>
    <t>-357081286</t>
  </si>
  <si>
    <t>https://podminky.urs.cz/item/CS_URS_2023_02/380356232</t>
  </si>
  <si>
    <t>380361006</t>
  </si>
  <si>
    <t>Výztuž kompletních konstrukcí čistíren odpadních vod, nádrží, vodojemů, kanálů z oceli 10 505 (R) nebo BSt 500</t>
  </si>
  <si>
    <t>1928915024</t>
  </si>
  <si>
    <t>https://podminky.urs.cz/item/CS_URS_2023_02/380361006</t>
  </si>
  <si>
    <t>23,444*0,16 'Přepočtené koeficientem množství</t>
  </si>
  <si>
    <t>382122312</t>
  </si>
  <si>
    <t>Montáž dílců prefabrikovaných pravoúhlých nádrží ze železobetonu šířky do 3 m zákrytové desky, délky přes 3 do 5 m</t>
  </si>
  <si>
    <t>255710355</t>
  </si>
  <si>
    <t>https://podminky.urs.cz/item/CS_URS_2023_02/382122312</t>
  </si>
  <si>
    <t>"prefabrikovaný strop jímky sněžné jámy J02" 2</t>
  </si>
  <si>
    <t>RMAT0001</t>
  </si>
  <si>
    <t>prefabrikát ŽB zákrytová deska jímky sněžné jámy 4100x4000 mm tl. 200 mm s otvorem pro sypání sněhu</t>
  </si>
  <si>
    <t>18867079</t>
  </si>
  <si>
    <t>RMAT0002</t>
  </si>
  <si>
    <t>prefabrikát ŽB zákrytová deska jímky sněžné jámy 4100x1600 mm tl. 200 mm se vstupním otvorem</t>
  </si>
  <si>
    <t>2090251508</t>
  </si>
  <si>
    <t>382413117a</t>
  </si>
  <si>
    <t>Osazení plastové jímky z polypropylenu PP na obetonování objemu 10000 l</t>
  </si>
  <si>
    <t>-782277386</t>
  </si>
  <si>
    <t>"jímka sněžné jámy č. 2" 1</t>
  </si>
  <si>
    <t>562S01J02b</t>
  </si>
  <si>
    <t>plastové těleso jímky vnitřního rozměru 3600x1200x2200 mm</t>
  </si>
  <si>
    <t>-1203665619</t>
  </si>
  <si>
    <t>Poznámka k položce:_x000d_
VYPLASTOVÁNÍ JÍMKY:_x000d_
-jedná se o dvě samostatné jímky, které jsou propojeny potrubím_x000d_
-materiál: Polyetylen tl. 10 mm vyrobený dle normy ČSN EN ISO 14632 s žebry pro osazení armovací oceli_x000d_-provedení bez víka_x000d_
-jímky musí mít atest pro kontakt s pitnou vodou_x000d_
-dodavatel předá osvědčení o vodotěsnosti jímek</t>
  </si>
  <si>
    <t>382413122c</t>
  </si>
  <si>
    <t>Osazení plastové jímky z polypropylenu PP na obetonování objemu 30000 l</t>
  </si>
  <si>
    <t>1672824399</t>
  </si>
  <si>
    <t>"jímka sněžné jámy č. 1" 1</t>
  </si>
  <si>
    <t>562S01J02a</t>
  </si>
  <si>
    <t>plastové těleso jímky vnitřního rozměru 3600x3600x2200 mm</t>
  </si>
  <si>
    <t>1627014198</t>
  </si>
  <si>
    <t>382761114a</t>
  </si>
  <si>
    <t>Vložky do stěn biologických filtrů z PVC trub osazených do vynechaných otvorů nebo přímo při betonáži, s dodáním trub délky vložky do 300 mm DN 300</t>
  </si>
  <si>
    <t>2062858265</t>
  </si>
  <si>
    <t>"propojení jímek sněžné jámy a bezpečnostní přepad" 1+1</t>
  </si>
  <si>
    <t>953241110</t>
  </si>
  <si>
    <t>Osazení smykových trnů do dilatačních spár jednoduchých pro nižší zatížení z nerezové nebo pozinkované oceli bez pouzdra, průměr 16 mm</t>
  </si>
  <si>
    <t>-1344208222</t>
  </si>
  <si>
    <t>https://podminky.urs.cz/item/CS_URS_2023_02/953241110</t>
  </si>
  <si>
    <t>"dilatace obruby ledové plochy - 2 ks po 6 m" 26*2</t>
  </si>
  <si>
    <t>54879301</t>
  </si>
  <si>
    <t>trn pro přenos smykové síly u dilatačních spár pro nižší zatížení nerez bez pouzdra D 16mm</t>
  </si>
  <si>
    <t>-919560979</t>
  </si>
  <si>
    <t>953334315</t>
  </si>
  <si>
    <t>Kombinovaný těsnící pás do pracovních spar betonových konstrukcí PVC pás s bobtnavým kruhovým profilem šířky 150 mm</t>
  </si>
  <si>
    <t>-887212112</t>
  </si>
  <si>
    <t>https://podminky.urs.cz/item/CS_URS_2023_02/953334315</t>
  </si>
  <si>
    <t>"jímka rozvaděče J01" 2,45*2+1,6*2</t>
  </si>
  <si>
    <t>"jímka sněžné jámy J02" 3,85*3+5,3*2</t>
  </si>
  <si>
    <t>"jímka uzavírání smyček J03" 0,65+1,3+1,6</t>
  </si>
  <si>
    <t>"jímka uzavírání smyček J04" 0,65+1,55+1,85</t>
  </si>
  <si>
    <t>95</t>
  </si>
  <si>
    <t>Různé dokončovací konstrukce a práce pozemních staveb</t>
  </si>
  <si>
    <t>95S01V001</t>
  </si>
  <si>
    <t>Napouštění nádrží sněžné jámy vodou souběžně s prováděním obetonování stěn</t>
  </si>
  <si>
    <t>1085644850</t>
  </si>
  <si>
    <t>"vnitřní objem jímek sněžné jámy" 3,6*(3,6+1,2)*2,2</t>
  </si>
  <si>
    <t>59007158</t>
  </si>
  <si>
    <t>D.1.4.1 - Zdravotechnické instalace</t>
  </si>
  <si>
    <t xml:space="preserve">    4 - Vodorovné konstrukce</t>
  </si>
  <si>
    <t xml:space="preserve">    8 - Trubní vedení</t>
  </si>
  <si>
    <t xml:space="preserve">    721 - Zdravotechnika - vnitřní kanalizace</t>
  </si>
  <si>
    <t>132353101</t>
  </si>
  <si>
    <t>Hloubení nezapažených rýh šířky do 800 mm strojně s urovnáním dna do předepsaného profilu a spádu v omezeném prostoru v hornině třídy těžitelnosti II skupiny 4 do 20 m3</t>
  </si>
  <si>
    <t>1453311363</t>
  </si>
  <si>
    <t>https://podminky.urs.cz/item/CS_URS_2023_02/132353101</t>
  </si>
  <si>
    <t>rýhy pro kanalizace</t>
  </si>
  <si>
    <t>(15+2+3+3+1)*0,8*1,5</t>
  </si>
  <si>
    <t>391925157</t>
  </si>
  <si>
    <t>-1269446111</t>
  </si>
  <si>
    <t>1157868212</t>
  </si>
  <si>
    <t>28,8*1,7 'Přepočtené koeficientem množství</t>
  </si>
  <si>
    <t>-1668414560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</si>
  <si>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</si>
  <si>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</si>
  <si>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1486506306</t>
  </si>
  <si>
    <t>https://podminky.urs.cz/item/CS_URS_2023_02/175111101</t>
  </si>
  <si>
    <t>kanalizace</t>
  </si>
  <si>
    <t>(15+2+3+3+1)*0,8*1,25</t>
  </si>
  <si>
    <t>58331200</t>
  </si>
  <si>
    <t>štěrkopísek netříděný</t>
  </si>
  <si>
    <t>-1803076401</t>
  </si>
  <si>
    <t>24*2 'Přepočtené koeficientem množství</t>
  </si>
  <si>
    <t>Vodorovné konstrukce</t>
  </si>
  <si>
    <t>451573111</t>
  </si>
  <si>
    <t>Lože pod potrubí, stoky a drobné objekty v otevřeném výkopu z písku a štěrkopísku do 63 mm</t>
  </si>
  <si>
    <t>-861307414</t>
  </si>
  <si>
    <t>https://podminky.urs.cz/item/CS_URS_2023_02/451573111</t>
  </si>
  <si>
    <t>(15+2+3+3+1)*0,8*0,15</t>
  </si>
  <si>
    <t>Trubní vedení</t>
  </si>
  <si>
    <t>871265221</t>
  </si>
  <si>
    <t>Kanalizační potrubí z tvrdého PVC v otevřeném výkopu ve sklonu do 20 %, hladkého plnostěnného jednovrstvého, tuhost třídy SN 8 DN 110</t>
  </si>
  <si>
    <t>1667823000</t>
  </si>
  <si>
    <t>https://podminky.urs.cz/item/CS_URS_2023_02/871265221</t>
  </si>
  <si>
    <t>0,5*2+1,5+2,25+0,7</t>
  </si>
  <si>
    <t>871315221</t>
  </si>
  <si>
    <t>Kanalizační potrubí z tvrdého PVC v otevřeném výkopu ve sklonu do 20 %, hladkého plnostěnného jednovrstvého, tuhost třídy SN 8 DN 160</t>
  </si>
  <si>
    <t>-1258944787</t>
  </si>
  <si>
    <t>https://podminky.urs.cz/item/CS_URS_2023_02/871315221</t>
  </si>
  <si>
    <t>14,5+2,5</t>
  </si>
  <si>
    <t>877260310</t>
  </si>
  <si>
    <t>Montáž tvarovek na kanalizačním plastovém potrubí z polypropylenu PP nebo tvrdého PVC hladkého plnostěnného kolen, víček nebo hrdlových uzávěrů DN 100</t>
  </si>
  <si>
    <t>-84737802</t>
  </si>
  <si>
    <t>https://podminky.urs.cz/item/CS_URS_2023_02/877260310</t>
  </si>
  <si>
    <t>28617180</t>
  </si>
  <si>
    <t>koleno kanalizační PP SN16 45° DN 100</t>
  </si>
  <si>
    <t>457433706</t>
  </si>
  <si>
    <t>28617190</t>
  </si>
  <si>
    <t>koleno kanalizační PP SN16 87° DN 100</t>
  </si>
  <si>
    <t>-796534979</t>
  </si>
  <si>
    <t>877310310</t>
  </si>
  <si>
    <t>Montáž tvarovek na kanalizačním plastovém potrubí z polypropylenu PP nebo tvrdého PVC hladkého plnostěnného kolen, víček nebo hrdlových uzávěrů DN 150</t>
  </si>
  <si>
    <t>986066299</t>
  </si>
  <si>
    <t>https://podminky.urs.cz/item/CS_URS_2023_02/877310310</t>
  </si>
  <si>
    <t>28617182</t>
  </si>
  <si>
    <t>koleno kanalizační PP SN16 45° DN 150</t>
  </si>
  <si>
    <t>-121727425</t>
  </si>
  <si>
    <t>28617192</t>
  </si>
  <si>
    <t>koleno kanalizační PP SN16 87° DN 150</t>
  </si>
  <si>
    <t>1338620938</t>
  </si>
  <si>
    <t>877310320</t>
  </si>
  <si>
    <t>Montáž tvarovek na kanalizačním plastovém potrubí z polypropylenu PP nebo tvrdého PVC hladkého plnostěnného odboček DN 150</t>
  </si>
  <si>
    <t>-1139654162</t>
  </si>
  <si>
    <t>https://podminky.urs.cz/item/CS_URS_2023_02/877310320</t>
  </si>
  <si>
    <t>-1871671142</t>
  </si>
  <si>
    <t>28617203</t>
  </si>
  <si>
    <t>odbočka kanalizační PP SN16 45° DN 150/100</t>
  </si>
  <si>
    <t>559425252</t>
  </si>
  <si>
    <t>877355121</t>
  </si>
  <si>
    <t>Výřez a montáž odbočné tvarovky na potrubí z trub z tvrdého PVC DN 200</t>
  </si>
  <si>
    <t>-1384939164</t>
  </si>
  <si>
    <t>https://podminky.urs.cz/item/CS_URS_2023_02/877355121</t>
  </si>
  <si>
    <t>28611912</t>
  </si>
  <si>
    <t>odbočka kanalizační plastová s hrdlem KG 160/110/45°</t>
  </si>
  <si>
    <t>-1706780986</t>
  </si>
  <si>
    <t>892312121</t>
  </si>
  <si>
    <t>Tlakové zkoušky vzduchem těsnícími vaky ucpávkovými DN 150</t>
  </si>
  <si>
    <t>úsek</t>
  </si>
  <si>
    <t>-978982653</t>
  </si>
  <si>
    <t>https://podminky.urs.cz/item/CS_URS_2023_02/892312121</t>
  </si>
  <si>
    <t>894811141</t>
  </si>
  <si>
    <t>Revizní šachta z tvrdého PVC v otevřeném výkopu typ přímý (DN šachty/DN trubního vedení) DN 400/160, odolnost vnějšímu tlaku 40 t, hloubka od 860 do 1230 mm</t>
  </si>
  <si>
    <t>531059936</t>
  </si>
  <si>
    <t>https://podminky.urs.cz/item/CS_URS_2023_02/894811141</t>
  </si>
  <si>
    <t>935113111</t>
  </si>
  <si>
    <t>Osazení odvodňovacího žlabu s krycím roštem polymerbetonového šířky do 200 mm</t>
  </si>
  <si>
    <t>-2105841595</t>
  </si>
  <si>
    <t>https://podminky.urs.cz/item/CS_URS_2023_02/935113111</t>
  </si>
  <si>
    <t>"nové liniové žlaby" 3,5+3,0*3+10,5</t>
  </si>
  <si>
    <t>ACO.133430</t>
  </si>
  <si>
    <t>ACO Multiline Sealin V150E - 0.0, žlab 1,0m</t>
  </si>
  <si>
    <t>2009480085</t>
  </si>
  <si>
    <t>"žlab délky 3,5 m" 2</t>
  </si>
  <si>
    <t>"žlab délky 3,0 m" 2*4</t>
  </si>
  <si>
    <t>ACO.133431</t>
  </si>
  <si>
    <t>ACO Multiline Sealin V150E - 0.1, žlab 0,5m</t>
  </si>
  <si>
    <t>1256246642</t>
  </si>
  <si>
    <t>"žlab délky 3,5 m" 1</t>
  </si>
  <si>
    <t>ACO.133434</t>
  </si>
  <si>
    <t>ACO Multiline Sealin V150E - 0.0.2, žlab 1,0m, odtok DN160</t>
  </si>
  <si>
    <t>-627950094</t>
  </si>
  <si>
    <t>"žlab délky 3,0 m" 1*4</t>
  </si>
  <si>
    <t>ACO.133485</t>
  </si>
  <si>
    <t>ACO Multiline Sealin V150E - kombi stěna pro začátek/konec</t>
  </si>
  <si>
    <t>453192787</t>
  </si>
  <si>
    <t>ACO.133607</t>
  </si>
  <si>
    <t>ACO Drainlock NW150 - C250, mřížkový rošt Q+ 1,0m, V2A</t>
  </si>
  <si>
    <t>100652768</t>
  </si>
  <si>
    <t>"žlab délky 3,5 m" 3</t>
  </si>
  <si>
    <t>"žlab délky 3,0 m" 3*4</t>
  </si>
  <si>
    <t>ACO.133608</t>
  </si>
  <si>
    <t>ACO Drainlock NW150 - C250, mřížkový rošt Q+ 0,5m, V2A</t>
  </si>
  <si>
    <t>-1830616196</t>
  </si>
  <si>
    <t>ACO.133619</t>
  </si>
  <si>
    <t>ACO Drainlock NW200 - C250, mřížkový rošt Q+ 1,0m, V2A</t>
  </si>
  <si>
    <t>385082132</t>
  </si>
  <si>
    <t>"žlab délky 10,5m" 10</t>
  </si>
  <si>
    <t>ACO.133620</t>
  </si>
  <si>
    <t>ACO Drainlock NW200 - C250, mřížkový rošt Q+ 0,5m, V2A</t>
  </si>
  <si>
    <t>-1049475612</t>
  </si>
  <si>
    <t>"žlab délky 10,5m" 1</t>
  </si>
  <si>
    <t>ACO.133730</t>
  </si>
  <si>
    <t>ACO Multiline Sealin V200E - 0.0, žlab 1,0m</t>
  </si>
  <si>
    <t>718905</t>
  </si>
  <si>
    <t>ACO.133732</t>
  </si>
  <si>
    <t>ACO Multiline Sealin V200E - 0.2, žlab 0,5m, odtok DN200</t>
  </si>
  <si>
    <t>-2046695481</t>
  </si>
  <si>
    <t>ACO.133785</t>
  </si>
  <si>
    <t>ACO Multiline Sealin V200E - kombi stěna pro začátek/konec</t>
  </si>
  <si>
    <t>1856474935</t>
  </si>
  <si>
    <t>"žlab délky 10,5m" 2</t>
  </si>
  <si>
    <t>998276101</t>
  </si>
  <si>
    <t>Přesun hmot pro trubní vedení hloubené z trub z plastických hmot nebo sklolaminátových pro vodovody, kanalizace, teplovody, produktovody v otevřeném výkopu dopravní vzdálenost do 15 m</t>
  </si>
  <si>
    <t>-1775888615</t>
  </si>
  <si>
    <t>https://podminky.urs.cz/item/CS_URS_2023_02/998276101</t>
  </si>
  <si>
    <t>721</t>
  </si>
  <si>
    <t>Zdravotechnika - vnitřní kanalizace</t>
  </si>
  <si>
    <t>721263123</t>
  </si>
  <si>
    <t>Zpětné klapky z polypropylenu (PP) s automatickým a nouzovým uzávěrem DN 160</t>
  </si>
  <si>
    <t>308404796</t>
  </si>
  <si>
    <t>https://podminky.urs.cz/item/CS_URS_2023_02/721263123</t>
  </si>
  <si>
    <t>998721201</t>
  </si>
  <si>
    <t>Přesun hmot pro vnitřní kanalizace stanovený procentní sazbou (%) z ceny vodorovná dopravní vzdálenost do 50 m v objektech výšky do 6 m</t>
  </si>
  <si>
    <t>1513352200</t>
  </si>
  <si>
    <t>https://podminky.urs.cz/item/CS_URS_2023_02/998721201</t>
  </si>
  <si>
    <t>D.1.4.2 - Silnoproudé elektroinstalace</t>
  </si>
  <si>
    <t>M - Práce a dodávky M</t>
  </si>
  <si>
    <t xml:space="preserve">    D1 - MaR</t>
  </si>
  <si>
    <t xml:space="preserve">    D2 - Rozvaděče</t>
  </si>
  <si>
    <t xml:space="preserve">    D3 - Instalační přístroje</t>
  </si>
  <si>
    <t xml:space="preserve">    D4 - Kabeláž</t>
  </si>
  <si>
    <t xml:space="preserve">    D5 - Instalační materiál</t>
  </si>
  <si>
    <t xml:space="preserve">    D6 - Vedlejší rozpočtové náklady</t>
  </si>
  <si>
    <t>Práce a dodávky M</t>
  </si>
  <si>
    <t>D1</t>
  </si>
  <si>
    <t>MaR</t>
  </si>
  <si>
    <t>Pol1</t>
  </si>
  <si>
    <t>Kabelový snímač teploty čidlo Pt1000/3850; polyamidové pouzdro 6x20 mm, kabel PVC stíněný, 2 x 0,14mm2, délky 10 m, IP67</t>
  </si>
  <si>
    <t>Pol2</t>
  </si>
  <si>
    <t>Převodník R/I rozsah: -25 až + 25 °C/4 až 20 mA, IP65, napájení 11,5 až 30 V DC</t>
  </si>
  <si>
    <t>Pol3</t>
  </si>
  <si>
    <t>Snímač teploty do jímky, odporový Ni1000/5000ppm, rozsah -30 až 130°C, stonek 100 mm, včetně jímky G1/2", IP54</t>
  </si>
  <si>
    <t>Pol4</t>
  </si>
  <si>
    <t>Dozbrojení rozvaděče RA01 (rozšíření řídícího systému, jistící a spínací prvky silových vývodů, pomocná relé, napájecí zdroje, svorky, vývodky, kabelová forma</t>
  </si>
  <si>
    <t>kpl.</t>
  </si>
  <si>
    <t>D2</t>
  </si>
  <si>
    <t>Rozvaděče</t>
  </si>
  <si>
    <t>Pol5</t>
  </si>
  <si>
    <t>Zakrytí stávajícího rozvaděče MX před demolicí plochy</t>
  </si>
  <si>
    <t>Pol6</t>
  </si>
  <si>
    <t>Zakrytí stávajícího přípojného bodu režie před demolicí plochy</t>
  </si>
  <si>
    <t>Pol7</t>
  </si>
  <si>
    <t>Doplnění jističe s proud.chráničem 16A/B/2/30mA, 10kA a vývodky Pg13.5 do stávajícího rozvaděče MX3 včetně zapojení</t>
  </si>
  <si>
    <t>D3</t>
  </si>
  <si>
    <t>Instalační přístroje</t>
  </si>
  <si>
    <t>Pol8</t>
  </si>
  <si>
    <t>Zásuvka jednonásobná přisazená IP54 (komplet s krabicí)</t>
  </si>
  <si>
    <t>Pol9</t>
  </si>
  <si>
    <t>Montážní materiál</t>
  </si>
  <si>
    <t>D4</t>
  </si>
  <si>
    <t>Kabeláž</t>
  </si>
  <si>
    <t>Pol10</t>
  </si>
  <si>
    <t>Kabel stávající, demontáž a montáž do nové trasy</t>
  </si>
  <si>
    <t>Pol11</t>
  </si>
  <si>
    <t>Kabel CYKY-J 3x2,5</t>
  </si>
  <si>
    <t>Pol12</t>
  </si>
  <si>
    <t>Signálový kabel JYTY 2x1</t>
  </si>
  <si>
    <t>Pol13</t>
  </si>
  <si>
    <t>Signálový kabel JYTY 4x1</t>
  </si>
  <si>
    <t>Pol14</t>
  </si>
  <si>
    <t>Kabel FTP Cat.6</t>
  </si>
  <si>
    <t>Pol15</t>
  </si>
  <si>
    <t>Kabel HO7V-K (CYA) 6mm, barva zelenožlutá</t>
  </si>
  <si>
    <t>Pol16</t>
  </si>
  <si>
    <t>Kabel HO7V-K (CYA) 16mm, barva zelenožlutá</t>
  </si>
  <si>
    <t>Pol17</t>
  </si>
  <si>
    <t>D5</t>
  </si>
  <si>
    <t>Instalační materiál</t>
  </si>
  <si>
    <t>Pol18</t>
  </si>
  <si>
    <t>Podlahová přístrojová krabice 350-3 510x467x70mm</t>
  </si>
  <si>
    <t>Pol19</t>
  </si>
  <si>
    <t>Čtvercová kazeta slepá 243x243mm</t>
  </si>
  <si>
    <t>Pol20</t>
  </si>
  <si>
    <t>Úhlová zástrčka ochr. vodiče 20x12x15mm</t>
  </si>
  <si>
    <t>Pol21</t>
  </si>
  <si>
    <t>Protipožární šroubová kotva, bit T30 6x50mm</t>
  </si>
  <si>
    <t>Pol22</t>
  </si>
  <si>
    <t>Spojovací úhelník vodivý</t>
  </si>
  <si>
    <t>Pol23</t>
  </si>
  <si>
    <t>Podlahový kanál 3-tahové 2000x350x48mm</t>
  </si>
  <si>
    <t>Pol24</t>
  </si>
  <si>
    <t>Podlahový kanál 3-tahové 2000x250x48mm</t>
  </si>
  <si>
    <t>Pol25</t>
  </si>
  <si>
    <t>Spojovací jazýček vodivý 50x350x48mm</t>
  </si>
  <si>
    <t>Pol26</t>
  </si>
  <si>
    <t>Spojovací jazýček vodivý 50x250x48mm</t>
  </si>
  <si>
    <t>Pol27</t>
  </si>
  <si>
    <t>Svislý ohyb 3 protah. pro 250mm</t>
  </si>
  <si>
    <t>Pol28</t>
  </si>
  <si>
    <t>Svislý ohyb 3 protah. pro 350mm</t>
  </si>
  <si>
    <t>Pol29</t>
  </si>
  <si>
    <t>Trubka pevná 25mm, PVC</t>
  </si>
  <si>
    <t>Pol30</t>
  </si>
  <si>
    <t>Trubka pevná 32mm, PVC</t>
  </si>
  <si>
    <t>Pol31</t>
  </si>
  <si>
    <t>Trubka pevná 40mm, PVC</t>
  </si>
  <si>
    <t>Pol32</t>
  </si>
  <si>
    <t>Trubka ohebná 20mm, 320N</t>
  </si>
  <si>
    <t>Pol33</t>
  </si>
  <si>
    <t>Spojka trubky 20mm</t>
  </si>
  <si>
    <t>Pol34</t>
  </si>
  <si>
    <t>Příchytka trubky 25mm, světle šedá</t>
  </si>
  <si>
    <t>Pol35</t>
  </si>
  <si>
    <t>Chránička dvouplášťová ohebná 40mm do betonu</t>
  </si>
  <si>
    <t>Pol36</t>
  </si>
  <si>
    <t>Svorka WAGO 2273-204 (273-102) 4x1 až 2,5mm2</t>
  </si>
  <si>
    <t>Pol37</t>
  </si>
  <si>
    <t>Drobný instalační materiál</t>
  </si>
  <si>
    <t>D6</t>
  </si>
  <si>
    <t>Vedlejší rozpočtové náklady</t>
  </si>
  <si>
    <t>Pol38</t>
  </si>
  <si>
    <t>Závěrečný úklid po montáži</t>
  </si>
  <si>
    <t>Pol39</t>
  </si>
  <si>
    <t>Software pro DDC regulaci - rozšíření MaR</t>
  </si>
  <si>
    <t>Pol40</t>
  </si>
  <si>
    <t>Software pro vizualizaci - rozšíření MaR</t>
  </si>
  <si>
    <t>Pol41</t>
  </si>
  <si>
    <t>Uvedení do provozu - rozšíření MaR</t>
  </si>
  <si>
    <t>Pol42</t>
  </si>
  <si>
    <t>Provedení komplexní zkoušky - rozšíření MaR</t>
  </si>
  <si>
    <t>Pol44</t>
  </si>
  <si>
    <t>Revize připojení napájení silnoproudých zařízení</t>
  </si>
  <si>
    <t>88</t>
  </si>
  <si>
    <t>Pol45</t>
  </si>
  <si>
    <t>Konzultace a koodinace před manipulací se stávající kabeláží</t>
  </si>
  <si>
    <t>hod</t>
  </si>
  <si>
    <t>90</t>
  </si>
  <si>
    <t>Pol46</t>
  </si>
  <si>
    <t>Koodinace instalace silnoproudu a ostatních technologií</t>
  </si>
  <si>
    <t>92</t>
  </si>
  <si>
    <t>D.1.4.3 - Technologie chlazení</t>
  </si>
  <si>
    <t xml:space="preserve">    732 - Strojovny </t>
  </si>
  <si>
    <t xml:space="preserve">    733 - Rozvod potrubí</t>
  </si>
  <si>
    <t xml:space="preserve">    734 - Armatury</t>
  </si>
  <si>
    <t>VRN - Vedlejší rozpočtové náklady</t>
  </si>
  <si>
    <t xml:space="preserve">    VN - Vedlejší náklady</t>
  </si>
  <si>
    <t>R_713 20</t>
  </si>
  <si>
    <t>Izolace ze syntetického kaučuku tl. 25 mm; role; µ &gt;= 8000; λ &lt;= 0,036 W/mK při 0°C; B-s3, d0</t>
  </si>
  <si>
    <t>R_713 21</t>
  </si>
  <si>
    <t>Izolace ze syntetického kaučuku tl. 19 mm pro potrubí průměru 25 mm; hadice; µ &gt;= 8000; λ &lt;= 0,036 W/mK při 0°C; BL-s3, d0</t>
  </si>
  <si>
    <t>bm</t>
  </si>
  <si>
    <t>732</t>
  </si>
  <si>
    <t xml:space="preserve">Strojovny </t>
  </si>
  <si>
    <t>R_732 1</t>
  </si>
  <si>
    <t>Čerpadlo s mokrým rotorem; DN40/PN6/PN10; 10 m; 3 m3/h; elektrická soustava 230-1-50 Hz; Pe= 463 W; EG35% +30°C</t>
  </si>
  <si>
    <t>R_732 2</t>
  </si>
  <si>
    <t>Čerpadlo kalové ponorné; DN40/PN6/PN10; 15 m; 4 m3/h; elektrická soustava 230-1-50 Hz; Pe= 1000 W; voda +10°C</t>
  </si>
  <si>
    <t>998732201</t>
  </si>
  <si>
    <t>Přesun hmot pro strojovny stanovený procentní sazbou (%) z ceny vodorovná dopravní vzdálenost do 50 m v objektech výšky do 6 m</t>
  </si>
  <si>
    <t>https://podminky.urs.cz/item/CS_URS_2023_02/998732201</t>
  </si>
  <si>
    <t>733</t>
  </si>
  <si>
    <t>Rozvod potrubí</t>
  </si>
  <si>
    <t>R_733 11</t>
  </si>
  <si>
    <t>Potrubí plast 25x2,3; PPR; návin; SDR 11</t>
  </si>
  <si>
    <t>R_733 12</t>
  </si>
  <si>
    <t>Potrubí plast 32x2,9; PPR; návin; SDR 11</t>
  </si>
  <si>
    <t>R_733 12.1</t>
  </si>
  <si>
    <t>Potrubí plast kompozit se střední vrstvou ze skelných vláken 63x5,8; PPR; 4 m; SDR 11</t>
  </si>
  <si>
    <t>R_733 13</t>
  </si>
  <si>
    <t>Potrubí plast kompozit se střední vrstvou ze skelných vláken 75x6,8; PPR; 4 m; SDR 11</t>
  </si>
  <si>
    <t>R_733 14</t>
  </si>
  <si>
    <t>Potrubí plast kompozit se střední vrstvou ze skelných vláken 315x28,6; PPR; 5,8 m; SDR 11; svařování natupo</t>
  </si>
  <si>
    <t>R_733 15</t>
  </si>
  <si>
    <t>Potrubí předizolované plast kompozit se střední vrstvou ze skelných vláken 315x28,6; PPR; 5,8 m; SDR 11; svařování natupo; tl. Izolace 50 mm</t>
  </si>
  <si>
    <t>R_733 16</t>
  </si>
  <si>
    <t>koleno předizolované 45° PPR 315x28,6</t>
  </si>
  <si>
    <t>R_733 17</t>
  </si>
  <si>
    <t>Potrubí nerez 254x2,0; AISI304; 6 m</t>
  </si>
  <si>
    <t>R_733 18</t>
  </si>
  <si>
    <t>chránička plastová DN50</t>
  </si>
  <si>
    <t>998733201</t>
  </si>
  <si>
    <t>Přesun hmot pro rozvody potrubí stanovený procentní sazbou z ceny vodorovná dopravní vzdálenost do 50 m v objektech výšky do 6 m</t>
  </si>
  <si>
    <t>https://podminky.urs.cz/item/CS_URS_2023_02/998733201</t>
  </si>
  <si>
    <t>734</t>
  </si>
  <si>
    <t>Armatury</t>
  </si>
  <si>
    <t>R_734 3</t>
  </si>
  <si>
    <t>Kulový kohout nerezový 3/4" s vnitřními závity; minimálně AISI304; PN42; s pákou; kvs 18,5</t>
  </si>
  <si>
    <t>R_734 4</t>
  </si>
  <si>
    <t>Zpětná klapka mezipřírubová motýlková DN65/PN10/PN16; nerezové uzavírací těleso a pružina minimálně AISI304; kvs 54</t>
  </si>
  <si>
    <t>R_734 5</t>
  </si>
  <si>
    <t>Uzavírací klapka mezipřírubová DN65/PN10/PN16; nerezové uzavírací těleso a táhlo minimálně AISI304; kvs 240</t>
  </si>
  <si>
    <t>R_734 6</t>
  </si>
  <si>
    <t>Teploměr průměr 100 mm se zadním vývodem a jímkou 1/2" délky 65 mm 0°C až +120°C</t>
  </si>
  <si>
    <t>R_734 7</t>
  </si>
  <si>
    <t>Tryska pro sprchování sněžné jámy 3/4"</t>
  </si>
  <si>
    <t>R_734 8</t>
  </si>
  <si>
    <t>Manometr průměr 100 mm s třícestným manometrickým kohoutem 1/2" 0 až 10 Bar</t>
  </si>
  <si>
    <t>R_734 9</t>
  </si>
  <si>
    <t>Třícestný regulační ventil DN32 s elektrickým pohonem; závitový; kvs 16; 3-bodový; 0,6 kN; 24 V</t>
  </si>
  <si>
    <t>998734201</t>
  </si>
  <si>
    <t>Přesun hmot pro armatury stanovený procentní sazbou (%) z ceny vodorovná dopravní vzdálenost do 50 m v objektech výšky do 6 m</t>
  </si>
  <si>
    <t>https://podminky.urs.cz/item/CS_URS_2023_02/998734201</t>
  </si>
  <si>
    <t>VRN</t>
  </si>
  <si>
    <t>VN</t>
  </si>
  <si>
    <t>Vedlejší náklady</t>
  </si>
  <si>
    <t>R_99 24</t>
  </si>
  <si>
    <t>Provozní zkouška zařízení</t>
  </si>
  <si>
    <t>h</t>
  </si>
  <si>
    <t>1024</t>
  </si>
  <si>
    <t>R_99 25</t>
  </si>
  <si>
    <t>Odvzdušnění soustavy</t>
  </si>
  <si>
    <t>R_99 26</t>
  </si>
  <si>
    <t>Proplach soustavy</t>
  </si>
  <si>
    <t>R_99 27</t>
  </si>
  <si>
    <t>Tlaková zkouška</t>
  </si>
  <si>
    <t>R_99 28</t>
  </si>
  <si>
    <t>Hydraulické vyvážení a zaregulování soustavy</t>
  </si>
  <si>
    <t>R_99 29</t>
  </si>
  <si>
    <t>Značení potrubních tras a armatur</t>
  </si>
  <si>
    <t>R_99 32</t>
  </si>
  <si>
    <t>Předávací dokumentace</t>
  </si>
  <si>
    <t>LED</t>
  </si>
  <si>
    <t>nová ledová plocha</t>
  </si>
  <si>
    <t>1676,49376666975</t>
  </si>
  <si>
    <t>D.1.4.4 - Ledová plocha</t>
  </si>
  <si>
    <t>Součástí tohoto rozpočtu není dodávka a pokládka topného a chladícího potrubí ledové plochy.</t>
  </si>
  <si>
    <t xml:space="preserve">    764 - Konstrukce klempířské</t>
  </si>
  <si>
    <t xml:space="preserve">    783 - Dokončovací práce - nátěry</t>
  </si>
  <si>
    <t>271542214</t>
  </si>
  <si>
    <t>Podsyp pod základové konstrukce se zhutněním a urovnáním povrchu ze štěrkodrtě frakce 0-32 mm</t>
  </si>
  <si>
    <t>-249507640</t>
  </si>
  <si>
    <t>"nová ledová plocha - hutněný podsyp" LED*0,153</t>
  </si>
  <si>
    <t>631311134</t>
  </si>
  <si>
    <t>Mazanina z betonu prostého bez zvýšených nároků na prostředí tl. přes 120 do 240 mm tř. C 16/20</t>
  </si>
  <si>
    <t>2066642244</t>
  </si>
  <si>
    <t>https://podminky.urs.cz/item/CS_URS_2023_02/631311134</t>
  </si>
  <si>
    <t>"nová ledová plocha - vyhřívaná deska" LED*0,15</t>
  </si>
  <si>
    <t>"zesílení desky pro topný registr" 28*2,3*0,3</t>
  </si>
  <si>
    <t>631311235</t>
  </si>
  <si>
    <t>Mazanina z betonu prostého se zvýšenými nároky na prostředí tl. přes 120 do 240 mm tř. C 30/37</t>
  </si>
  <si>
    <t>992594303</t>
  </si>
  <si>
    <t>https://podminky.urs.cz/item/CS_URS_2023_02/631311235</t>
  </si>
  <si>
    <t>"nová ledová plocha - chlazená deska" LED*0,13</t>
  </si>
  <si>
    <t>631319175</t>
  </si>
  <si>
    <t>Příplatek k cenám mazanin za stržení povrchu spodní vrstvy mazaniny latí před vložením výztuže nebo pletiva pro tl. obou vrstev mazaniny přes 120 do 240 mm</t>
  </si>
  <si>
    <t>880873773</t>
  </si>
  <si>
    <t>https://podminky.urs.cz/item/CS_URS_2023_02/631319175</t>
  </si>
  <si>
    <t>"nová ledová plocha - chlazená deska" LED*0,13*2</t>
  </si>
  <si>
    <t>-249967343</t>
  </si>
  <si>
    <t>631362021</t>
  </si>
  <si>
    <t>Výztuž mazanin ze svařovaných sítí z drátů typu KARI</t>
  </si>
  <si>
    <t>1236589194</t>
  </si>
  <si>
    <t>https://podminky.urs.cz/item/CS_URS_2023_02/631362021</t>
  </si>
  <si>
    <t>nová ledová plocha - vyhřívaná deska</t>
  </si>
  <si>
    <t>LED*(3,04/1000)*1,25</t>
  </si>
  <si>
    <t>nová ledová plocha - chlazená deska</t>
  </si>
  <si>
    <t>LED*(7,9/1000)*1,25*2</t>
  </si>
  <si>
    <t>634662114</t>
  </si>
  <si>
    <t>Výplň dilatačních spar mazanin akrylátovým tmelem, šířka spáry přes 20 do 30 mm</t>
  </si>
  <si>
    <t>-1685731643</t>
  </si>
  <si>
    <t>https://podminky.urs.cz/item/CS_URS_2023_02/634662114</t>
  </si>
  <si>
    <t>obvodová dilatace nové ledové plochy od obruby</t>
  </si>
  <si>
    <t>((60,72-8,86*2+28,72-8,86*2)*2+pi*8,86*2)</t>
  </si>
  <si>
    <t>1684664324</t>
  </si>
  <si>
    <t>((60,72-8,86*2+28,72-8,86*2)*2+pi*8,86*2)*0,3</t>
  </si>
  <si>
    <t>1884156325</t>
  </si>
  <si>
    <t>-1563297743</t>
  </si>
  <si>
    <t>711471051</t>
  </si>
  <si>
    <t>Provedení izolace proti povrchové a podpovrchové tlakové vodě termoplasty na ploše vodorovné V folií PVC lepenou</t>
  </si>
  <si>
    <t>-1686709168</t>
  </si>
  <si>
    <t>https://podminky.urs.cz/item/CS_URS_2023_02/711471051</t>
  </si>
  <si>
    <t>"nová ledová plocha - hydroizolační vrstva" LED*2</t>
  </si>
  <si>
    <t>711472051</t>
  </si>
  <si>
    <t>Provedení izolace proti povrchové a podpovrchové tlakové vodě termoplasty na ploše svislé S folií PVC lepenou</t>
  </si>
  <si>
    <t>-1169755114</t>
  </si>
  <si>
    <t>https://podminky.urs.cz/item/CS_URS_2023_02/711472051</t>
  </si>
  <si>
    <t>obvod nové ledové plochy u obruby</t>
  </si>
  <si>
    <t>((60,72-8,86*2+28,72-8,86*2)*2+pi*8,86*2)*0,1</t>
  </si>
  <si>
    <t>28329018</t>
  </si>
  <si>
    <t>fólie hydroizolační TPO (FPO) pro uzavřené nádrže s pitnou vodou tl 1,5mm</t>
  </si>
  <si>
    <t>165064833</t>
  </si>
  <si>
    <t>3369,3545333395*1,1655 'Přepočtené koeficientem množství</t>
  </si>
  <si>
    <t>711491171</t>
  </si>
  <si>
    <t>Provedení doplňků izolace proti vodě textilií na ploše vodorovné V vrstva podkladní</t>
  </si>
  <si>
    <t>514634415</t>
  </si>
  <si>
    <t>https://podminky.urs.cz/item/CS_URS_2023_02/711491171</t>
  </si>
  <si>
    <t>"nová ledová plocha - separační textilie" LED</t>
  </si>
  <si>
    <t>69311172</t>
  </si>
  <si>
    <t>geotextilie PP s ÚV stabilizací 300g/m2</t>
  </si>
  <si>
    <t>-2098697532</t>
  </si>
  <si>
    <t>1676,49376666975*1,05 'Přepočtené koeficientem množství</t>
  </si>
  <si>
    <t>-2147246959</t>
  </si>
  <si>
    <t>-1159392134</t>
  </si>
  <si>
    <t>-1889889230</t>
  </si>
  <si>
    <t>"nová ledová plocha - tepelná izolace" LED</t>
  </si>
  <si>
    <t>28376354</t>
  </si>
  <si>
    <t>deska perimetrická pro zateplení spodních staveb 200kPa λ=0,034 tl 100mm</t>
  </si>
  <si>
    <t>797024375</t>
  </si>
  <si>
    <t>713191132</t>
  </si>
  <si>
    <t>Montáž tepelné izolace stavebních konstrukcí - doplňky a konstrukční součásti podlah, stropů vrchem nebo střech překrytím fólií separační z PE</t>
  </si>
  <si>
    <t>1195059557</t>
  </si>
  <si>
    <t>https://podminky.urs.cz/item/CS_URS_2023_02/713191132</t>
  </si>
  <si>
    <t>"nová ledová plocha - separační PE fólie" LED*3</t>
  </si>
  <si>
    <t>((60,72-8,86*2+28,72-8,86*2)*2+pi*8,86*2)*0,1*2</t>
  </si>
  <si>
    <t>28329041</t>
  </si>
  <si>
    <t>fólie PE separační či ochranná tl 0,1mm</t>
  </si>
  <si>
    <t>-1166982353</t>
  </si>
  <si>
    <t>5062,215*1,1655 'Přepočtené koeficientem množství</t>
  </si>
  <si>
    <t>1719455602</t>
  </si>
  <si>
    <t>"nová ledová plocha - kluzná vrstva" LED</t>
  </si>
  <si>
    <t>28323053</t>
  </si>
  <si>
    <t>fólie PE (500 kg/m3) separační podlahová oddělující tepelnou izolaci tl 0,6mm</t>
  </si>
  <si>
    <t>-1393618576</t>
  </si>
  <si>
    <t>1676,49376666975*1,1655 'Přepočtené koeficientem množství</t>
  </si>
  <si>
    <t>1284622318</t>
  </si>
  <si>
    <t>542769068</t>
  </si>
  <si>
    <t>764</t>
  </si>
  <si>
    <t>Konstrukce klempířské</t>
  </si>
  <si>
    <t>764011624</t>
  </si>
  <si>
    <t>Dilatační lišta z pozinkovaného plechu s povrchovou úpravou připojovací, včetně tmelení rš 200 mm</t>
  </si>
  <si>
    <t>1136702552</t>
  </si>
  <si>
    <t>https://podminky.urs.cz/item/CS_URS_2023_02/764011624</t>
  </si>
  <si>
    <t>998764201</t>
  </si>
  <si>
    <t>Přesun hmot pro konstrukce klempířské stanovený procentní sazbou (%) z ceny vodorovná dopravní vzdálenost do 50 m v objektech výšky do 6 m</t>
  </si>
  <si>
    <t>262062202</t>
  </si>
  <si>
    <t>https://podminky.urs.cz/item/CS_URS_2023_02/998764201</t>
  </si>
  <si>
    <t>998764292</t>
  </si>
  <si>
    <t>Přesun hmot pro konstrukce klempířské stanovený procentní sazbou (%) z ceny Příplatek k cenám za zvětšený přesun přes vymezenou největší dopravní vzdálenost do 100 m</t>
  </si>
  <si>
    <t>493732406</t>
  </si>
  <si>
    <t>https://podminky.urs.cz/item/CS_URS_2023_02/998764292</t>
  </si>
  <si>
    <t>777131105</t>
  </si>
  <si>
    <t>Penetrační nátěr podlahy epoxidový na podklad z čerstvého betonu</t>
  </si>
  <si>
    <t>-1793171500</t>
  </si>
  <si>
    <t>https://podminky.urs.cz/item/CS_URS_2023_02/777131105</t>
  </si>
  <si>
    <t>"nová ledová plocha - barevný epoxidový nátěr" LED</t>
  </si>
  <si>
    <t>777611101</t>
  </si>
  <si>
    <t>Krycí nátěr podlahy dekorativní epoxidový</t>
  </si>
  <si>
    <t>-1880519210</t>
  </si>
  <si>
    <t>https://podminky.urs.cz/item/CS_URS_2023_02/777611101</t>
  </si>
  <si>
    <t>-36872896</t>
  </si>
  <si>
    <t>284352529</t>
  </si>
  <si>
    <t>783</t>
  </si>
  <si>
    <t>Dokončovací práce - nátěry</t>
  </si>
  <si>
    <t>783S0139001</t>
  </si>
  <si>
    <t>Lajnování hrací plochy</t>
  </si>
  <si>
    <t>soubor</t>
  </si>
  <si>
    <t>1513312212</t>
  </si>
  <si>
    <t>DEM_LED</t>
  </si>
  <si>
    <t>demolovaná stávající ledová plocha</t>
  </si>
  <si>
    <t>1730</t>
  </si>
  <si>
    <t>DEM_OKO_1</t>
  </si>
  <si>
    <t>demolovaná okolní plocha 1</t>
  </si>
  <si>
    <t>1316</t>
  </si>
  <si>
    <t>DEM_OKO_2</t>
  </si>
  <si>
    <t>demolovaná okolní plocha 2</t>
  </si>
  <si>
    <t>3330</t>
  </si>
  <si>
    <t>DEM_ROLB</t>
  </si>
  <si>
    <t>demolovaná podlaha rolbárny</t>
  </si>
  <si>
    <t>36,8</t>
  </si>
  <si>
    <t>DEM_JAM</t>
  </si>
  <si>
    <t>demolovaná plocha okolo sněžné jámy</t>
  </si>
  <si>
    <t>160</t>
  </si>
  <si>
    <t>D.1.9 - Demolice</t>
  </si>
  <si>
    <t>STÁVAJÍCÍ ROZVADĚČE MX JE NUTNÉ PŘED ZAPOČETÍM DEMOLIČNÍCH PRACÍ OCHRÁNIT, ABY NEDOŠLO K JEJICH POŠKOZENÍ</t>
  </si>
  <si>
    <t>113152112</t>
  </si>
  <si>
    <t>Odstranění podkladů zpevněných ploch s přemístěním na skládku na vzdálenost do 20 m nebo s naložením na dopravní prostředek z kameniva drceného</t>
  </si>
  <si>
    <t>275288266</t>
  </si>
  <si>
    <t>https://podminky.urs.cz/item/CS_URS_2023_02/113152112</t>
  </si>
  <si>
    <t>ostatní plocha</t>
  </si>
  <si>
    <t>DEM_OKO_1*0,2</t>
  </si>
  <si>
    <t>DEM_OKO_2*0,2</t>
  </si>
  <si>
    <t>113152113</t>
  </si>
  <si>
    <t>Odstranění podkladů zpevněných ploch s přemístěním na skládku na vzdálenost do 20 m nebo s naložením na dopravní prostředek z asfaltového recyklátu</t>
  </si>
  <si>
    <t>1464589421</t>
  </si>
  <si>
    <t>stávající ledová plocha</t>
  </si>
  <si>
    <t>DEM_LED*0,14</t>
  </si>
  <si>
    <t>113154114</t>
  </si>
  <si>
    <t>Frézování živičného podkladu nebo krytu s naložením na dopravní prostředek plochy do 500 m2 bez překážek v trase pruhu šířky do 0,5 m, tloušťky vrstvy 100 mm</t>
  </si>
  <si>
    <t>-1072769654</t>
  </si>
  <si>
    <t>https://podminky.urs.cz/item/CS_URS_2023_02/113154114</t>
  </si>
  <si>
    <t>"oprava asfaltové plochy" 240</t>
  </si>
  <si>
    <t>890351851</t>
  </si>
  <si>
    <t>Bourání šachet a jímek strojně velikosti obestavěného prostoru přes 3 do 5 m3 ze železobetonu</t>
  </si>
  <si>
    <t>2029726906</t>
  </si>
  <si>
    <t>https://podminky.urs.cz/item/CS_URS_2023_02/890351851</t>
  </si>
  <si>
    <t>"vybourání stávající sněžné jámy" 27</t>
  </si>
  <si>
    <t>919735112</t>
  </si>
  <si>
    <t>Řezání stávajícího živičného krytu nebo podkladu hloubky přes 50 do 100 mm</t>
  </si>
  <si>
    <t>970269686</t>
  </si>
  <si>
    <t>https://podminky.urs.cz/item/CS_URS_2023_02/919735112</t>
  </si>
  <si>
    <t>"zařezání bourané plochy okolo sněžné jámy" 27,8</t>
  </si>
  <si>
    <t>919735122</t>
  </si>
  <si>
    <t>Řezání stávajícího betonového krytu nebo podkladu hloubky přes 50 do 100 mm</t>
  </si>
  <si>
    <t>-2070845897</t>
  </si>
  <si>
    <t>https://podminky.urs.cz/item/CS_URS_2023_02/919735122</t>
  </si>
  <si>
    <t>124792612</t>
  </si>
  <si>
    <t>961055111</t>
  </si>
  <si>
    <t>Bourání základů z betonu železového</t>
  </si>
  <si>
    <t>546945183</t>
  </si>
  <si>
    <t>https://podminky.urs.cz/item/CS_URS_2023_02/961055111</t>
  </si>
  <si>
    <t>"obruba ledové plochy" 52</t>
  </si>
  <si>
    <t>963013530</t>
  </si>
  <si>
    <t>Bourání stropů s keramickou výplní včetně vybourání nosníků a jejich odklizení jakékoliv tloušťky</t>
  </si>
  <si>
    <t>1039163238</t>
  </si>
  <si>
    <t>https://podminky.urs.cz/item/CS_URS_2023_02/963013530</t>
  </si>
  <si>
    <t>"zastropení neurčeného kanálu" 2,28*3,85*0,2</t>
  </si>
  <si>
    <t>965042141</t>
  </si>
  <si>
    <t>Bourání mazanin betonových nebo z litého asfaltu tl. do 100 mm, plochy přes 4 m2</t>
  </si>
  <si>
    <t>1052557664</t>
  </si>
  <si>
    <t>https://podminky.urs.cz/item/CS_URS_2023_02/965042141</t>
  </si>
  <si>
    <t>"beton s kari a chladicím potrubím" DEM_LED*0,07</t>
  </si>
  <si>
    <t>"betonová mazanina" DEM_LED*0,05</t>
  </si>
  <si>
    <t>"betonová mazanina" DEM_LED*0,02</t>
  </si>
  <si>
    <t>"beton s nátěrem a potrubím" DEM_LED*0,075</t>
  </si>
  <si>
    <t>"betonová mazanina s pletivem při spodním líci" DEM_LED*0,055</t>
  </si>
  <si>
    <t>okolní plocha</t>
  </si>
  <si>
    <t>"vrchní podlaha drátkobeton" DEM_OKO_1*0,1</t>
  </si>
  <si>
    <t>"vrchní podlaha drátkobeton" DEM_OKO_2*0,1</t>
  </si>
  <si>
    <t>plocha okolo sněžné jámy</t>
  </si>
  <si>
    <t>"asfaltobeton" DEM_JAM*0,06</t>
  </si>
  <si>
    <t>"betonový potěr" DEM_JAM*0,015</t>
  </si>
  <si>
    <t>"betonová mazanina" DEM_JAM*0,075</t>
  </si>
  <si>
    <t>965042241</t>
  </si>
  <si>
    <t>Bourání mazanin betonových nebo z litého asfaltu tl. přes 100 mm, plochy přes 4 m2</t>
  </si>
  <si>
    <t>49603153</t>
  </si>
  <si>
    <t>https://podminky.urs.cz/item/CS_URS_2023_02/965042241</t>
  </si>
  <si>
    <t>"beton" DEM_LED*0,2</t>
  </si>
  <si>
    <t>rolbárna</t>
  </si>
  <si>
    <t>"betonová mazanina ve spádu" DEM_ROLB*0,145</t>
  </si>
  <si>
    <t>"betonová mazanina" DEM_ROLB*0,2</t>
  </si>
  <si>
    <t>"betonová mazanina" DEM_JAM*0,28</t>
  </si>
  <si>
    <t>965049111</t>
  </si>
  <si>
    <t>Bourání mazanin Příplatek k cenám za bourání mazanin betonových se svařovanou sítí, tl. do 100 mm</t>
  </si>
  <si>
    <t>1277617357</t>
  </si>
  <si>
    <t>https://podminky.urs.cz/item/CS_URS_2023_02/965049111</t>
  </si>
  <si>
    <t>965049121</t>
  </si>
  <si>
    <t>Bourání mazanin Příplatek k cenám za bourání mazanin betonových s ocelovými vlákny (drátkobeton), tl. do 100 mm</t>
  </si>
  <si>
    <t>2026546374</t>
  </si>
  <si>
    <t>https://podminky.urs.cz/item/CS_URS_2023_02/965049121</t>
  </si>
  <si>
    <t>965081353</t>
  </si>
  <si>
    <t>Bourání podlah z dlaždic bez podkladního lože nebo mazaniny, s jakoukoliv výplní spár betonových, teracových nebo čedičových tl. přes 40 mm, plochy přes 1 m2</t>
  </si>
  <si>
    <t>-600938979</t>
  </si>
  <si>
    <t>https://podminky.urs.cz/item/CS_URS_2023_02/965081353</t>
  </si>
  <si>
    <t>213591633</t>
  </si>
  <si>
    <t>1197741713</t>
  </si>
  <si>
    <t>5572,913*2,5 'Přepočtené koeficientem množství</t>
  </si>
  <si>
    <t>1053052928</t>
  </si>
  <si>
    <t>-1074412186</t>
  </si>
  <si>
    <t>5572,913*9 'Přepočtené koeficientem množství</t>
  </si>
  <si>
    <t>997013631</t>
  </si>
  <si>
    <t>Poplatek za uložení stavebního odpadu na skládce (skládkovné) směsného stavebního a demoličního zatříděného do Katalogu odpadů pod kódem 17 09 04</t>
  </si>
  <si>
    <t>-1357849233</t>
  </si>
  <si>
    <t>https://podminky.urs.cz/item/CS_URS_2023_02/997013631</t>
  </si>
  <si>
    <t>997013814</t>
  </si>
  <si>
    <t>Poplatek za uložení stavebního odpadu na skládce (skládkovné) z izolačních materiálů zatříděného do Katalogu odpadů pod kódem 17 06 04</t>
  </si>
  <si>
    <t>1941908122</t>
  </si>
  <si>
    <t>https://podminky.urs.cz/item/CS_URS_2023_02/997013814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</si>
  <si>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</si>
  <si>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</si>
  <si>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-766316646</t>
  </si>
  <si>
    <t>https://podminky.urs.cz/item/CS_URS_2023_02/997013869</t>
  </si>
  <si>
    <t>997013873</t>
  </si>
  <si>
    <t>1045190544</t>
  </si>
  <si>
    <t>https://podminky.urs.cz/item/CS_URS_2023_02/997013873</t>
  </si>
  <si>
    <t>227390438</t>
  </si>
  <si>
    <t>711131811</t>
  </si>
  <si>
    <t>Odstranění izolace proti zemní vlhkosti na ploše vodorovné V</t>
  </si>
  <si>
    <t>739630089</t>
  </si>
  <si>
    <t>https://podminky.urs.cz/item/CS_URS_2023_02/711131811</t>
  </si>
  <si>
    <t>odstranění hydroizolačních vrstev podlahových skladeb</t>
  </si>
  <si>
    <t>DEM_LED*(1+3+2)</t>
  </si>
  <si>
    <t>1615477452</t>
  </si>
  <si>
    <t>-100053626</t>
  </si>
  <si>
    <t>713120823</t>
  </si>
  <si>
    <t>Odstranění tepelné izolace podlah z rohoží, pásů, dílců, desek, bloků podlah volně kladených nebo mezi trámy z polystyrenu, tloušťka izolace suchého, tloušťka izolace přes 100 mm</t>
  </si>
  <si>
    <t>-1824231846</t>
  </si>
  <si>
    <t>https://podminky.urs.cz/item/CS_URS_2023_02/713120823</t>
  </si>
  <si>
    <t>odstranění tepelné izolace podlahových skladeb</t>
  </si>
  <si>
    <t>1951470266</t>
  </si>
  <si>
    <t>1772530624</t>
  </si>
  <si>
    <t>767651800</t>
  </si>
  <si>
    <t>Demontáž vratových zárubní odřezáním od upevnění, plochy vrat přes 4,5 do 10 m2</t>
  </si>
  <si>
    <t>2118847119</t>
  </si>
  <si>
    <t>https://podminky.urs.cz/item/CS_URS_2023_02/767651800</t>
  </si>
  <si>
    <t>"demontáž rolovacích vrat" 1</t>
  </si>
  <si>
    <t>"demontáž plechových vrat" 1</t>
  </si>
  <si>
    <t>767651812</t>
  </si>
  <si>
    <t>Demontáž garážových a průmyslových vrat sekčních zajížděcích pod strop, plochy přes 6 do 9 m2</t>
  </si>
  <si>
    <t>1724674374</t>
  </si>
  <si>
    <t>https://podminky.urs.cz/item/CS_URS_2023_02/767651812</t>
  </si>
  <si>
    <t>828009608</t>
  </si>
  <si>
    <t>767D19001</t>
  </si>
  <si>
    <t>Demontáž nízkého oplechovaného zábradlí</t>
  </si>
  <si>
    <t>1940158487</t>
  </si>
  <si>
    <t>1454336668</t>
  </si>
  <si>
    <t>-692258616</t>
  </si>
  <si>
    <t>776201813</t>
  </si>
  <si>
    <t>Demontáž povlakových podlahovin lepených z velkých ploch strojně</t>
  </si>
  <si>
    <t>-1880808090</t>
  </si>
  <si>
    <t>https://podminky.urs.cz/item/CS_URS_2023_02/776201813</t>
  </si>
  <si>
    <t>odstranění pryžových pásů</t>
  </si>
  <si>
    <t>1801452121</t>
  </si>
  <si>
    <t>-1557861598</t>
  </si>
  <si>
    <t>SO02 - Technologický kanál</t>
  </si>
  <si>
    <t>D.2.1 - Architektonicko stavebni řešení</t>
  </si>
  <si>
    <t xml:space="preserve">    766 - Konstrukce truhlářské</t>
  </si>
  <si>
    <t>153812111W</t>
  </si>
  <si>
    <t>Trn z betonářské oceli včetně zainjektování při průměru oceli 12 mm, délky 0,4 m, vrt hloubky 250 mm</t>
  </si>
  <si>
    <t>-336279310</t>
  </si>
  <si>
    <t>"uzavření nevyužitého energokanálu" 8*2</t>
  </si>
  <si>
    <t>"uzavření nevyužitého kanálu" 8*2*2</t>
  </si>
  <si>
    <t>"zazdění vybouraných dveří" 6*2</t>
  </si>
  <si>
    <t>174111102</t>
  </si>
  <si>
    <t>Zásyp sypaninou z jakékoliv horniny ručně s uložením výkopku ve vrstvách se zhutněním v uzavřených prostorách s urovnáním povrchu zásypu</t>
  </si>
  <si>
    <t>-1964935490</t>
  </si>
  <si>
    <t>https://podminky.urs.cz/item/CS_URS_2023_02/174111102</t>
  </si>
  <si>
    <t>"zásyp nevyužitého energokanálu" 28,7*1,686*1,88</t>
  </si>
  <si>
    <t>"zásyp části neupřesněného kanálu" 3,35*2,25*1,8</t>
  </si>
  <si>
    <t>"zásyp zrušeného schodiště" 0,9*2,31</t>
  </si>
  <si>
    <t>58344197</t>
  </si>
  <si>
    <t>štěrkodrť frakce 0/63</t>
  </si>
  <si>
    <t>1145180386</t>
  </si>
  <si>
    <t>106,616316*2,16 'Přepočtené koeficientem množství</t>
  </si>
  <si>
    <t>279113152</t>
  </si>
  <si>
    <t>Základové zdi z tvárnic ztraceného bednění včetně výplně z betonu bez zvláštních nároků na vliv prostředí třídy C 25/30, tloušťky zdiva přes 150 do 200 mm</t>
  </si>
  <si>
    <t>2061179709</t>
  </si>
  <si>
    <t>https://podminky.urs.cz/item/CS_URS_2023_02/279113152</t>
  </si>
  <si>
    <t>"zazdění vybouraných dveří" 0,8*2,0</t>
  </si>
  <si>
    <t>279113153</t>
  </si>
  <si>
    <t>Základové zdi z tvárnic ztraceného bednění včetně výplně z betonu bez zvláštních nároků na vliv prostředí třídy C 25/30, tloušťky zdiva přes 200 do 250 mm</t>
  </si>
  <si>
    <t>-1383130354</t>
  </si>
  <si>
    <t>https://podminky.urs.cz/item/CS_URS_2023_02/279113153</t>
  </si>
  <si>
    <t>"uzavření nevyužitého energokanálu" 1,686*2,24</t>
  </si>
  <si>
    <t>"uzavření neurčeného kanálu" 2,25*1,8*2</t>
  </si>
  <si>
    <t>279361821</t>
  </si>
  <si>
    <t>Výztuž základových zdí nosných svislých nebo odkloněných od svislice, rovinných nebo oblých, deskových nebo žebrových, včetně výztuže jejich žeber z betonářské oceli 10 505 (R) nebo BSt 500</t>
  </si>
  <si>
    <t>457474087</t>
  </si>
  <si>
    <t>https://podminky.urs.cz/item/CS_URS_2023_02/279361821</t>
  </si>
  <si>
    <t>uzavření nevyužitého energokanálu</t>
  </si>
  <si>
    <t>1,686*8*(0,61/1000)*1,05</t>
  </si>
  <si>
    <t>2,5*11*(0,89/1000)*1,05</t>
  </si>
  <si>
    <t>uzavření neurčeného kanálu</t>
  </si>
  <si>
    <t>1,8*8*(0,61/1000)*1,05*2</t>
  </si>
  <si>
    <t>2,5*11*(0,89/1000)*1,05*2</t>
  </si>
  <si>
    <t>zazdění vybouraných dveří</t>
  </si>
  <si>
    <t>0,8*7*(0,61/1000)*1,05</t>
  </si>
  <si>
    <t>2,0*6*(0,89/1000)*1,05</t>
  </si>
  <si>
    <t>388129720</t>
  </si>
  <si>
    <t>Montáž dílců prefabrikovaných kanálů ze železobetonu pro rozvody se zalitím spár šířky do 30 mm krycích desek, hmotnosti do 1 t</t>
  </si>
  <si>
    <t>-1641947779</t>
  </si>
  <si>
    <t>https://podminky.urs.cz/item/CS_URS_2023_02/388129720</t>
  </si>
  <si>
    <t>"zpětné zakrytí energokanálu" 1</t>
  </si>
  <si>
    <t>619991001</t>
  </si>
  <si>
    <t>Zakrytí vnitřních ploch před znečištěním včetně pozdějšího odkrytí podlah fólií přilepenou lepící páskou</t>
  </si>
  <si>
    <t>1374405312</t>
  </si>
  <si>
    <t>https://podminky.urs.cz/item/CS_URS_2023_02/619991001</t>
  </si>
  <si>
    <t>"sklad" 0,9*3,75</t>
  </si>
  <si>
    <t>619991011</t>
  </si>
  <si>
    <t>Zakrytí vnitřních ploch před znečištěním včetně pozdějšího odkrytí konstrukcí a prvků obalením fólií a přelepením páskou</t>
  </si>
  <si>
    <t>-181499207</t>
  </si>
  <si>
    <t>https://podminky.urs.cz/item/CS_URS_2023_02/619991011</t>
  </si>
  <si>
    <t>"zakrytí dveří" 0,8*2,0*2</t>
  </si>
  <si>
    <t>631311116</t>
  </si>
  <si>
    <t>Mazanina z betonu prostého bez zvýšených nároků na prostředí tl. přes 50 do 80 mm tř. C 25/30</t>
  </si>
  <si>
    <t>664430071</t>
  </si>
  <si>
    <t>https://podminky.urs.cz/item/CS_URS_2023_02/631311116</t>
  </si>
  <si>
    <t>"podlahová skladba PDL2 - betonová mazanina" 3,76*0,9*0,06</t>
  </si>
  <si>
    <t>631311133</t>
  </si>
  <si>
    <t>Mazanina z betonu prostého bez zvýšených nároků na prostředí tl. přes 120 do 240 mm tř. C 12/15</t>
  </si>
  <si>
    <t>-585474572</t>
  </si>
  <si>
    <t>https://podminky.urs.cz/item/CS_URS_2023_02/631311133</t>
  </si>
  <si>
    <t>"podlahová skladba PDL2" 3,76*0,9*0,15</t>
  </si>
  <si>
    <t>631319171</t>
  </si>
  <si>
    <t>Příplatek k cenám mazanin za stržení povrchu spodní vrstvy mazaniny latí před vložením výztuže nebo pletiva pro tl. obou vrstev mazaniny přes 50 do 80 mm</t>
  </si>
  <si>
    <t>-1110046198</t>
  </si>
  <si>
    <t>https://podminky.urs.cz/item/CS_URS_2023_02/631319171</t>
  </si>
  <si>
    <t>176510088</t>
  </si>
  <si>
    <t>2012034941</t>
  </si>
  <si>
    <t>podlahová skladba PDL2</t>
  </si>
  <si>
    <t>"podkladní beton" 3,76*0,9*(3,04/1000)*1,25</t>
  </si>
  <si>
    <t>"betonová mazanina" 3,76*0,9*(3,04/1000)*1,25</t>
  </si>
  <si>
    <t>599699817</t>
  </si>
  <si>
    <t>"sklad" 0,8*3,7</t>
  </si>
  <si>
    <t>952901111</t>
  </si>
  <si>
    <t>Vyčištění budov nebo objektů před předáním do užívání budov bytové nebo občanské výstavby, světlé výšky podlaží do 4 m</t>
  </si>
  <si>
    <t>-620703733</t>
  </si>
  <si>
    <t>https://podminky.urs.cz/item/CS_URS_2023_02/952901111</t>
  </si>
  <si>
    <t>963015131</t>
  </si>
  <si>
    <t>Demontáž prefabrikovaných krycích desek kanálů, šachet nebo žump hmotnosti do 0,12 t</t>
  </si>
  <si>
    <t>363445274</t>
  </si>
  <si>
    <t>https://podminky.urs.cz/item/CS_URS_2023_02/963015131</t>
  </si>
  <si>
    <t>"demontáž zakrytí energokanálu" 1</t>
  </si>
  <si>
    <t>-497636422</t>
  </si>
  <si>
    <t>711121131</t>
  </si>
  <si>
    <t>Provedení izolace proti zemní vlhkosti natěradly a tmely za horka na ploše vodorovné V nátěrem asfaltovým</t>
  </si>
  <si>
    <t>1549680935</t>
  </si>
  <si>
    <t>https://podminky.urs.cz/item/CS_URS_2023_02/711121131</t>
  </si>
  <si>
    <t>"podlahová skladba PDL2" 3,76*0,9</t>
  </si>
  <si>
    <t>711122131</t>
  </si>
  <si>
    <t>Provedení izolace proti zemní vlhkosti natěradly a tmely za horka na ploše svislé S nátěrem asfaltovým</t>
  </si>
  <si>
    <t>740337867</t>
  </si>
  <si>
    <t>https://podminky.urs.cz/item/CS_URS_2023_02/711122131</t>
  </si>
  <si>
    <t>"podlahová skladba PDL2 - vytažení na stěny" (3,76+0,9)*2*0,06</t>
  </si>
  <si>
    <t>1834949989</t>
  </si>
  <si>
    <t>3,9432*0,3 'Přepočtené koeficientem množství</t>
  </si>
  <si>
    <t>711131111</t>
  </si>
  <si>
    <t>Provedení izolace proti zemní vlhkosti pásy na sucho samolepícího asfaltového pásu na ploše vodovné V</t>
  </si>
  <si>
    <t>1518523103</t>
  </si>
  <si>
    <t>https://podminky.urs.cz/item/CS_URS_2023_02/711131111</t>
  </si>
  <si>
    <t>711132111</t>
  </si>
  <si>
    <t>Provedení izolace proti zemní vlhkosti pásy na sucho samolepícího asfaltového pásu na ploše svislé S</t>
  </si>
  <si>
    <t>-537608539</t>
  </si>
  <si>
    <t>https://podminky.urs.cz/item/CS_URS_2023_02/711132111</t>
  </si>
  <si>
    <t>62866281</t>
  </si>
  <si>
    <t>pás asfaltový samolepicí modifikovaný SBS s vložkou ze skleněné tkaniny se spalitelnou fólií nebo jemnozrnným minerálním posypem nebo textilií na horním povrchu tl 3,0mm</t>
  </si>
  <si>
    <t>1439934673</t>
  </si>
  <si>
    <t>0,5592*1,221 'Přepočtené koeficientem množství</t>
  </si>
  <si>
    <t>1296571304</t>
  </si>
  <si>
    <t>783367619</t>
  </si>
  <si>
    <t>766</t>
  </si>
  <si>
    <t>Konstrukce truhlářské</t>
  </si>
  <si>
    <t>766660001</t>
  </si>
  <si>
    <t>Montáž dveřních křídel dřevěných nebo plastových otevíravých do ocelové zárubně povrchově upravených jednokřídlových, šířky do 800 mm</t>
  </si>
  <si>
    <t>-967412403</t>
  </si>
  <si>
    <t>https://podminky.urs.cz/item/CS_URS_2023_02/766660001</t>
  </si>
  <si>
    <t>"ozn. D03" 1</t>
  </si>
  <si>
    <t>61162074</t>
  </si>
  <si>
    <t>dveře jednokřídlé voštinové povrch laminátový plné 800x1970-2100mm</t>
  </si>
  <si>
    <t>41363660</t>
  </si>
  <si>
    <t>998766201</t>
  </si>
  <si>
    <t>Přesun hmot pro konstrukce truhlářské stanovený procentní sazbou (%) z ceny vodorovná dopravní vzdálenost do 50 m v objektech výšky do 6 m</t>
  </si>
  <si>
    <t>-208369549</t>
  </si>
  <si>
    <t>https://podminky.urs.cz/item/CS_URS_2023_02/998766201</t>
  </si>
  <si>
    <t>998766292</t>
  </si>
  <si>
    <t>Přesun hmot pro konstrukce truhlářské stanovený procentní sazbou (%) z ceny Příplatek k cenám za zvětšený přesun přes vymezenou největší dopravní vzdálenost do 100 m</t>
  </si>
  <si>
    <t>-208129698</t>
  </si>
  <si>
    <t>https://podminky.urs.cz/item/CS_URS_2023_02/998766292</t>
  </si>
  <si>
    <t>777611101.SKA.001</t>
  </si>
  <si>
    <t>Krycí epoxidový nátěr Sikafloor Garage podlahy</t>
  </si>
  <si>
    <t>-1806037235</t>
  </si>
  <si>
    <t>"podlahová skladba PDL2" 3,76*0,9+(3,76+0,9)*2*0,06</t>
  </si>
  <si>
    <t>777612101.SKA.001</t>
  </si>
  <si>
    <t>Uzavírací epoxidový nátěr Sikafloor Garage podlahy</t>
  </si>
  <si>
    <t>-1600554187</t>
  </si>
  <si>
    <t>-2111134208</t>
  </si>
  <si>
    <t>-595570629</t>
  </si>
  <si>
    <t>-148938382</t>
  </si>
  <si>
    <t>-2004528273</t>
  </si>
  <si>
    <t>558056802</t>
  </si>
  <si>
    <t>-1065528247</t>
  </si>
  <si>
    <t>0,8*2</t>
  </si>
  <si>
    <t>455849513</t>
  </si>
  <si>
    <t>1,6*1,05 'Přepočtené koeficientem množství</t>
  </si>
  <si>
    <t>-1252944714</t>
  </si>
  <si>
    <t>"nová výmalba po zrušeném schodišti" (3,76+0,9)*2*2,6+3,76*0,9</t>
  </si>
  <si>
    <t>967412478</t>
  </si>
  <si>
    <t>D.2.9 - Demolice</t>
  </si>
  <si>
    <t>-582813036</t>
  </si>
  <si>
    <t>"odbourání části stěny energokanálu" 28,9*0,25*0,8</t>
  </si>
  <si>
    <t>-836342938</t>
  </si>
  <si>
    <t>"dno energokanálu" 28,9*1,75*0,25</t>
  </si>
  <si>
    <t>620345729</t>
  </si>
  <si>
    <t>demontáž zastropení nevyužitého energokanálu</t>
  </si>
  <si>
    <t>(12+13,2)/0,3</t>
  </si>
  <si>
    <t>963053935</t>
  </si>
  <si>
    <t>Bourání železobetonových monolitických schodišťových ramen zazděných oboustranně</t>
  </si>
  <si>
    <t>-853318666</t>
  </si>
  <si>
    <t>https://podminky.urs.cz/item/CS_URS_2023_02/963053935</t>
  </si>
  <si>
    <t>"odbourání podesty a horních dvou stupňů" 0,51*0,9</t>
  </si>
  <si>
    <t>627181759</t>
  </si>
  <si>
    <t>"zastropení nevyužitého energokanálu" (20+22)*0,1</t>
  </si>
  <si>
    <t>965045113</t>
  </si>
  <si>
    <t>Bourání potěrů tl. do 50 mm cementových nebo pískocementových, plochy přes 4 m2</t>
  </si>
  <si>
    <t>-1052548</t>
  </si>
  <si>
    <t>https://podminky.urs.cz/item/CS_URS_2023_02/965045113</t>
  </si>
  <si>
    <t>"zastropení nevyužitého energokanálu" 20+22</t>
  </si>
  <si>
    <t>968072455</t>
  </si>
  <si>
    <t>Vybourání kovových rámů oken s křídly, dveřních zárubní, vrat, stěn, ostění nebo obkladů dveřních zárubní, plochy do 2 m2</t>
  </si>
  <si>
    <t>-1849561788</t>
  </si>
  <si>
    <t>https://podminky.urs.cz/item/CS_URS_2023_02/968072455</t>
  </si>
  <si>
    <t>"dveře do energokanálu" 0,8*2,0</t>
  </si>
  <si>
    <t>-207212722</t>
  </si>
  <si>
    <t>911728974</t>
  </si>
  <si>
    <t>67,152*2,5 'Přepočtené koeficientem množství</t>
  </si>
  <si>
    <t>1599426519</t>
  </si>
  <si>
    <t>-423591288</t>
  </si>
  <si>
    <t>67,152*9 'Přepočtené koeficientem množství</t>
  </si>
  <si>
    <t>-1651457679</t>
  </si>
  <si>
    <t>-1345026457</t>
  </si>
  <si>
    <t>-427184571</t>
  </si>
  <si>
    <t>230101754</t>
  </si>
  <si>
    <t>1668599600</t>
  </si>
  <si>
    <t>766691914</t>
  </si>
  <si>
    <t>Ostatní práce vyvěšení nebo zavěšení křídel dřevěných dveřních, plochy do 2 m2</t>
  </si>
  <si>
    <t>-1983997422</t>
  </si>
  <si>
    <t>https://podminky.urs.cz/item/CS_URS_2023_02/766691914</t>
  </si>
  <si>
    <t>859192676</t>
  </si>
  <si>
    <t>767691822</t>
  </si>
  <si>
    <t>Ostatní práce - vyvěšení nebo zavěšení kovových křídel dveří, plochy do 2 m2</t>
  </si>
  <si>
    <t>865094044</t>
  </si>
  <si>
    <t>https://podminky.urs.cz/item/CS_URS_2023_02/767691822</t>
  </si>
  <si>
    <t>767D21001</t>
  </si>
  <si>
    <t>Deontáž kanálového krytu</t>
  </si>
  <si>
    <t>2139840261</t>
  </si>
  <si>
    <t>"demontáž zakrytí nevyužitého energokanálu" 7</t>
  </si>
  <si>
    <t>1958068769</t>
  </si>
  <si>
    <t>VON - Vedlejší a ostatní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</si>
  <si>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</si>
  <si>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</si>
  <si>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</si>
  <si>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</si>
  <si>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</si>
  <si>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</si>
  <si>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</si>
  <si>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</si>
  <si>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012103000</t>
  </si>
  <si>
    <t>Geodetické práce před výstavbou</t>
  </si>
  <si>
    <t>…</t>
  </si>
  <si>
    <t>1056461759</t>
  </si>
  <si>
    <t>https://podminky.urs.cz/item/CS_URS_2023_02/012103000</t>
  </si>
  <si>
    <t>012203000</t>
  </si>
  <si>
    <t>Geodetické práce při provádění stavby</t>
  </si>
  <si>
    <t>-719837353</t>
  </si>
  <si>
    <t>https://podminky.urs.cz/item/CS_URS_2023_02/012203000</t>
  </si>
  <si>
    <t>012303000</t>
  </si>
  <si>
    <t>Geodetické práce po výstavbě</t>
  </si>
  <si>
    <t>-1062845803</t>
  </si>
  <si>
    <t>https://podminky.urs.cz/item/CS_URS_2023_02/012303000</t>
  </si>
  <si>
    <t>013254000</t>
  </si>
  <si>
    <t>Dokumentace skutečného provedení stavby</t>
  </si>
  <si>
    <t>346372360</t>
  </si>
  <si>
    <t>https://podminky.urs.cz/item/CS_URS_2023_02/013254000</t>
  </si>
  <si>
    <t>VRN3</t>
  </si>
  <si>
    <t>Zařízení staveniště</t>
  </si>
  <si>
    <t>030001000</t>
  </si>
  <si>
    <t>1780223856</t>
  </si>
  <si>
    <t>https://podminky.urs.cz/item/CS_URS_2023_02/030001000</t>
  </si>
  <si>
    <t>VRN4</t>
  </si>
  <si>
    <t>Inženýrská činnost</t>
  </si>
  <si>
    <t>040001000</t>
  </si>
  <si>
    <t>822420334</t>
  </si>
  <si>
    <t>https://podminky.urs.cz/item/CS_URS_2023_02/040001000</t>
  </si>
  <si>
    <t>043002000</t>
  </si>
  <si>
    <t>Zkoušky a ostatní měření</t>
  </si>
  <si>
    <t>375435377</t>
  </si>
  <si>
    <t>https://podminky.urs.cz/item/CS_URS_2023_02/043002000</t>
  </si>
  <si>
    <t>045303000</t>
  </si>
  <si>
    <t>Koordinační činnost</t>
  </si>
  <si>
    <t>-877001386</t>
  </si>
  <si>
    <t>https://podminky.urs.cz/item/CS_URS_2023_02/045303000</t>
  </si>
  <si>
    <t>VRN5</t>
  </si>
  <si>
    <t>Finanční náklady</t>
  </si>
  <si>
    <t>052002000</t>
  </si>
  <si>
    <t>Finanční rezerva</t>
  </si>
  <si>
    <t>892741274</t>
  </si>
  <si>
    <t>https://podminky.urs.cz/item/CS_URS_2023_02/052002000</t>
  </si>
  <si>
    <t>VRN6</t>
  </si>
  <si>
    <t>Územní vlivy</t>
  </si>
  <si>
    <t>065002000</t>
  </si>
  <si>
    <t>Mimostaveništní doprava materiálů</t>
  </si>
  <si>
    <t>-1943148634</t>
  </si>
  <si>
    <t>https://podminky.urs.cz/item/CS_URS_2023_02/065002000</t>
  </si>
  <si>
    <t>VRN7</t>
  </si>
  <si>
    <t>Provozní vlivy</t>
  </si>
  <si>
    <t>071002000</t>
  </si>
  <si>
    <t>Provoz investora, třetích osob</t>
  </si>
  <si>
    <t>-1896529068</t>
  </si>
  <si>
    <t>https://podminky.urs.cz/item/CS_URS_2023_02/071002000</t>
  </si>
  <si>
    <t>072002000</t>
  </si>
  <si>
    <t>Silniční provoz</t>
  </si>
  <si>
    <t>127063235</t>
  </si>
  <si>
    <t>https://podminky.urs.cz/item/CS_URS_2023_02/072002000</t>
  </si>
  <si>
    <t>073002000</t>
  </si>
  <si>
    <t>Ztížený pohyb vozidel v centrech měst</t>
  </si>
  <si>
    <t>-1937209717</t>
  </si>
  <si>
    <t>https://podminky.urs.cz/item/CS_URS_2023_02/073002000</t>
  </si>
  <si>
    <t>VON94 - Ochranné konstrukce</t>
  </si>
  <si>
    <t>Rozsah a doba ppoužití ochranného lešení bude upřesněna dle skutečné potřeby zhotovitele.</t>
  </si>
  <si>
    <t xml:space="preserve">      94 - Lešení a stavební výtahy</t>
  </si>
  <si>
    <t>94</t>
  </si>
  <si>
    <t>Lešení a stavební výtahy</t>
  </si>
  <si>
    <t>94S01001</t>
  </si>
  <si>
    <t>Montáž a demontáž ochranného lešení</t>
  </si>
  <si>
    <t>217886800</t>
  </si>
  <si>
    <t>94S01002</t>
  </si>
  <si>
    <t>Pronájem lešení</t>
  </si>
  <si>
    <t>měsíc</t>
  </si>
  <si>
    <t>-128353944</t>
  </si>
  <si>
    <t>94S01003</t>
  </si>
  <si>
    <t>Spotřební materiál (smršt.folie, hranolky , spoj. mat.)</t>
  </si>
  <si>
    <t>-813373071</t>
  </si>
  <si>
    <t>94S01004</t>
  </si>
  <si>
    <t>Montáž demontáž svaření folie</t>
  </si>
  <si>
    <t>1300845243</t>
  </si>
  <si>
    <t>94S01005</t>
  </si>
  <si>
    <t>Projekt, dokumentace</t>
  </si>
  <si>
    <t>134268277</t>
  </si>
  <si>
    <t>94S01006</t>
  </si>
  <si>
    <t>Doprava lešení</t>
  </si>
  <si>
    <t>1669199626</t>
  </si>
  <si>
    <t>94S01007</t>
  </si>
  <si>
    <t>Pronájem plošiny</t>
  </si>
  <si>
    <t>-1351434956</t>
  </si>
  <si>
    <t>SEZNAM FIGUR</t>
  </si>
  <si>
    <t>Výměra</t>
  </si>
  <si>
    <t xml:space="preserve"> SO01/ D.1.1</t>
  </si>
  <si>
    <t>(60,72*28,72-(17,72*17,72-pi*8,86*8,86))</t>
  </si>
  <si>
    <t>"celková plocha" 2261,85</t>
  </si>
  <si>
    <t>"ledová plocha" -1641,21</t>
  </si>
  <si>
    <t>Použití figury:</t>
  </si>
  <si>
    <t>Příplatek k mazaninám za přidání PP mikrovláken pro objemové vyztužení 0,9 kg/m3</t>
  </si>
  <si>
    <t>Potěr cementový samonivelační litý C30 tl přes 45 do 50 mm</t>
  </si>
  <si>
    <t>Příplatek k cementovému samonivelačnímu litému potěru C30 ZKD 5 mm tl přes 50 mm</t>
  </si>
  <si>
    <t>Separační vrstva z PE fólie</t>
  </si>
  <si>
    <t>Broušení nerovností betonových podlah do 2 mm - stržení šlemu</t>
  </si>
  <si>
    <t>Provedení izolace proti zemní vlhkosti vodorovné za studena nátěrem penetračním</t>
  </si>
  <si>
    <t>Provedení izolace proti zemní vlhkosti pásy přitavením vodorovné NAIP</t>
  </si>
  <si>
    <t>Montáž izolace tepelné podlah volně kladenými rohožemi, pásy, dílci, deskami 1 vrstva</t>
  </si>
  <si>
    <t>Lepení čtverců z pryže 2-složkovým lepidlem</t>
  </si>
  <si>
    <t>Krycí epoxidová stěrka tloušťky do 2 mm chemicky odolné lité podlahy</t>
  </si>
  <si>
    <t xml:space="preserve"> SO01/ D.1.4.4</t>
  </si>
  <si>
    <t>Podsyp pod základové konstrukce se zhutněním ze štěrkodrtě frakce 0-32 mm</t>
  </si>
  <si>
    <t>Mazanina tl přes 120 do 240 mm z betonu prostého bez zvýšených nároků na prostředí tř. C 16/20</t>
  </si>
  <si>
    <t>Mazanina tl přes 120 do 240 mm z betonu prostého se zvýšenými nároky na prostředí tř. C 30/37</t>
  </si>
  <si>
    <t>Příplatek k mazanině tl přes 120 do 240 mm za stržení povrchu spodní vrstvy před vložením výztuže</t>
  </si>
  <si>
    <t>Výztuž mazanin svařovanými sítěmi Kari</t>
  </si>
  <si>
    <t>Provedení vodorovné izolace proti tlakové vodě termoplasty lepenou fólií PVC</t>
  </si>
  <si>
    <t>Provedení doplňků izolace proti vodě na vodorovné ploše z textilií vrstva podkladní</t>
  </si>
  <si>
    <t>Montáž izolace tepelné podlah, stropů vrchem nebo střech překrytí separační fólií z PE</t>
  </si>
  <si>
    <t>Penetrační epoxidový nátěr podlahy na podklad z čerstvého betonu</t>
  </si>
  <si>
    <t>Krycí epoxidový dekorativní nátěr podlahy</t>
  </si>
  <si>
    <t xml:space="preserve"> SO01/ D.1.9</t>
  </si>
  <si>
    <t>"viz v.č. D.1.1.11" 160</t>
  </si>
  <si>
    <t>Bourání podkladů pod dlažby nebo mazanin betonových nebo z litého asfaltu tl do 100 mm pl přes 4 m2</t>
  </si>
  <si>
    <t>Bourání podkladů pod dlažby nebo mazanin betonových nebo z litého asfaltu tl přes 100 mm pl přes 4 m2</t>
  </si>
  <si>
    <t>"dle v.č. D.1.1.11" 1730</t>
  </si>
  <si>
    <t>Odstranění podkladů zpevněných ploch z asfaltového recyklátu</t>
  </si>
  <si>
    <t>Odstranění izolace proti zemní vlhkosti vodorovné</t>
  </si>
  <si>
    <t>Příplatek k bourání betonových mazanin za bourání mazanin se svařovanou sítí tl do 100 mm</t>
  </si>
  <si>
    <t>"viz v.č. D.1.1.11" 1316</t>
  </si>
  <si>
    <t>Odstranění podkladů zpevněných ploch z kameniva drceného</t>
  </si>
  <si>
    <t>Příplatek k bourání betonových mazanin za bourání mazanin s ocelovými vlákny tl do 100 mm</t>
  </si>
  <si>
    <t>"viz v.č. D.1.1.11" 3330</t>
  </si>
  <si>
    <t>Odstranění tepelné izolace podlah volně kladené z polystyrenu suchého tl přes 100 mm</t>
  </si>
  <si>
    <t>Demontáž lepených povlakových podlah strojně</t>
  </si>
  <si>
    <t>"viz v.č. D.1.1.11" 36,8</t>
  </si>
  <si>
    <t>Bourání podlah z dlaždic betonových, teracových nebo čedičových tl přes 40 mm plochy přes 1 m2</t>
  </si>
  <si>
    <t xml:space="preserve"> SO02/ D.2.9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</si>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</sst>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7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left" vertical="center"/>
    </xf>
    <xf numFmtId="4" fontId="4" fillId="2" borderId="8" xfId="0" applyNumberFormat="1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3" borderId="7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20" fillId="3" borderId="8" xfId="0" applyFont="1" applyFill="1" applyBorder="1" applyAlignment="1" applyProtection="1">
      <alignment horizontal="center" vertical="center"/>
    </xf>
    <xf numFmtId="0" fontId="20" fillId="3" borderId="8" xfId="0" applyFont="1" applyFill="1" applyBorder="1" applyAlignment="1" applyProtection="1">
      <alignment horizontal="right" vertical="center"/>
    </xf>
    <xf numFmtId="0" fontId="20" fillId="3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29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right" vertical="center"/>
    </xf>
    <xf numFmtId="0" fontId="4" fillId="3" borderId="8" xfId="0" applyFont="1" applyFill="1" applyBorder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20" fillId="3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3" borderId="17" xfId="0" applyFont="1" applyFill="1" applyBorder="1" applyAlignment="1" applyProtection="1">
      <alignment horizontal="center" vertical="center" wrapText="1"/>
    </xf>
    <xf numFmtId="0" fontId="20" fillId="3" borderId="18" xfId="0" applyFont="1" applyFill="1" applyBorder="1" applyAlignment="1" applyProtection="1">
      <alignment horizontal="center" vertical="center" wrapText="1"/>
    </xf>
    <xf numFmtId="0" fontId="20" fillId="3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0" borderId="15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0" borderId="20" xfId="0" applyFont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0" fillId="3" borderId="17" xfId="0" applyFont="1" applyFill="1" applyBorder="1" applyAlignment="1">
      <alignment horizontal="center" vertical="center" wrapText="1"/>
    </xf>
    <xf numFmtId="0" fontId="20" fillId="3" borderId="18" xfId="0" applyFont="1" applyFill="1" applyBorder="1" applyAlignment="1">
      <alignment horizontal="center" vertical="center" wrapText="1"/>
    </xf>
    <xf numFmtId="0" fontId="20" fillId="3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3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://www.urs.cz/software-a-data/kros-4-ocenovani-a-rizeni-stavebni-vyroby/" TargetMode="External" /><Relationship Id="rId4" Type="http://schemas.openxmlformats.org/officeDocument/2006/relationships/image" Target="../media/image3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36.png" /><Relationship Id="rId2" Type="http://schemas.openxmlformats.org/officeDocument/2006/relationships/image" Target="../media/image37.png" /><Relationship Id="rId3" Type="http://schemas.openxmlformats.org/officeDocument/2006/relationships/image" Target="../media/image38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40.png" /><Relationship Id="rId2" Type="http://schemas.openxmlformats.org/officeDocument/2006/relationships/image" Target="../media/image41.png" /><Relationship Id="rId3" Type="http://schemas.openxmlformats.org/officeDocument/2006/relationships/image" Target="../media/image42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44.png" /><Relationship Id="rId2" Type="http://schemas.openxmlformats.org/officeDocument/2006/relationships/image" Target="../media/image45.png" /><Relationship Id="rId3" Type="http://schemas.openxmlformats.org/officeDocument/2006/relationships/image" Target="../media/image4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png" /><Relationship Id="rId2" Type="http://schemas.openxmlformats.org/officeDocument/2006/relationships/image" Target="../media/image17.png" /><Relationship Id="rId3" Type="http://schemas.openxmlformats.org/officeDocument/2006/relationships/image" Target="../media/image18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png" /><Relationship Id="rId2" Type="http://schemas.openxmlformats.org/officeDocument/2006/relationships/image" Target="../media/image21.png" /><Relationship Id="rId3" Type="http://schemas.openxmlformats.org/officeDocument/2006/relationships/image" Target="../media/image22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24.png" /><Relationship Id="rId2" Type="http://schemas.openxmlformats.org/officeDocument/2006/relationships/image" Target="../media/image25.png" /><Relationship Id="rId3" Type="http://schemas.openxmlformats.org/officeDocument/2006/relationships/image" Target="../media/image26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28.png" /><Relationship Id="rId2" Type="http://schemas.openxmlformats.org/officeDocument/2006/relationships/image" Target="../media/image29.png" /><Relationship Id="rId3" Type="http://schemas.openxmlformats.org/officeDocument/2006/relationships/image" Target="../media/image30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32.png" /><Relationship Id="rId2" Type="http://schemas.openxmlformats.org/officeDocument/2006/relationships/image" Target="../media/image33.png" /><Relationship Id="rId3" Type="http://schemas.openxmlformats.org/officeDocument/2006/relationships/image" Target="../media/image34.png" /><Relationship Id="rId4" Type="http://schemas.openxmlformats.org/officeDocument/2006/relationships/hyperlink" Target="http://www.urs.cz/software-a-data/kros-4-ocenovani-a-rizeni-stavebni-vyroby/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152400</xdr:colOff>
      <xdr:row>3</xdr:row>
      <xdr:rowOff>0</xdr:rowOff>
    </xdr:from>
    <xdr:to>
      <xdr:col>40</xdr:col>
      <xdr:colOff>366395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91440</xdr:colOff>
      <xdr:row>41</xdr:row>
      <xdr:rowOff>0</xdr:rowOff>
    </xdr:from>
    <xdr:to>
      <xdr:col>41</xdr:col>
      <xdr:colOff>177165</xdr:colOff>
      <xdr:row>45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44</xdr:row>
      <xdr:rowOff>0</xdr:rowOff>
    </xdr:from>
    <xdr:to>
      <xdr:col>9</xdr:col>
      <xdr:colOff>1216025</xdr:colOff>
      <xdr:row>48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72</xdr:row>
      <xdr:rowOff>0</xdr:rowOff>
    </xdr:from>
    <xdr:to>
      <xdr:col>9</xdr:col>
      <xdr:colOff>1216025</xdr:colOff>
      <xdr:row>76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72</xdr:row>
      <xdr:rowOff>0</xdr:rowOff>
    </xdr:from>
    <xdr:to>
      <xdr:col>9</xdr:col>
      <xdr:colOff>1216025</xdr:colOff>
      <xdr:row>76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84</xdr:row>
      <xdr:rowOff>0</xdr:rowOff>
    </xdr:from>
    <xdr:to>
      <xdr:col>9</xdr:col>
      <xdr:colOff>1216025</xdr:colOff>
      <xdr:row>88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77</xdr:row>
      <xdr:rowOff>0</xdr:rowOff>
    </xdr:from>
    <xdr:to>
      <xdr:col>9</xdr:col>
      <xdr:colOff>1216025</xdr:colOff>
      <xdr:row>81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76</xdr:row>
      <xdr:rowOff>0</xdr:rowOff>
    </xdr:from>
    <xdr:to>
      <xdr:col>9</xdr:col>
      <xdr:colOff>1216025</xdr:colOff>
      <xdr:row>80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80</xdr:row>
      <xdr:rowOff>0</xdr:rowOff>
    </xdr:from>
    <xdr:to>
      <xdr:col>9</xdr:col>
      <xdr:colOff>1216025</xdr:colOff>
      <xdr:row>84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79</xdr:row>
      <xdr:rowOff>0</xdr:rowOff>
    </xdr:from>
    <xdr:to>
      <xdr:col>9</xdr:col>
      <xdr:colOff>1216025</xdr:colOff>
      <xdr:row>83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262255</xdr:colOff>
      <xdr:row>3</xdr:row>
      <xdr:rowOff>0</xdr:rowOff>
    </xdr:from>
    <xdr:to>
      <xdr:col>9</xdr:col>
      <xdr:colOff>1216025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46</xdr:row>
      <xdr:rowOff>0</xdr:rowOff>
    </xdr:from>
    <xdr:to>
      <xdr:col>9</xdr:col>
      <xdr:colOff>1216025</xdr:colOff>
      <xdr:row>50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262255</xdr:colOff>
      <xdr:row>81</xdr:row>
      <xdr:rowOff>0</xdr:rowOff>
    </xdr:from>
    <xdr:to>
      <xdr:col>9</xdr:col>
      <xdr:colOff>1216025</xdr:colOff>
      <xdr:row>85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61055111" TargetMode="External" /><Relationship Id="rId2" Type="http://schemas.openxmlformats.org/officeDocument/2006/relationships/hyperlink" Target="https://podminky.urs.cz/item/CS_URS_2023_02/961055111" TargetMode="External" /><Relationship Id="rId3" Type="http://schemas.openxmlformats.org/officeDocument/2006/relationships/hyperlink" Target="https://podminky.urs.cz/item/CS_URS_2023_02/963015131" TargetMode="External" /><Relationship Id="rId4" Type="http://schemas.openxmlformats.org/officeDocument/2006/relationships/hyperlink" Target="https://podminky.urs.cz/item/CS_URS_2023_02/963053935" TargetMode="External" /><Relationship Id="rId5" Type="http://schemas.openxmlformats.org/officeDocument/2006/relationships/hyperlink" Target="https://podminky.urs.cz/item/CS_URS_2023_02/965042141" TargetMode="External" /><Relationship Id="rId6" Type="http://schemas.openxmlformats.org/officeDocument/2006/relationships/hyperlink" Target="https://podminky.urs.cz/item/CS_URS_2023_02/965045113" TargetMode="External" /><Relationship Id="rId7" Type="http://schemas.openxmlformats.org/officeDocument/2006/relationships/hyperlink" Target="https://podminky.urs.cz/item/CS_URS_2023_02/968072455" TargetMode="External" /><Relationship Id="rId8" Type="http://schemas.openxmlformats.org/officeDocument/2006/relationships/hyperlink" Target="https://podminky.urs.cz/item/CS_URS_2023_02/997013151" TargetMode="External" /><Relationship Id="rId9" Type="http://schemas.openxmlformats.org/officeDocument/2006/relationships/hyperlink" Target="https://podminky.urs.cz/item/CS_URS_2023_02/997013501" TargetMode="External" /><Relationship Id="rId10" Type="http://schemas.openxmlformats.org/officeDocument/2006/relationships/hyperlink" Target="https://podminky.urs.cz/item/CS_URS_2023_02/997013509" TargetMode="External" /><Relationship Id="rId11" Type="http://schemas.openxmlformats.org/officeDocument/2006/relationships/hyperlink" Target="https://podminky.urs.cz/item/CS_URS_2023_02/997013631" TargetMode="External" /><Relationship Id="rId12" Type="http://schemas.openxmlformats.org/officeDocument/2006/relationships/hyperlink" Target="https://podminky.urs.cz/item/CS_URS_2023_02/997013814" TargetMode="External" /><Relationship Id="rId13" Type="http://schemas.openxmlformats.org/officeDocument/2006/relationships/hyperlink" Target="https://podminky.urs.cz/item/CS_URS_2023_02/997013869" TargetMode="External" /><Relationship Id="rId14" Type="http://schemas.openxmlformats.org/officeDocument/2006/relationships/hyperlink" Target="https://podminky.urs.cz/item/CS_URS_2023_02/711131811" TargetMode="External" /><Relationship Id="rId15" Type="http://schemas.openxmlformats.org/officeDocument/2006/relationships/hyperlink" Target="https://podminky.urs.cz/item/CS_URS_2023_02/998711201" TargetMode="External" /><Relationship Id="rId16" Type="http://schemas.openxmlformats.org/officeDocument/2006/relationships/hyperlink" Target="https://podminky.urs.cz/item/CS_URS_2023_02/766691914" TargetMode="External" /><Relationship Id="rId17" Type="http://schemas.openxmlformats.org/officeDocument/2006/relationships/hyperlink" Target="https://podminky.urs.cz/item/CS_URS_2023_02/998766201" TargetMode="External" /><Relationship Id="rId18" Type="http://schemas.openxmlformats.org/officeDocument/2006/relationships/hyperlink" Target="https://podminky.urs.cz/item/CS_URS_2023_02/767691822" TargetMode="External" /><Relationship Id="rId19" Type="http://schemas.openxmlformats.org/officeDocument/2006/relationships/hyperlink" Target="https://podminky.urs.cz/item/CS_URS_2023_02/998767201" TargetMode="External" /><Relationship Id="rId20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012103000" TargetMode="External" /><Relationship Id="rId2" Type="http://schemas.openxmlformats.org/officeDocument/2006/relationships/hyperlink" Target="https://podminky.urs.cz/item/CS_URS_2023_02/012203000" TargetMode="External" /><Relationship Id="rId3" Type="http://schemas.openxmlformats.org/officeDocument/2006/relationships/hyperlink" Target="https://podminky.urs.cz/item/CS_URS_2023_02/012303000" TargetMode="External" /><Relationship Id="rId4" Type="http://schemas.openxmlformats.org/officeDocument/2006/relationships/hyperlink" Target="https://podminky.urs.cz/item/CS_URS_2023_02/013254000" TargetMode="External" /><Relationship Id="rId5" Type="http://schemas.openxmlformats.org/officeDocument/2006/relationships/hyperlink" Target="https://podminky.urs.cz/item/CS_URS_2023_02/030001000" TargetMode="External" /><Relationship Id="rId6" Type="http://schemas.openxmlformats.org/officeDocument/2006/relationships/hyperlink" Target="https://podminky.urs.cz/item/CS_URS_2023_02/040001000" TargetMode="External" /><Relationship Id="rId7" Type="http://schemas.openxmlformats.org/officeDocument/2006/relationships/hyperlink" Target="https://podminky.urs.cz/item/CS_URS_2023_02/043002000" TargetMode="External" /><Relationship Id="rId8" Type="http://schemas.openxmlformats.org/officeDocument/2006/relationships/hyperlink" Target="https://podminky.urs.cz/item/CS_URS_2023_02/045303000" TargetMode="External" /><Relationship Id="rId9" Type="http://schemas.openxmlformats.org/officeDocument/2006/relationships/hyperlink" Target="https://podminky.urs.cz/item/CS_URS_2023_02/052002000" TargetMode="External" /><Relationship Id="rId10" Type="http://schemas.openxmlformats.org/officeDocument/2006/relationships/hyperlink" Target="https://podminky.urs.cz/item/CS_URS_2023_02/065002000" TargetMode="External" /><Relationship Id="rId11" Type="http://schemas.openxmlformats.org/officeDocument/2006/relationships/hyperlink" Target="https://podminky.urs.cz/item/CS_URS_2023_02/071002000" TargetMode="External" /><Relationship Id="rId12" Type="http://schemas.openxmlformats.org/officeDocument/2006/relationships/hyperlink" Target="https://podminky.urs.cz/item/CS_URS_2023_02/072002000" TargetMode="External" /><Relationship Id="rId13" Type="http://schemas.openxmlformats.org/officeDocument/2006/relationships/hyperlink" Target="https://podminky.urs.cz/item/CS_URS_2023_02/073002000" TargetMode="External" /><Relationship Id="rId14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274313811" TargetMode="External" /><Relationship Id="rId2" Type="http://schemas.openxmlformats.org/officeDocument/2006/relationships/hyperlink" Target="https://podminky.urs.cz/item/CS_URS_2023_02/573231109" TargetMode="External" /><Relationship Id="rId3" Type="http://schemas.openxmlformats.org/officeDocument/2006/relationships/hyperlink" Target="https://podminky.urs.cz/item/CS_URS_2023_02/577154131" TargetMode="External" /><Relationship Id="rId4" Type="http://schemas.openxmlformats.org/officeDocument/2006/relationships/hyperlink" Target="https://podminky.urs.cz/item/CS_URS_2023_02/631311115" TargetMode="External" /><Relationship Id="rId5" Type="http://schemas.openxmlformats.org/officeDocument/2006/relationships/hyperlink" Target="https://podminky.urs.cz/item/CS_URS_2023_02/631311135" TargetMode="External" /><Relationship Id="rId6" Type="http://schemas.openxmlformats.org/officeDocument/2006/relationships/hyperlink" Target="https://podminky.urs.cz/item/CS_URS_2023_02/631319211" TargetMode="External" /><Relationship Id="rId7" Type="http://schemas.openxmlformats.org/officeDocument/2006/relationships/hyperlink" Target="https://podminky.urs.cz/item/CS_URS_2023_02/632451031" TargetMode="External" /><Relationship Id="rId8" Type="http://schemas.openxmlformats.org/officeDocument/2006/relationships/hyperlink" Target="https://podminky.urs.cz/item/CS_URS_2023_02/632451254" TargetMode="External" /><Relationship Id="rId9" Type="http://schemas.openxmlformats.org/officeDocument/2006/relationships/hyperlink" Target="https://podminky.urs.cz/item/CS_URS_2023_02/632451293" TargetMode="External" /><Relationship Id="rId10" Type="http://schemas.openxmlformats.org/officeDocument/2006/relationships/hyperlink" Target="https://podminky.urs.cz/item/CS_URS_2023_02/632481213" TargetMode="External" /><Relationship Id="rId11" Type="http://schemas.openxmlformats.org/officeDocument/2006/relationships/hyperlink" Target="https://podminky.urs.cz/item/CS_URS_2023_02/633811111" TargetMode="External" /><Relationship Id="rId12" Type="http://schemas.openxmlformats.org/officeDocument/2006/relationships/hyperlink" Target="https://podminky.urs.cz/item/CS_URS_2023_02/634111116" TargetMode="External" /><Relationship Id="rId13" Type="http://schemas.openxmlformats.org/officeDocument/2006/relationships/hyperlink" Target="https://podminky.urs.cz/item/CS_URS_2023_02/634911124" TargetMode="External" /><Relationship Id="rId14" Type="http://schemas.openxmlformats.org/officeDocument/2006/relationships/hyperlink" Target="https://podminky.urs.cz/item/CS_URS_2023_02/916132113" TargetMode="External" /><Relationship Id="rId15" Type="http://schemas.openxmlformats.org/officeDocument/2006/relationships/hyperlink" Target="https://podminky.urs.cz/item/CS_URS_2023_02/919735126" TargetMode="External" /><Relationship Id="rId16" Type="http://schemas.openxmlformats.org/officeDocument/2006/relationships/hyperlink" Target="https://podminky.urs.cz/item/CS_URS_2023_02/949101111" TargetMode="External" /><Relationship Id="rId17" Type="http://schemas.openxmlformats.org/officeDocument/2006/relationships/hyperlink" Target="https://podminky.urs.cz/item/CS_URS_2023_02/952901221" TargetMode="External" /><Relationship Id="rId18" Type="http://schemas.openxmlformats.org/officeDocument/2006/relationships/hyperlink" Target="https://podminky.urs.cz/item/CS_URS_2023_02/953312123" TargetMode="External" /><Relationship Id="rId19" Type="http://schemas.openxmlformats.org/officeDocument/2006/relationships/hyperlink" Target="https://podminky.urs.cz/item/CS_URS_2023_02/965042221" TargetMode="External" /><Relationship Id="rId20" Type="http://schemas.openxmlformats.org/officeDocument/2006/relationships/hyperlink" Target="https://podminky.urs.cz/item/CS_URS_2023_02/978059541" TargetMode="External" /><Relationship Id="rId21" Type="http://schemas.openxmlformats.org/officeDocument/2006/relationships/hyperlink" Target="https://podminky.urs.cz/item/CS_URS_2023_02/997013151" TargetMode="External" /><Relationship Id="rId22" Type="http://schemas.openxmlformats.org/officeDocument/2006/relationships/hyperlink" Target="https://podminky.urs.cz/item/CS_URS_2023_02/997013219" TargetMode="External" /><Relationship Id="rId23" Type="http://schemas.openxmlformats.org/officeDocument/2006/relationships/hyperlink" Target="https://podminky.urs.cz/item/CS_URS_2023_02/997013501" TargetMode="External" /><Relationship Id="rId24" Type="http://schemas.openxmlformats.org/officeDocument/2006/relationships/hyperlink" Target="https://podminky.urs.cz/item/CS_URS_2023_02/997013509" TargetMode="External" /><Relationship Id="rId25" Type="http://schemas.openxmlformats.org/officeDocument/2006/relationships/hyperlink" Target="https://podminky.urs.cz/item/CS_URS_2023_02/997013875" TargetMode="External" /><Relationship Id="rId26" Type="http://schemas.openxmlformats.org/officeDocument/2006/relationships/hyperlink" Target="https://podminky.urs.cz/item/CS_URS_2023_02/998021021" TargetMode="External" /><Relationship Id="rId27" Type="http://schemas.openxmlformats.org/officeDocument/2006/relationships/hyperlink" Target="https://podminky.urs.cz/item/CS_URS_2023_02/998021024" TargetMode="External" /><Relationship Id="rId28" Type="http://schemas.openxmlformats.org/officeDocument/2006/relationships/hyperlink" Target="https://podminky.urs.cz/item/CS_URS_2023_02/711111001" TargetMode="External" /><Relationship Id="rId29" Type="http://schemas.openxmlformats.org/officeDocument/2006/relationships/hyperlink" Target="https://podminky.urs.cz/item/CS_URS_2023_02/711141559" TargetMode="External" /><Relationship Id="rId30" Type="http://schemas.openxmlformats.org/officeDocument/2006/relationships/hyperlink" Target="https://podminky.urs.cz/item/CS_URS_2023_02/998711201" TargetMode="External" /><Relationship Id="rId31" Type="http://schemas.openxmlformats.org/officeDocument/2006/relationships/hyperlink" Target="https://podminky.urs.cz/item/CS_URS_2023_02/998711292" TargetMode="External" /><Relationship Id="rId32" Type="http://schemas.openxmlformats.org/officeDocument/2006/relationships/hyperlink" Target="https://podminky.urs.cz/item/CS_URS_2023_02/713121111" TargetMode="External" /><Relationship Id="rId33" Type="http://schemas.openxmlformats.org/officeDocument/2006/relationships/hyperlink" Target="https://podminky.urs.cz/item/CS_URS_2023_02/998713201" TargetMode="External" /><Relationship Id="rId34" Type="http://schemas.openxmlformats.org/officeDocument/2006/relationships/hyperlink" Target="https://podminky.urs.cz/item/CS_URS_2023_02/998713292" TargetMode="External" /><Relationship Id="rId35" Type="http://schemas.openxmlformats.org/officeDocument/2006/relationships/hyperlink" Target="https://podminky.urs.cz/item/CS_URS_2023_02/767651112" TargetMode="External" /><Relationship Id="rId36" Type="http://schemas.openxmlformats.org/officeDocument/2006/relationships/hyperlink" Target="https://podminky.urs.cz/item/CS_URS_2023_02/767651121" TargetMode="External" /><Relationship Id="rId37" Type="http://schemas.openxmlformats.org/officeDocument/2006/relationships/hyperlink" Target="https://podminky.urs.cz/item/CS_URS_2023_02/767651126" TargetMode="External" /><Relationship Id="rId38" Type="http://schemas.openxmlformats.org/officeDocument/2006/relationships/hyperlink" Target="https://podminky.urs.cz/item/CS_URS_2023_02/767651131" TargetMode="External" /><Relationship Id="rId39" Type="http://schemas.openxmlformats.org/officeDocument/2006/relationships/hyperlink" Target="https://podminky.urs.cz/item/CS_URS_2023_02/998767201" TargetMode="External" /><Relationship Id="rId40" Type="http://schemas.openxmlformats.org/officeDocument/2006/relationships/hyperlink" Target="https://podminky.urs.cz/item/CS_URS_2023_02/998767292" TargetMode="External" /><Relationship Id="rId41" Type="http://schemas.openxmlformats.org/officeDocument/2006/relationships/hyperlink" Target="https://podminky.urs.cz/item/CS_URS_2023_02/776262121" TargetMode="External" /><Relationship Id="rId42" Type="http://schemas.openxmlformats.org/officeDocument/2006/relationships/hyperlink" Target="https://podminky.urs.cz/item/CS_URS_2023_02/776262121" TargetMode="External" /><Relationship Id="rId43" Type="http://schemas.openxmlformats.org/officeDocument/2006/relationships/hyperlink" Target="https://podminky.urs.cz/item/CS_URS_2023_02/998776201" TargetMode="External" /><Relationship Id="rId44" Type="http://schemas.openxmlformats.org/officeDocument/2006/relationships/hyperlink" Target="https://podminky.urs.cz/item/CS_URS_2023_02/998776292" TargetMode="External" /><Relationship Id="rId45" Type="http://schemas.openxmlformats.org/officeDocument/2006/relationships/hyperlink" Target="https://podminky.urs.cz/item/CS_URS_2023_02/777111123" TargetMode="External" /><Relationship Id="rId46" Type="http://schemas.openxmlformats.org/officeDocument/2006/relationships/hyperlink" Target="https://podminky.urs.cz/item/CS_URS_2023_02/777511143" TargetMode="External" /><Relationship Id="rId47" Type="http://schemas.openxmlformats.org/officeDocument/2006/relationships/hyperlink" Target="https://podminky.urs.cz/item/CS_URS_2023_02/998777201" TargetMode="External" /><Relationship Id="rId48" Type="http://schemas.openxmlformats.org/officeDocument/2006/relationships/hyperlink" Target="https://podminky.urs.cz/item/CS_URS_2023_02/998777292" TargetMode="External" /><Relationship Id="rId49" Type="http://schemas.openxmlformats.org/officeDocument/2006/relationships/hyperlink" Target="https://podminky.urs.cz/item/CS_URS_2023_02/781111011" TargetMode="External" /><Relationship Id="rId50" Type="http://schemas.openxmlformats.org/officeDocument/2006/relationships/hyperlink" Target="https://podminky.urs.cz/item/CS_URS_2023_02/781121011" TargetMode="External" /><Relationship Id="rId51" Type="http://schemas.openxmlformats.org/officeDocument/2006/relationships/hyperlink" Target="https://podminky.urs.cz/item/CS_URS_2023_02/781151031" TargetMode="External" /><Relationship Id="rId52" Type="http://schemas.openxmlformats.org/officeDocument/2006/relationships/hyperlink" Target="https://podminky.urs.cz/item/CS_URS_2023_02/781151041" TargetMode="External" /><Relationship Id="rId53" Type="http://schemas.openxmlformats.org/officeDocument/2006/relationships/hyperlink" Target="https://podminky.urs.cz/item/CS_URS_2023_02/781474113" TargetMode="External" /><Relationship Id="rId54" Type="http://schemas.openxmlformats.org/officeDocument/2006/relationships/hyperlink" Target="https://podminky.urs.cz/item/CS_URS_2023_02/998781201" TargetMode="External" /><Relationship Id="rId55" Type="http://schemas.openxmlformats.org/officeDocument/2006/relationships/hyperlink" Target="https://podminky.urs.cz/item/CS_URS_2023_02/784111011" TargetMode="External" /><Relationship Id="rId56" Type="http://schemas.openxmlformats.org/officeDocument/2006/relationships/hyperlink" Target="https://podminky.urs.cz/item/CS_URS_2023_02/784111031" TargetMode="External" /><Relationship Id="rId57" Type="http://schemas.openxmlformats.org/officeDocument/2006/relationships/hyperlink" Target="https://podminky.urs.cz/item/CS_URS_2023_02/784121001" TargetMode="External" /><Relationship Id="rId58" Type="http://schemas.openxmlformats.org/officeDocument/2006/relationships/hyperlink" Target="https://podminky.urs.cz/item/CS_URS_2023_02/784171111" TargetMode="External" /><Relationship Id="rId59" Type="http://schemas.openxmlformats.org/officeDocument/2006/relationships/hyperlink" Target="https://podminky.urs.cz/item/CS_URS_2023_02/784211101" TargetMode="External" /><Relationship Id="rId60" Type="http://schemas.openxmlformats.org/officeDocument/2006/relationships/hyperlink" Target="https://podminky.urs.cz/item/CS_URS_2023_02/784211141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1351302" TargetMode="External" /><Relationship Id="rId2" Type="http://schemas.openxmlformats.org/officeDocument/2006/relationships/hyperlink" Target="https://podminky.urs.cz/item/CS_URS_2023_02/162351103" TargetMode="External" /><Relationship Id="rId3" Type="http://schemas.openxmlformats.org/officeDocument/2006/relationships/hyperlink" Target="https://podminky.urs.cz/item/CS_URS_2023_02/162751117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1251201" TargetMode="External" /><Relationship Id="rId6" Type="http://schemas.openxmlformats.org/officeDocument/2006/relationships/hyperlink" Target="https://podminky.urs.cz/item/CS_URS_2023_02/174151102" TargetMode="External" /><Relationship Id="rId7" Type="http://schemas.openxmlformats.org/officeDocument/2006/relationships/hyperlink" Target="https://podminky.urs.cz/item/CS_URS_2023_02/271572211" TargetMode="External" /><Relationship Id="rId8" Type="http://schemas.openxmlformats.org/officeDocument/2006/relationships/hyperlink" Target="https://podminky.urs.cz/item/CS_URS_2023_02/273313511" TargetMode="External" /><Relationship Id="rId9" Type="http://schemas.openxmlformats.org/officeDocument/2006/relationships/hyperlink" Target="https://podminky.urs.cz/item/CS_URS_2023_02/274322511" TargetMode="External" /><Relationship Id="rId10" Type="http://schemas.openxmlformats.org/officeDocument/2006/relationships/hyperlink" Target="https://podminky.urs.cz/item/CS_URS_2023_02/274351121" TargetMode="External" /><Relationship Id="rId11" Type="http://schemas.openxmlformats.org/officeDocument/2006/relationships/hyperlink" Target="https://podminky.urs.cz/item/CS_URS_2023_02/274351122" TargetMode="External" /><Relationship Id="rId12" Type="http://schemas.openxmlformats.org/officeDocument/2006/relationships/hyperlink" Target="https://podminky.urs.cz/item/CS_URS_2023_02/274352241" TargetMode="External" /><Relationship Id="rId13" Type="http://schemas.openxmlformats.org/officeDocument/2006/relationships/hyperlink" Target="https://podminky.urs.cz/item/CS_URS_2023_02/274352242" TargetMode="External" /><Relationship Id="rId14" Type="http://schemas.openxmlformats.org/officeDocument/2006/relationships/hyperlink" Target="https://podminky.urs.cz/item/CS_URS_2023_02/274361821" TargetMode="External" /><Relationship Id="rId15" Type="http://schemas.openxmlformats.org/officeDocument/2006/relationships/hyperlink" Target="https://podminky.urs.cz/item/CS_URS_2023_02/380326342" TargetMode="External" /><Relationship Id="rId16" Type="http://schemas.openxmlformats.org/officeDocument/2006/relationships/hyperlink" Target="https://podminky.urs.cz/item/CS_URS_2023_02/380356231" TargetMode="External" /><Relationship Id="rId17" Type="http://schemas.openxmlformats.org/officeDocument/2006/relationships/hyperlink" Target="https://podminky.urs.cz/item/CS_URS_2023_02/380356232" TargetMode="External" /><Relationship Id="rId18" Type="http://schemas.openxmlformats.org/officeDocument/2006/relationships/hyperlink" Target="https://podminky.urs.cz/item/CS_URS_2023_02/380361006" TargetMode="External" /><Relationship Id="rId19" Type="http://schemas.openxmlformats.org/officeDocument/2006/relationships/hyperlink" Target="https://podminky.urs.cz/item/CS_URS_2023_02/382122312" TargetMode="External" /><Relationship Id="rId20" Type="http://schemas.openxmlformats.org/officeDocument/2006/relationships/hyperlink" Target="https://podminky.urs.cz/item/CS_URS_2023_02/953241110" TargetMode="External" /><Relationship Id="rId21" Type="http://schemas.openxmlformats.org/officeDocument/2006/relationships/hyperlink" Target="https://podminky.urs.cz/item/CS_URS_2023_02/953334315" TargetMode="External" /><Relationship Id="rId22" Type="http://schemas.openxmlformats.org/officeDocument/2006/relationships/hyperlink" Target="https://podminky.urs.cz/item/CS_URS_2023_02/998021021" TargetMode="External" /><Relationship Id="rId23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32353101" TargetMode="External" /><Relationship Id="rId2" Type="http://schemas.openxmlformats.org/officeDocument/2006/relationships/hyperlink" Target="https://podminky.urs.cz/item/CS_URS_2023_02/162351103" TargetMode="External" /><Relationship Id="rId3" Type="http://schemas.openxmlformats.org/officeDocument/2006/relationships/hyperlink" Target="https://podminky.urs.cz/item/CS_URS_2023_02/162751117" TargetMode="External" /><Relationship Id="rId4" Type="http://schemas.openxmlformats.org/officeDocument/2006/relationships/hyperlink" Target="https://podminky.urs.cz/item/CS_URS_2023_02/171201231" TargetMode="External" /><Relationship Id="rId5" Type="http://schemas.openxmlformats.org/officeDocument/2006/relationships/hyperlink" Target="https://podminky.urs.cz/item/CS_URS_2023_02/171251201" TargetMode="External" /><Relationship Id="rId6" Type="http://schemas.openxmlformats.org/officeDocument/2006/relationships/hyperlink" Target="https://podminky.urs.cz/item/CS_URS_2023_02/175111101" TargetMode="External" /><Relationship Id="rId7" Type="http://schemas.openxmlformats.org/officeDocument/2006/relationships/hyperlink" Target="https://podminky.urs.cz/item/CS_URS_2023_02/451573111" TargetMode="External" /><Relationship Id="rId8" Type="http://schemas.openxmlformats.org/officeDocument/2006/relationships/hyperlink" Target="https://podminky.urs.cz/item/CS_URS_2023_02/871265221" TargetMode="External" /><Relationship Id="rId9" Type="http://schemas.openxmlformats.org/officeDocument/2006/relationships/hyperlink" Target="https://podminky.urs.cz/item/CS_URS_2023_02/871315221" TargetMode="External" /><Relationship Id="rId10" Type="http://schemas.openxmlformats.org/officeDocument/2006/relationships/hyperlink" Target="https://podminky.urs.cz/item/CS_URS_2023_02/877260310" TargetMode="External" /><Relationship Id="rId11" Type="http://schemas.openxmlformats.org/officeDocument/2006/relationships/hyperlink" Target="https://podminky.urs.cz/item/CS_URS_2023_02/877310310" TargetMode="External" /><Relationship Id="rId12" Type="http://schemas.openxmlformats.org/officeDocument/2006/relationships/hyperlink" Target="https://podminky.urs.cz/item/CS_URS_2023_02/877310320" TargetMode="External" /><Relationship Id="rId13" Type="http://schemas.openxmlformats.org/officeDocument/2006/relationships/hyperlink" Target="https://podminky.urs.cz/item/CS_URS_2023_02/877310320" TargetMode="External" /><Relationship Id="rId14" Type="http://schemas.openxmlformats.org/officeDocument/2006/relationships/hyperlink" Target="https://podminky.urs.cz/item/CS_URS_2023_02/877355121" TargetMode="External" /><Relationship Id="rId15" Type="http://schemas.openxmlformats.org/officeDocument/2006/relationships/hyperlink" Target="https://podminky.urs.cz/item/CS_URS_2023_02/892312121" TargetMode="External" /><Relationship Id="rId16" Type="http://schemas.openxmlformats.org/officeDocument/2006/relationships/hyperlink" Target="https://podminky.urs.cz/item/CS_URS_2023_02/894811141" TargetMode="External" /><Relationship Id="rId17" Type="http://schemas.openxmlformats.org/officeDocument/2006/relationships/hyperlink" Target="https://podminky.urs.cz/item/CS_URS_2023_02/935113111" TargetMode="External" /><Relationship Id="rId18" Type="http://schemas.openxmlformats.org/officeDocument/2006/relationships/hyperlink" Target="https://podminky.urs.cz/item/CS_URS_2023_02/998276101" TargetMode="External" /><Relationship Id="rId19" Type="http://schemas.openxmlformats.org/officeDocument/2006/relationships/hyperlink" Target="https://podminky.urs.cz/item/CS_URS_2023_02/721263123" TargetMode="External" /><Relationship Id="rId20" Type="http://schemas.openxmlformats.org/officeDocument/2006/relationships/hyperlink" Target="https://podminky.urs.cz/item/CS_URS_2023_02/998721201" TargetMode="External" /><Relationship Id="rId2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998713201" TargetMode="External" /><Relationship Id="rId2" Type="http://schemas.openxmlformats.org/officeDocument/2006/relationships/hyperlink" Target="https://podminky.urs.cz/item/CS_URS_2023_02/998732201" TargetMode="External" /><Relationship Id="rId3" Type="http://schemas.openxmlformats.org/officeDocument/2006/relationships/hyperlink" Target="https://podminky.urs.cz/item/CS_URS_2023_02/998733201" TargetMode="External" /><Relationship Id="rId4" Type="http://schemas.openxmlformats.org/officeDocument/2006/relationships/hyperlink" Target="https://podminky.urs.cz/item/CS_URS_2023_02/998734201" TargetMode="External" /><Relationship Id="rId5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631311134" TargetMode="External" /><Relationship Id="rId2" Type="http://schemas.openxmlformats.org/officeDocument/2006/relationships/hyperlink" Target="https://podminky.urs.cz/item/CS_URS_2023_02/631311235" TargetMode="External" /><Relationship Id="rId3" Type="http://schemas.openxmlformats.org/officeDocument/2006/relationships/hyperlink" Target="https://podminky.urs.cz/item/CS_URS_2023_02/631319175" TargetMode="External" /><Relationship Id="rId4" Type="http://schemas.openxmlformats.org/officeDocument/2006/relationships/hyperlink" Target="https://podminky.urs.cz/item/CS_URS_2023_02/631319211" TargetMode="External" /><Relationship Id="rId5" Type="http://schemas.openxmlformats.org/officeDocument/2006/relationships/hyperlink" Target="https://podminky.urs.cz/item/CS_URS_2023_02/631362021" TargetMode="External" /><Relationship Id="rId6" Type="http://schemas.openxmlformats.org/officeDocument/2006/relationships/hyperlink" Target="https://podminky.urs.cz/item/CS_URS_2023_02/634662114" TargetMode="External" /><Relationship Id="rId7" Type="http://schemas.openxmlformats.org/officeDocument/2006/relationships/hyperlink" Target="https://podminky.urs.cz/item/CS_URS_2023_02/953312123" TargetMode="External" /><Relationship Id="rId8" Type="http://schemas.openxmlformats.org/officeDocument/2006/relationships/hyperlink" Target="https://podminky.urs.cz/item/CS_URS_2023_02/998021021" TargetMode="External" /><Relationship Id="rId9" Type="http://schemas.openxmlformats.org/officeDocument/2006/relationships/hyperlink" Target="https://podminky.urs.cz/item/CS_URS_2023_02/998021024" TargetMode="External" /><Relationship Id="rId10" Type="http://schemas.openxmlformats.org/officeDocument/2006/relationships/hyperlink" Target="https://podminky.urs.cz/item/CS_URS_2023_02/711471051" TargetMode="External" /><Relationship Id="rId11" Type="http://schemas.openxmlformats.org/officeDocument/2006/relationships/hyperlink" Target="https://podminky.urs.cz/item/CS_URS_2023_02/711472051" TargetMode="External" /><Relationship Id="rId12" Type="http://schemas.openxmlformats.org/officeDocument/2006/relationships/hyperlink" Target="https://podminky.urs.cz/item/CS_URS_2023_02/711491171" TargetMode="External" /><Relationship Id="rId13" Type="http://schemas.openxmlformats.org/officeDocument/2006/relationships/hyperlink" Target="https://podminky.urs.cz/item/CS_URS_2023_02/998711201" TargetMode="External" /><Relationship Id="rId14" Type="http://schemas.openxmlformats.org/officeDocument/2006/relationships/hyperlink" Target="https://podminky.urs.cz/item/CS_URS_2023_02/998711292" TargetMode="External" /><Relationship Id="rId15" Type="http://schemas.openxmlformats.org/officeDocument/2006/relationships/hyperlink" Target="https://podminky.urs.cz/item/CS_URS_2023_02/713121111" TargetMode="External" /><Relationship Id="rId16" Type="http://schemas.openxmlformats.org/officeDocument/2006/relationships/hyperlink" Target="https://podminky.urs.cz/item/CS_URS_2023_02/713191132" TargetMode="External" /><Relationship Id="rId17" Type="http://schemas.openxmlformats.org/officeDocument/2006/relationships/hyperlink" Target="https://podminky.urs.cz/item/CS_URS_2023_02/713191132" TargetMode="External" /><Relationship Id="rId18" Type="http://schemas.openxmlformats.org/officeDocument/2006/relationships/hyperlink" Target="https://podminky.urs.cz/item/CS_URS_2023_02/998713201" TargetMode="External" /><Relationship Id="rId19" Type="http://schemas.openxmlformats.org/officeDocument/2006/relationships/hyperlink" Target="https://podminky.urs.cz/item/CS_URS_2023_02/998713292" TargetMode="External" /><Relationship Id="rId20" Type="http://schemas.openxmlformats.org/officeDocument/2006/relationships/hyperlink" Target="https://podminky.urs.cz/item/CS_URS_2023_02/764011624" TargetMode="External" /><Relationship Id="rId21" Type="http://schemas.openxmlformats.org/officeDocument/2006/relationships/hyperlink" Target="https://podminky.urs.cz/item/CS_URS_2023_02/998764201" TargetMode="External" /><Relationship Id="rId22" Type="http://schemas.openxmlformats.org/officeDocument/2006/relationships/hyperlink" Target="https://podminky.urs.cz/item/CS_URS_2023_02/998764292" TargetMode="External" /><Relationship Id="rId23" Type="http://schemas.openxmlformats.org/officeDocument/2006/relationships/hyperlink" Target="https://podminky.urs.cz/item/CS_URS_2023_02/777131105" TargetMode="External" /><Relationship Id="rId24" Type="http://schemas.openxmlformats.org/officeDocument/2006/relationships/hyperlink" Target="https://podminky.urs.cz/item/CS_URS_2023_02/777611101" TargetMode="External" /><Relationship Id="rId25" Type="http://schemas.openxmlformats.org/officeDocument/2006/relationships/hyperlink" Target="https://podminky.urs.cz/item/CS_URS_2023_02/998777201" TargetMode="External" /><Relationship Id="rId26" Type="http://schemas.openxmlformats.org/officeDocument/2006/relationships/hyperlink" Target="https://podminky.urs.cz/item/CS_URS_2023_02/998777292" TargetMode="External" /><Relationship Id="rId27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3152112" TargetMode="External" /><Relationship Id="rId2" Type="http://schemas.openxmlformats.org/officeDocument/2006/relationships/hyperlink" Target="https://podminky.urs.cz/item/CS_URS_2023_02/113154114" TargetMode="External" /><Relationship Id="rId3" Type="http://schemas.openxmlformats.org/officeDocument/2006/relationships/hyperlink" Target="https://podminky.urs.cz/item/CS_URS_2023_02/890351851" TargetMode="External" /><Relationship Id="rId4" Type="http://schemas.openxmlformats.org/officeDocument/2006/relationships/hyperlink" Target="https://podminky.urs.cz/item/CS_URS_2023_02/919735112" TargetMode="External" /><Relationship Id="rId5" Type="http://schemas.openxmlformats.org/officeDocument/2006/relationships/hyperlink" Target="https://podminky.urs.cz/item/CS_URS_2023_02/919735122" TargetMode="External" /><Relationship Id="rId6" Type="http://schemas.openxmlformats.org/officeDocument/2006/relationships/hyperlink" Target="https://podminky.urs.cz/item/CS_URS_2023_02/919735126" TargetMode="External" /><Relationship Id="rId7" Type="http://schemas.openxmlformats.org/officeDocument/2006/relationships/hyperlink" Target="https://podminky.urs.cz/item/CS_URS_2023_02/961055111" TargetMode="External" /><Relationship Id="rId8" Type="http://schemas.openxmlformats.org/officeDocument/2006/relationships/hyperlink" Target="https://podminky.urs.cz/item/CS_URS_2023_02/963013530" TargetMode="External" /><Relationship Id="rId9" Type="http://schemas.openxmlformats.org/officeDocument/2006/relationships/hyperlink" Target="https://podminky.urs.cz/item/CS_URS_2023_02/965042141" TargetMode="External" /><Relationship Id="rId10" Type="http://schemas.openxmlformats.org/officeDocument/2006/relationships/hyperlink" Target="https://podminky.urs.cz/item/CS_URS_2023_02/965042241" TargetMode="External" /><Relationship Id="rId11" Type="http://schemas.openxmlformats.org/officeDocument/2006/relationships/hyperlink" Target="https://podminky.urs.cz/item/CS_URS_2023_02/965049111" TargetMode="External" /><Relationship Id="rId12" Type="http://schemas.openxmlformats.org/officeDocument/2006/relationships/hyperlink" Target="https://podminky.urs.cz/item/CS_URS_2023_02/965049121" TargetMode="External" /><Relationship Id="rId13" Type="http://schemas.openxmlformats.org/officeDocument/2006/relationships/hyperlink" Target="https://podminky.urs.cz/item/CS_URS_2023_02/965081353" TargetMode="External" /><Relationship Id="rId14" Type="http://schemas.openxmlformats.org/officeDocument/2006/relationships/hyperlink" Target="https://podminky.urs.cz/item/CS_URS_2023_02/997013151" TargetMode="External" /><Relationship Id="rId15" Type="http://schemas.openxmlformats.org/officeDocument/2006/relationships/hyperlink" Target="https://podminky.urs.cz/item/CS_URS_2023_02/997013219" TargetMode="External" /><Relationship Id="rId16" Type="http://schemas.openxmlformats.org/officeDocument/2006/relationships/hyperlink" Target="https://podminky.urs.cz/item/CS_URS_2023_02/997013501" TargetMode="External" /><Relationship Id="rId17" Type="http://schemas.openxmlformats.org/officeDocument/2006/relationships/hyperlink" Target="https://podminky.urs.cz/item/CS_URS_2023_02/997013509" TargetMode="External" /><Relationship Id="rId18" Type="http://schemas.openxmlformats.org/officeDocument/2006/relationships/hyperlink" Target="https://podminky.urs.cz/item/CS_URS_2023_02/997013631" TargetMode="External" /><Relationship Id="rId19" Type="http://schemas.openxmlformats.org/officeDocument/2006/relationships/hyperlink" Target="https://podminky.urs.cz/item/CS_URS_2023_02/997013814" TargetMode="External" /><Relationship Id="rId20" Type="http://schemas.openxmlformats.org/officeDocument/2006/relationships/hyperlink" Target="https://podminky.urs.cz/item/CS_URS_2023_02/997013869" TargetMode="External" /><Relationship Id="rId21" Type="http://schemas.openxmlformats.org/officeDocument/2006/relationships/hyperlink" Target="https://podminky.urs.cz/item/CS_URS_2023_02/997013873" TargetMode="External" /><Relationship Id="rId22" Type="http://schemas.openxmlformats.org/officeDocument/2006/relationships/hyperlink" Target="https://podminky.urs.cz/item/CS_URS_2023_02/997013875" TargetMode="External" /><Relationship Id="rId23" Type="http://schemas.openxmlformats.org/officeDocument/2006/relationships/hyperlink" Target="https://podminky.urs.cz/item/CS_URS_2023_02/711131811" TargetMode="External" /><Relationship Id="rId24" Type="http://schemas.openxmlformats.org/officeDocument/2006/relationships/hyperlink" Target="https://podminky.urs.cz/item/CS_URS_2023_02/998711201" TargetMode="External" /><Relationship Id="rId25" Type="http://schemas.openxmlformats.org/officeDocument/2006/relationships/hyperlink" Target="https://podminky.urs.cz/item/CS_URS_2023_02/998711292" TargetMode="External" /><Relationship Id="rId26" Type="http://schemas.openxmlformats.org/officeDocument/2006/relationships/hyperlink" Target="https://podminky.urs.cz/item/CS_URS_2023_02/713120823" TargetMode="External" /><Relationship Id="rId27" Type="http://schemas.openxmlformats.org/officeDocument/2006/relationships/hyperlink" Target="https://podminky.urs.cz/item/CS_URS_2023_02/998713201" TargetMode="External" /><Relationship Id="rId28" Type="http://schemas.openxmlformats.org/officeDocument/2006/relationships/hyperlink" Target="https://podminky.urs.cz/item/CS_URS_2023_02/998713292" TargetMode="External" /><Relationship Id="rId29" Type="http://schemas.openxmlformats.org/officeDocument/2006/relationships/hyperlink" Target="https://podminky.urs.cz/item/CS_URS_2023_02/767651800" TargetMode="External" /><Relationship Id="rId30" Type="http://schemas.openxmlformats.org/officeDocument/2006/relationships/hyperlink" Target="https://podminky.urs.cz/item/CS_URS_2023_02/767651812" TargetMode="External" /><Relationship Id="rId31" Type="http://schemas.openxmlformats.org/officeDocument/2006/relationships/hyperlink" Target="https://podminky.urs.cz/item/CS_URS_2023_02/767651812" TargetMode="External" /><Relationship Id="rId32" Type="http://schemas.openxmlformats.org/officeDocument/2006/relationships/hyperlink" Target="https://podminky.urs.cz/item/CS_URS_2023_02/998767201" TargetMode="External" /><Relationship Id="rId33" Type="http://schemas.openxmlformats.org/officeDocument/2006/relationships/hyperlink" Target="https://podminky.urs.cz/item/CS_URS_2023_02/998767292" TargetMode="External" /><Relationship Id="rId34" Type="http://schemas.openxmlformats.org/officeDocument/2006/relationships/hyperlink" Target="https://podminky.urs.cz/item/CS_URS_2023_02/776201813" TargetMode="External" /><Relationship Id="rId35" Type="http://schemas.openxmlformats.org/officeDocument/2006/relationships/hyperlink" Target="https://podminky.urs.cz/item/CS_URS_2023_02/998776201" TargetMode="External" /><Relationship Id="rId36" Type="http://schemas.openxmlformats.org/officeDocument/2006/relationships/hyperlink" Target="https://podminky.urs.cz/item/CS_URS_2023_02/998776292" TargetMode="External" /><Relationship Id="rId37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74111102" TargetMode="External" /><Relationship Id="rId2" Type="http://schemas.openxmlformats.org/officeDocument/2006/relationships/hyperlink" Target="https://podminky.urs.cz/item/CS_URS_2023_02/279113152" TargetMode="External" /><Relationship Id="rId3" Type="http://schemas.openxmlformats.org/officeDocument/2006/relationships/hyperlink" Target="https://podminky.urs.cz/item/CS_URS_2023_02/279113153" TargetMode="External" /><Relationship Id="rId4" Type="http://schemas.openxmlformats.org/officeDocument/2006/relationships/hyperlink" Target="https://podminky.urs.cz/item/CS_URS_2023_02/279361821" TargetMode="External" /><Relationship Id="rId5" Type="http://schemas.openxmlformats.org/officeDocument/2006/relationships/hyperlink" Target="https://podminky.urs.cz/item/CS_URS_2023_02/388129720" TargetMode="External" /><Relationship Id="rId6" Type="http://schemas.openxmlformats.org/officeDocument/2006/relationships/hyperlink" Target="https://podminky.urs.cz/item/CS_URS_2023_02/619991001" TargetMode="External" /><Relationship Id="rId7" Type="http://schemas.openxmlformats.org/officeDocument/2006/relationships/hyperlink" Target="https://podminky.urs.cz/item/CS_URS_2023_02/619991011" TargetMode="External" /><Relationship Id="rId8" Type="http://schemas.openxmlformats.org/officeDocument/2006/relationships/hyperlink" Target="https://podminky.urs.cz/item/CS_URS_2023_02/631311116" TargetMode="External" /><Relationship Id="rId9" Type="http://schemas.openxmlformats.org/officeDocument/2006/relationships/hyperlink" Target="https://podminky.urs.cz/item/CS_URS_2023_02/631311133" TargetMode="External" /><Relationship Id="rId10" Type="http://schemas.openxmlformats.org/officeDocument/2006/relationships/hyperlink" Target="https://podminky.urs.cz/item/CS_URS_2023_02/631319171" TargetMode="External" /><Relationship Id="rId11" Type="http://schemas.openxmlformats.org/officeDocument/2006/relationships/hyperlink" Target="https://podminky.urs.cz/item/CS_URS_2023_02/631319175" TargetMode="External" /><Relationship Id="rId12" Type="http://schemas.openxmlformats.org/officeDocument/2006/relationships/hyperlink" Target="https://podminky.urs.cz/item/CS_URS_2023_02/631362021" TargetMode="External" /><Relationship Id="rId13" Type="http://schemas.openxmlformats.org/officeDocument/2006/relationships/hyperlink" Target="https://podminky.urs.cz/item/CS_URS_2023_02/949101111" TargetMode="External" /><Relationship Id="rId14" Type="http://schemas.openxmlformats.org/officeDocument/2006/relationships/hyperlink" Target="https://podminky.urs.cz/item/CS_URS_2023_02/952901111" TargetMode="External" /><Relationship Id="rId15" Type="http://schemas.openxmlformats.org/officeDocument/2006/relationships/hyperlink" Target="https://podminky.urs.cz/item/CS_URS_2023_02/963015131" TargetMode="External" /><Relationship Id="rId16" Type="http://schemas.openxmlformats.org/officeDocument/2006/relationships/hyperlink" Target="https://podminky.urs.cz/item/CS_URS_2023_02/998021021" TargetMode="External" /><Relationship Id="rId17" Type="http://schemas.openxmlformats.org/officeDocument/2006/relationships/hyperlink" Target="https://podminky.urs.cz/item/CS_URS_2023_02/711121131" TargetMode="External" /><Relationship Id="rId18" Type="http://schemas.openxmlformats.org/officeDocument/2006/relationships/hyperlink" Target="https://podminky.urs.cz/item/CS_URS_2023_02/711122131" TargetMode="External" /><Relationship Id="rId19" Type="http://schemas.openxmlformats.org/officeDocument/2006/relationships/hyperlink" Target="https://podminky.urs.cz/item/CS_URS_2023_02/711131111" TargetMode="External" /><Relationship Id="rId20" Type="http://schemas.openxmlformats.org/officeDocument/2006/relationships/hyperlink" Target="https://podminky.urs.cz/item/CS_URS_2023_02/711132111" TargetMode="External" /><Relationship Id="rId21" Type="http://schemas.openxmlformats.org/officeDocument/2006/relationships/hyperlink" Target="https://podminky.urs.cz/item/CS_URS_2023_02/998711201" TargetMode="External" /><Relationship Id="rId22" Type="http://schemas.openxmlformats.org/officeDocument/2006/relationships/hyperlink" Target="https://podminky.urs.cz/item/CS_URS_2023_02/998711292" TargetMode="External" /><Relationship Id="rId23" Type="http://schemas.openxmlformats.org/officeDocument/2006/relationships/hyperlink" Target="https://podminky.urs.cz/item/CS_URS_2023_02/766660001" TargetMode="External" /><Relationship Id="rId24" Type="http://schemas.openxmlformats.org/officeDocument/2006/relationships/hyperlink" Target="https://podminky.urs.cz/item/CS_URS_2023_02/998766201" TargetMode="External" /><Relationship Id="rId25" Type="http://schemas.openxmlformats.org/officeDocument/2006/relationships/hyperlink" Target="https://podminky.urs.cz/item/CS_URS_2023_02/998766292" TargetMode="External" /><Relationship Id="rId26" Type="http://schemas.openxmlformats.org/officeDocument/2006/relationships/hyperlink" Target="https://podminky.urs.cz/item/CS_URS_2023_02/998777201" TargetMode="External" /><Relationship Id="rId27" Type="http://schemas.openxmlformats.org/officeDocument/2006/relationships/hyperlink" Target="https://podminky.urs.cz/item/CS_URS_2023_02/998777292" TargetMode="External" /><Relationship Id="rId28" Type="http://schemas.openxmlformats.org/officeDocument/2006/relationships/hyperlink" Target="https://podminky.urs.cz/item/CS_URS_2023_02/784111011" TargetMode="External" /><Relationship Id="rId29" Type="http://schemas.openxmlformats.org/officeDocument/2006/relationships/hyperlink" Target="https://podminky.urs.cz/item/CS_URS_2023_02/784111031" TargetMode="External" /><Relationship Id="rId30" Type="http://schemas.openxmlformats.org/officeDocument/2006/relationships/hyperlink" Target="https://podminky.urs.cz/item/CS_URS_2023_02/784121001" TargetMode="External" /><Relationship Id="rId31" Type="http://schemas.openxmlformats.org/officeDocument/2006/relationships/hyperlink" Target="https://podminky.urs.cz/item/CS_URS_2023_02/784171111" TargetMode="External" /><Relationship Id="rId32" Type="http://schemas.openxmlformats.org/officeDocument/2006/relationships/hyperlink" Target="https://podminky.urs.cz/item/CS_URS_2023_02/784211101" TargetMode="External" /><Relationship Id="rId33" Type="http://schemas.openxmlformats.org/officeDocument/2006/relationships/hyperlink" Target="https://podminky.urs.cz/item/CS_URS_2023_02/784211141" TargetMode="External" /><Relationship Id="rId34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S4" s="18" t="s">
        <v>11</v>
      </c>
    </row>
    <row r="5" s="1" customFormat="1" ht="12" customHeight="1">
      <c r="B5" s="22"/>
      <c r="C5" s="23"/>
      <c r="D5" s="26" t="s">
        <v>12</v>
      </c>
      <c r="E5" s="23"/>
      <c r="F5" s="23"/>
      <c r="G5" s="23"/>
      <c r="H5" s="23"/>
      <c r="I5" s="23"/>
      <c r="J5" s="23"/>
      <c r="K5" s="27" t="s">
        <v>13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S5" s="18" t="s">
        <v>6</v>
      </c>
    </row>
    <row r="6" s="1" customFormat="1" ht="36.96" customHeight="1">
      <c r="B6" s="22"/>
      <c r="C6" s="23"/>
      <c r="D6" s="28" t="s">
        <v>14</v>
      </c>
      <c r="E6" s="23"/>
      <c r="F6" s="23"/>
      <c r="G6" s="23"/>
      <c r="H6" s="23"/>
      <c r="I6" s="23"/>
      <c r="J6" s="23"/>
      <c r="K6" s="29" t="s">
        <v>15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S6" s="18" t="s">
        <v>16</v>
      </c>
    </row>
    <row r="7" s="1" customFormat="1" ht="12" customHeight="1">
      <c r="B7" s="22"/>
      <c r="C7" s="23"/>
      <c r="D7" s="30" t="s">
        <v>17</v>
      </c>
      <c r="E7" s="23"/>
      <c r="F7" s="23"/>
      <c r="G7" s="23"/>
      <c r="H7" s="23"/>
      <c r="I7" s="23"/>
      <c r="J7" s="23"/>
      <c r="K7" s="27" t="s">
        <v>18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7" t="s">
        <v>18</v>
      </c>
      <c r="AO7" s="23"/>
      <c r="AP7" s="23"/>
      <c r="AQ7" s="23"/>
      <c r="AR7" s="21"/>
      <c r="BS7" s="18" t="s">
        <v>20</v>
      </c>
    </row>
    <row r="8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7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27" t="s">
        <v>24</v>
      </c>
      <c r="AO8" s="23"/>
      <c r="AP8" s="23"/>
      <c r="AQ8" s="23"/>
      <c r="AR8" s="21"/>
      <c r="BS8" s="18" t="s">
        <v>25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S9" s="18" t="s">
        <v>26</v>
      </c>
    </row>
    <row r="10" s="1" customFormat="1" ht="12" customHeight="1">
      <c r="B10" s="22"/>
      <c r="C10" s="23"/>
      <c r="D10" s="30" t="s">
        <v>27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28</v>
      </c>
      <c r="AL10" s="23"/>
      <c r="AM10" s="23"/>
      <c r="AN10" s="27" t="s">
        <v>29</v>
      </c>
      <c r="AO10" s="23"/>
      <c r="AP10" s="23"/>
      <c r="AQ10" s="23"/>
      <c r="AR10" s="21"/>
      <c r="BS10" s="18" t="s">
        <v>16</v>
      </c>
    </row>
    <row r="11" s="1" customFormat="1" ht="18.48" customHeight="1">
      <c r="B11" s="22"/>
      <c r="C11" s="23"/>
      <c r="D11" s="23"/>
      <c r="E11" s="27" t="s">
        <v>30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31</v>
      </c>
      <c r="AL11" s="23"/>
      <c r="AM11" s="23"/>
      <c r="AN11" s="27" t="s">
        <v>32</v>
      </c>
      <c r="AO11" s="23"/>
      <c r="AP11" s="23"/>
      <c r="AQ11" s="23"/>
      <c r="AR11" s="21"/>
      <c r="BS11" s="18" t="s">
        <v>16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S12" s="18" t="s">
        <v>16</v>
      </c>
    </row>
    <row r="13" s="1" customFormat="1" ht="12" customHeight="1">
      <c r="B13" s="22"/>
      <c r="C13" s="23"/>
      <c r="D13" s="30" t="s">
        <v>33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28</v>
      </c>
      <c r="AL13" s="23"/>
      <c r="AM13" s="23"/>
      <c r="AN13" s="27" t="s">
        <v>18</v>
      </c>
      <c r="AO13" s="23"/>
      <c r="AP13" s="23"/>
      <c r="AQ13" s="23"/>
      <c r="AR13" s="21"/>
      <c r="BS13" s="18" t="s">
        <v>16</v>
      </c>
    </row>
    <row r="14">
      <c r="B14" s="22"/>
      <c r="C14" s="23"/>
      <c r="D14" s="23"/>
      <c r="E14" s="27" t="s">
        <v>34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30" t="s">
        <v>31</v>
      </c>
      <c r="AL14" s="23"/>
      <c r="AM14" s="23"/>
      <c r="AN14" s="27" t="s">
        <v>18</v>
      </c>
      <c r="AO14" s="23"/>
      <c r="AP14" s="23"/>
      <c r="AQ14" s="23"/>
      <c r="AR14" s="21"/>
      <c r="BS14" s="18" t="s">
        <v>16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S15" s="18" t="s">
        <v>4</v>
      </c>
    </row>
    <row r="16" s="1" customFormat="1" ht="12" customHeight="1">
      <c r="B16" s="22"/>
      <c r="C16" s="23"/>
      <c r="D16" s="30" t="s">
        <v>35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28</v>
      </c>
      <c r="AL16" s="23"/>
      <c r="AM16" s="23"/>
      <c r="AN16" s="27" t="s">
        <v>36</v>
      </c>
      <c r="AO16" s="23"/>
      <c r="AP16" s="23"/>
      <c r="AQ16" s="23"/>
      <c r="AR16" s="21"/>
      <c r="BS16" s="18" t="s">
        <v>4</v>
      </c>
    </row>
    <row r="17" s="1" customFormat="1" ht="18.48" customHeight="1">
      <c r="B17" s="22"/>
      <c r="C17" s="23"/>
      <c r="D17" s="23"/>
      <c r="E17" s="27" t="s">
        <v>37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31</v>
      </c>
      <c r="AL17" s="23"/>
      <c r="AM17" s="23"/>
      <c r="AN17" s="27" t="s">
        <v>38</v>
      </c>
      <c r="AO17" s="23"/>
      <c r="AP17" s="23"/>
      <c r="AQ17" s="23"/>
      <c r="AR17" s="21"/>
      <c r="BS17" s="18" t="s">
        <v>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S18" s="18" t="s">
        <v>6</v>
      </c>
    </row>
    <row r="19" s="1" customFormat="1" ht="12" customHeight="1">
      <c r="B19" s="22"/>
      <c r="C19" s="23"/>
      <c r="D19" s="30" t="s">
        <v>39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28</v>
      </c>
      <c r="AL19" s="23"/>
      <c r="AM19" s="23"/>
      <c r="AN19" s="27" t="s">
        <v>18</v>
      </c>
      <c r="AO19" s="23"/>
      <c r="AP19" s="23"/>
      <c r="AQ19" s="23"/>
      <c r="AR19" s="21"/>
      <c r="BS19" s="18" t="s">
        <v>6</v>
      </c>
    </row>
    <row r="20" s="1" customFormat="1" ht="18.48" customHeight="1">
      <c r="B20" s="22"/>
      <c r="C20" s="23"/>
      <c r="D20" s="23"/>
      <c r="E20" s="27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31</v>
      </c>
      <c r="AL20" s="23"/>
      <c r="AM20" s="23"/>
      <c r="AN20" s="27" t="s">
        <v>18</v>
      </c>
      <c r="AO20" s="23"/>
      <c r="AP20" s="23"/>
      <c r="AQ20" s="23"/>
      <c r="AR20" s="21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</row>
    <row r="22" s="1" customFormat="1" ht="12" customHeight="1">
      <c r="B22" s="22"/>
      <c r="C22" s="23"/>
      <c r="D22" s="30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</row>
    <row r="23" s="1" customFormat="1" ht="47.25" customHeight="1">
      <c r="B23" s="22"/>
      <c r="C23" s="23"/>
      <c r="D23" s="23"/>
      <c r="E23" s="31" t="s">
        <v>41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3"/>
      <c r="AP23" s="23"/>
      <c r="AQ23" s="23"/>
      <c r="AR23" s="21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</row>
    <row r="25" s="1" customFormat="1" ht="6.96" customHeight="1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3"/>
      <c r="AQ25" s="23"/>
      <c r="AR25" s="21"/>
    </row>
    <row r="26" s="2" customFormat="1" ht="25.92" customHeight="1">
      <c r="A26" s="33"/>
      <c r="B26" s="34"/>
      <c r="C26" s="35"/>
      <c r="D26" s="36" t="s">
        <v>42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ROUND(AG54,2)</f>
        <v>53336956.57</v>
      </c>
      <c r="AL26" s="37"/>
      <c r="AM26" s="37"/>
      <c r="AN26" s="37"/>
      <c r="AO26" s="37"/>
      <c r="AP26" s="35"/>
      <c r="AQ26" s="35"/>
      <c r="AR26" s="39"/>
      <c r="BE26" s="33"/>
    </row>
    <row r="27" s="2" customFormat="1" ht="6.96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9"/>
      <c r="BE27" s="33"/>
    </row>
    <row r="28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43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44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45</v>
      </c>
      <c r="AL28" s="40"/>
      <c r="AM28" s="40"/>
      <c r="AN28" s="40"/>
      <c r="AO28" s="40"/>
      <c r="AP28" s="35"/>
      <c r="AQ28" s="35"/>
      <c r="AR28" s="39"/>
      <c r="BE28" s="33"/>
    </row>
    <row r="29" s="3" customFormat="1" ht="14.4" customHeight="1">
      <c r="A29" s="3"/>
      <c r="B29" s="41"/>
      <c r="C29" s="42"/>
      <c r="D29" s="30" t="s">
        <v>46</v>
      </c>
      <c r="E29" s="42"/>
      <c r="F29" s="30" t="s">
        <v>47</v>
      </c>
      <c r="G29" s="42"/>
      <c r="H29" s="42"/>
      <c r="I29" s="42"/>
      <c r="J29" s="42"/>
      <c r="K29" s="42"/>
      <c r="L29" s="43">
        <v>0.20999999999999999</v>
      </c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4">
        <f>ROUND(AZ54, 2)</f>
        <v>53336956.57</v>
      </c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4">
        <f>ROUND(AV54, 2)</f>
        <v>11200760.880000001</v>
      </c>
      <c r="AL29" s="42"/>
      <c r="AM29" s="42"/>
      <c r="AN29" s="42"/>
      <c r="AO29" s="42"/>
      <c r="AP29" s="42"/>
      <c r="AQ29" s="42"/>
      <c r="AR29" s="45"/>
      <c r="BE29" s="3"/>
    </row>
    <row r="30" s="3" customFormat="1" ht="14.4" customHeight="1">
      <c r="A30" s="3"/>
      <c r="B30" s="41"/>
      <c r="C30" s="42"/>
      <c r="D30" s="42"/>
      <c r="E30" s="42"/>
      <c r="F30" s="30" t="s">
        <v>48</v>
      </c>
      <c r="G30" s="42"/>
      <c r="H30" s="42"/>
      <c r="I30" s="42"/>
      <c r="J30" s="42"/>
      <c r="K30" s="42"/>
      <c r="L30" s="43">
        <v>0.14999999999999999</v>
      </c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4">
        <f>ROUND(BA54, 2)</f>
        <v>0</v>
      </c>
      <c r="X30" s="42"/>
      <c r="Y30" s="42"/>
      <c r="Z30" s="42"/>
      <c r="AA30" s="42"/>
      <c r="AB30" s="42"/>
      <c r="AC30" s="42"/>
      <c r="AD30" s="42"/>
      <c r="AE30" s="42"/>
      <c r="AF30" s="42"/>
      <c r="AG30" s="42"/>
      <c r="AH30" s="42"/>
      <c r="AI30" s="42"/>
      <c r="AJ30" s="42"/>
      <c r="AK30" s="44">
        <f>ROUND(AW54, 2)</f>
        <v>0</v>
      </c>
      <c r="AL30" s="42"/>
      <c r="AM30" s="42"/>
      <c r="AN30" s="42"/>
      <c r="AO30" s="42"/>
      <c r="AP30" s="42"/>
      <c r="AQ30" s="42"/>
      <c r="AR30" s="45"/>
      <c r="BE30" s="3"/>
    </row>
    <row r="31" hidden="1" s="3" customFormat="1" ht="14.4" customHeight="1">
      <c r="A31" s="3"/>
      <c r="B31" s="41"/>
      <c r="C31" s="42"/>
      <c r="D31" s="42"/>
      <c r="E31" s="42"/>
      <c r="F31" s="30" t="s">
        <v>49</v>
      </c>
      <c r="G31" s="42"/>
      <c r="H31" s="42"/>
      <c r="I31" s="42"/>
      <c r="J31" s="42"/>
      <c r="K31" s="42"/>
      <c r="L31" s="43">
        <v>0.20999999999999999</v>
      </c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4">
        <f>ROUND(BB54, 2)</f>
        <v>0</v>
      </c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4">
        <v>0</v>
      </c>
      <c r="AL31" s="42"/>
      <c r="AM31" s="42"/>
      <c r="AN31" s="42"/>
      <c r="AO31" s="42"/>
      <c r="AP31" s="42"/>
      <c r="AQ31" s="42"/>
      <c r="AR31" s="45"/>
      <c r="BE31" s="3"/>
    </row>
    <row r="32" hidden="1" s="3" customFormat="1" ht="14.4" customHeight="1">
      <c r="A32" s="3"/>
      <c r="B32" s="41"/>
      <c r="C32" s="42"/>
      <c r="D32" s="42"/>
      <c r="E32" s="42"/>
      <c r="F32" s="30" t="s">
        <v>50</v>
      </c>
      <c r="G32" s="42"/>
      <c r="H32" s="42"/>
      <c r="I32" s="42"/>
      <c r="J32" s="42"/>
      <c r="K32" s="42"/>
      <c r="L32" s="43">
        <v>0.14999999999999999</v>
      </c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4">
        <f>ROUND(BC54, 2)</f>
        <v>0</v>
      </c>
      <c r="X32" s="42"/>
      <c r="Y32" s="42"/>
      <c r="Z32" s="42"/>
      <c r="AA32" s="42"/>
      <c r="AB32" s="42"/>
      <c r="AC32" s="42"/>
      <c r="AD32" s="42"/>
      <c r="AE32" s="42"/>
      <c r="AF32" s="42"/>
      <c r="AG32" s="42"/>
      <c r="AH32" s="42"/>
      <c r="AI32" s="42"/>
      <c r="AJ32" s="42"/>
      <c r="AK32" s="44">
        <v>0</v>
      </c>
      <c r="AL32" s="42"/>
      <c r="AM32" s="42"/>
      <c r="AN32" s="42"/>
      <c r="AO32" s="42"/>
      <c r="AP32" s="42"/>
      <c r="AQ32" s="42"/>
      <c r="AR32" s="45"/>
      <c r="BE32" s="3"/>
    </row>
    <row r="33" hidden="1" s="3" customFormat="1" ht="14.4" customHeight="1">
      <c r="A33" s="3"/>
      <c r="B33" s="41"/>
      <c r="C33" s="42"/>
      <c r="D33" s="42"/>
      <c r="E33" s="42"/>
      <c r="F33" s="30" t="s">
        <v>51</v>
      </c>
      <c r="G33" s="42"/>
      <c r="H33" s="42"/>
      <c r="I33" s="42"/>
      <c r="J33" s="42"/>
      <c r="K33" s="42"/>
      <c r="L33" s="43">
        <v>0</v>
      </c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4">
        <f>ROUND(BD54, 2)</f>
        <v>0</v>
      </c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4">
        <v>0</v>
      </c>
      <c r="AL33" s="42"/>
      <c r="AM33" s="42"/>
      <c r="AN33" s="42"/>
      <c r="AO33" s="42"/>
      <c r="AP33" s="42"/>
      <c r="AQ33" s="42"/>
      <c r="AR33" s="45"/>
      <c r="BE33" s="3"/>
    </row>
    <row r="34" s="2" customFormat="1" ht="6.96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9"/>
      <c r="BE34" s="33"/>
    </row>
    <row r="35" s="2" customFormat="1" ht="25.92" customHeight="1">
      <c r="A35" s="33"/>
      <c r="B35" s="34"/>
      <c r="C35" s="46"/>
      <c r="D35" s="47" t="s">
        <v>52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53</v>
      </c>
      <c r="U35" s="48"/>
      <c r="V35" s="48"/>
      <c r="W35" s="48"/>
      <c r="X35" s="50" t="s">
        <v>54</v>
      </c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51">
        <f>SUM(AK26:AK33)</f>
        <v>64537717.450000003</v>
      </c>
      <c r="AL35" s="48"/>
      <c r="AM35" s="48"/>
      <c r="AN35" s="48"/>
      <c r="AO35" s="52"/>
      <c r="AP35" s="46"/>
      <c r="AQ35" s="46"/>
      <c r="AR35" s="39"/>
      <c r="BE35" s="33"/>
    </row>
    <row r="36" s="2" customFormat="1" ht="6.96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9"/>
      <c r="BE36" s="33"/>
    </row>
    <row r="37" s="2" customFormat="1" ht="6.96" customHeight="1">
      <c r="A37" s="33"/>
      <c r="B37" s="53"/>
      <c r="C37" s="54"/>
      <c r="D37" s="54"/>
      <c r="E37" s="54"/>
      <c r="F37" s="54"/>
      <c r="G37" s="54"/>
      <c r="H37" s="54"/>
      <c r="I37" s="54"/>
      <c r="J37" s="54"/>
      <c r="K37" s="54"/>
      <c r="L37" s="54"/>
      <c r="M37" s="54"/>
      <c r="N37" s="54"/>
      <c r="O37" s="54"/>
      <c r="P37" s="54"/>
      <c r="Q37" s="54"/>
      <c r="R37" s="54"/>
      <c r="S37" s="54"/>
      <c r="T37" s="54"/>
      <c r="U37" s="54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54"/>
      <c r="AN37" s="54"/>
      <c r="AO37" s="54"/>
      <c r="AP37" s="54"/>
      <c r="AQ37" s="54"/>
      <c r="AR37" s="39"/>
      <c r="BE37" s="33"/>
    </row>
    <row r="41" s="2" customFormat="1" ht="6.96" customHeight="1">
      <c r="A41" s="33"/>
      <c r="B41" s="55"/>
      <c r="C41" s="56"/>
      <c r="D41" s="56"/>
      <c r="E41" s="56"/>
      <c r="F41" s="56"/>
      <c r="G41" s="56"/>
      <c r="H41" s="56"/>
      <c r="I41" s="56"/>
      <c r="J41" s="56"/>
      <c r="K41" s="56"/>
      <c r="L41" s="56"/>
      <c r="M41" s="56"/>
      <c r="N41" s="56"/>
      <c r="O41" s="56"/>
      <c r="P41" s="56"/>
      <c r="Q41" s="56"/>
      <c r="R41" s="56"/>
      <c r="S41" s="56"/>
      <c r="T41" s="56"/>
      <c r="U41" s="56"/>
      <c r="V41" s="56"/>
      <c r="W41" s="56"/>
      <c r="X41" s="56"/>
      <c r="Y41" s="56"/>
      <c r="Z41" s="56"/>
      <c r="AA41" s="56"/>
      <c r="AB41" s="56"/>
      <c r="AC41" s="56"/>
      <c r="AD41" s="56"/>
      <c r="AE41" s="56"/>
      <c r="AF41" s="56"/>
      <c r="AG41" s="56"/>
      <c r="AH41" s="56"/>
      <c r="AI41" s="56"/>
      <c r="AJ41" s="56"/>
      <c r="AK41" s="56"/>
      <c r="AL41" s="56"/>
      <c r="AM41" s="56"/>
      <c r="AN41" s="56"/>
      <c r="AO41" s="56"/>
      <c r="AP41" s="56"/>
      <c r="AQ41" s="56"/>
      <c r="AR41" s="39"/>
      <c r="BE41" s="33"/>
    </row>
    <row r="42" s="2" customFormat="1" ht="24.96" customHeight="1">
      <c r="A42" s="33"/>
      <c r="B42" s="34"/>
      <c r="C42" s="24" t="s">
        <v>55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9"/>
      <c r="BE42" s="33"/>
    </row>
    <row r="43" s="2" customFormat="1" ht="6.96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9"/>
      <c r="BE43" s="33"/>
    </row>
    <row r="44" s="4" customFormat="1" ht="12" customHeight="1">
      <c r="A44" s="4"/>
      <c r="B44" s="57"/>
      <c r="C44" s="30" t="s">
        <v>12</v>
      </c>
      <c r="D44" s="58"/>
      <c r="E44" s="58"/>
      <c r="F44" s="58"/>
      <c r="G44" s="58"/>
      <c r="H44" s="58"/>
      <c r="I44" s="58"/>
      <c r="J44" s="58"/>
      <c r="K44" s="58"/>
      <c r="L44" s="58" t="str">
        <f>K5</f>
        <v>1118/23</v>
      </c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9"/>
      <c r="BE44" s="4"/>
    </row>
    <row r="45" s="5" customFormat="1" ht="36.96" customHeight="1">
      <c r="A45" s="5"/>
      <c r="B45" s="60"/>
      <c r="C45" s="61" t="s">
        <v>14</v>
      </c>
      <c r="D45" s="62"/>
      <c r="E45" s="62"/>
      <c r="F45" s="62"/>
      <c r="G45" s="62"/>
      <c r="H45" s="62"/>
      <c r="I45" s="62"/>
      <c r="J45" s="62"/>
      <c r="K45" s="62"/>
      <c r="L45" s="63" t="str">
        <f>K6</f>
        <v>Hala Rondo - Rekonstrukce ledové plochy</v>
      </c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2"/>
      <c r="AD45" s="62"/>
      <c r="AE45" s="62"/>
      <c r="AF45" s="62"/>
      <c r="AG45" s="62"/>
      <c r="AH45" s="62"/>
      <c r="AI45" s="62"/>
      <c r="AJ45" s="62"/>
      <c r="AK45" s="62"/>
      <c r="AL45" s="62"/>
      <c r="AM45" s="62"/>
      <c r="AN45" s="62"/>
      <c r="AO45" s="62"/>
      <c r="AP45" s="62"/>
      <c r="AQ45" s="62"/>
      <c r="AR45" s="64"/>
      <c r="BE45" s="5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9"/>
      <c r="BE46" s="33"/>
    </row>
    <row r="47" s="2" customFormat="1" ht="12" customHeight="1">
      <c r="A47" s="33"/>
      <c r="B47" s="34"/>
      <c r="C47" s="30" t="s">
        <v>21</v>
      </c>
      <c r="D47" s="35"/>
      <c r="E47" s="35"/>
      <c r="F47" s="35"/>
      <c r="G47" s="35"/>
      <c r="H47" s="35"/>
      <c r="I47" s="35"/>
      <c r="J47" s="35"/>
      <c r="K47" s="35"/>
      <c r="L47" s="65" t="str">
        <f>IF(K8="","",K8)</f>
        <v>Brno, Hala Rondo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30" t="s">
        <v>23</v>
      </c>
      <c r="AJ47" s="35"/>
      <c r="AK47" s="35"/>
      <c r="AL47" s="35"/>
      <c r="AM47" s="66" t="str">
        <f>IF(AN8= "","",AN8)</f>
        <v>1. 9. 2023</v>
      </c>
      <c r="AN47" s="66"/>
      <c r="AO47" s="35"/>
      <c r="AP47" s="35"/>
      <c r="AQ47" s="35"/>
      <c r="AR47" s="39"/>
      <c r="B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9"/>
      <c r="BE48" s="33"/>
    </row>
    <row r="49" s="2" customFormat="1" ht="15.15" customHeight="1">
      <c r="A49" s="33"/>
      <c r="B49" s="34"/>
      <c r="C49" s="30" t="s">
        <v>27</v>
      </c>
      <c r="D49" s="35"/>
      <c r="E49" s="35"/>
      <c r="F49" s="35"/>
      <c r="G49" s="35"/>
      <c r="H49" s="35"/>
      <c r="I49" s="35"/>
      <c r="J49" s="35"/>
      <c r="K49" s="35"/>
      <c r="L49" s="58" t="str">
        <f>IF(E11= "","",E11)</f>
        <v>STAREZ - SPORT, a.s.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30" t="s">
        <v>35</v>
      </c>
      <c r="AJ49" s="35"/>
      <c r="AK49" s="35"/>
      <c r="AL49" s="35"/>
      <c r="AM49" s="67" t="str">
        <f>IF(E17="","",E17)</f>
        <v>AS PROJECT CZ s.r.o.</v>
      </c>
      <c r="AN49" s="58"/>
      <c r="AO49" s="58"/>
      <c r="AP49" s="58"/>
      <c r="AQ49" s="35"/>
      <c r="AR49" s="39"/>
      <c r="AS49" s="68" t="s">
        <v>56</v>
      </c>
      <c r="AT49" s="69"/>
      <c r="AU49" s="70"/>
      <c r="AV49" s="70"/>
      <c r="AW49" s="70"/>
      <c r="AX49" s="70"/>
      <c r="AY49" s="70"/>
      <c r="AZ49" s="70"/>
      <c r="BA49" s="70"/>
      <c r="BB49" s="70"/>
      <c r="BC49" s="70"/>
      <c r="BD49" s="71"/>
      <c r="BE49" s="33"/>
    </row>
    <row r="50" s="2" customFormat="1" ht="15.15" customHeight="1">
      <c r="A50" s="33"/>
      <c r="B50" s="34"/>
      <c r="C50" s="30" t="s">
        <v>33</v>
      </c>
      <c r="D50" s="35"/>
      <c r="E50" s="35"/>
      <c r="F50" s="35"/>
      <c r="G50" s="35"/>
      <c r="H50" s="35"/>
      <c r="I50" s="35"/>
      <c r="J50" s="35"/>
      <c r="K50" s="35"/>
      <c r="L50" s="58" t="str">
        <f>IF(E14="","",E14)</f>
        <v xml:space="preserve"> </v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30" t="s">
        <v>39</v>
      </c>
      <c r="AJ50" s="35"/>
      <c r="AK50" s="35"/>
      <c r="AL50" s="35"/>
      <c r="AM50" s="67" t="str">
        <f>IF(E20="","",E20)</f>
        <v xml:space="preserve"> </v>
      </c>
      <c r="AN50" s="58"/>
      <c r="AO50" s="58"/>
      <c r="AP50" s="58"/>
      <c r="AQ50" s="35"/>
      <c r="AR50" s="39"/>
      <c r="AS50" s="72"/>
      <c r="AT50" s="73"/>
      <c r="AU50" s="74"/>
      <c r="AV50" s="74"/>
      <c r="AW50" s="74"/>
      <c r="AX50" s="74"/>
      <c r="AY50" s="74"/>
      <c r="AZ50" s="74"/>
      <c r="BA50" s="74"/>
      <c r="BB50" s="74"/>
      <c r="BC50" s="74"/>
      <c r="BD50" s="75"/>
      <c r="BE50" s="33"/>
    </row>
    <row r="51" s="2" customFormat="1" ht="10.8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9"/>
      <c r="AS51" s="76"/>
      <c r="AT51" s="77"/>
      <c r="AU51" s="78"/>
      <c r="AV51" s="78"/>
      <c r="AW51" s="78"/>
      <c r="AX51" s="78"/>
      <c r="AY51" s="78"/>
      <c r="AZ51" s="78"/>
      <c r="BA51" s="78"/>
      <c r="BB51" s="78"/>
      <c r="BC51" s="78"/>
      <c r="BD51" s="79"/>
      <c r="BE51" s="33"/>
    </row>
    <row r="52" s="2" customFormat="1" ht="29.28" customHeight="1">
      <c r="A52" s="33"/>
      <c r="B52" s="34"/>
      <c r="C52" s="80" t="s">
        <v>57</v>
      </c>
      <c r="D52" s="81"/>
      <c r="E52" s="81"/>
      <c r="F52" s="81"/>
      <c r="G52" s="81"/>
      <c r="H52" s="82"/>
      <c r="I52" s="83" t="s">
        <v>58</v>
      </c>
      <c r="J52" s="81"/>
      <c r="K52" s="81"/>
      <c r="L52" s="81"/>
      <c r="M52" s="81"/>
      <c r="N52" s="81"/>
      <c r="O52" s="81"/>
      <c r="P52" s="81"/>
      <c r="Q52" s="81"/>
      <c r="R52" s="81"/>
      <c r="S52" s="81"/>
      <c r="T52" s="81"/>
      <c r="U52" s="81"/>
      <c r="V52" s="81"/>
      <c r="W52" s="81"/>
      <c r="X52" s="81"/>
      <c r="Y52" s="81"/>
      <c r="Z52" s="81"/>
      <c r="AA52" s="81"/>
      <c r="AB52" s="81"/>
      <c r="AC52" s="81"/>
      <c r="AD52" s="81"/>
      <c r="AE52" s="81"/>
      <c r="AF52" s="81"/>
      <c r="AG52" s="84" t="s">
        <v>59</v>
      </c>
      <c r="AH52" s="81"/>
      <c r="AI52" s="81"/>
      <c r="AJ52" s="81"/>
      <c r="AK52" s="81"/>
      <c r="AL52" s="81"/>
      <c r="AM52" s="81"/>
      <c r="AN52" s="83" t="s">
        <v>60</v>
      </c>
      <c r="AO52" s="81"/>
      <c r="AP52" s="81"/>
      <c r="AQ52" s="85" t="s">
        <v>61</v>
      </c>
      <c r="AR52" s="39"/>
      <c r="AS52" s="86" t="s">
        <v>62</v>
      </c>
      <c r="AT52" s="87" t="s">
        <v>63</v>
      </c>
      <c r="AU52" s="87" t="s">
        <v>64</v>
      </c>
      <c r="AV52" s="87" t="s">
        <v>65</v>
      </c>
      <c r="AW52" s="87" t="s">
        <v>66</v>
      </c>
      <c r="AX52" s="87" t="s">
        <v>67</v>
      </c>
      <c r="AY52" s="87" t="s">
        <v>68</v>
      </c>
      <c r="AZ52" s="87" t="s">
        <v>69</v>
      </c>
      <c r="BA52" s="87" t="s">
        <v>70</v>
      </c>
      <c r="BB52" s="87" t="s">
        <v>71</v>
      </c>
      <c r="BC52" s="87" t="s">
        <v>72</v>
      </c>
      <c r="BD52" s="88" t="s">
        <v>73</v>
      </c>
      <c r="BE52" s="33"/>
    </row>
    <row r="53" s="2" customFormat="1" ht="10.8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9"/>
      <c r="AS53" s="89"/>
      <c r="AT53" s="90"/>
      <c r="AU53" s="90"/>
      <c r="AV53" s="90"/>
      <c r="AW53" s="90"/>
      <c r="AX53" s="90"/>
      <c r="AY53" s="90"/>
      <c r="AZ53" s="90"/>
      <c r="BA53" s="90"/>
      <c r="BB53" s="90"/>
      <c r="BC53" s="90"/>
      <c r="BD53" s="91"/>
      <c r="BE53" s="33"/>
    </row>
    <row r="54" s="6" customFormat="1" ht="32.4" customHeight="1">
      <c r="A54" s="6"/>
      <c r="B54" s="92"/>
      <c r="C54" s="93" t="s">
        <v>74</v>
      </c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94"/>
      <c r="P54" s="94"/>
      <c r="Q54" s="94"/>
      <c r="R54" s="94"/>
      <c r="S54" s="94"/>
      <c r="T54" s="94"/>
      <c r="U54" s="94"/>
      <c r="V54" s="94"/>
      <c r="W54" s="94"/>
      <c r="X54" s="94"/>
      <c r="Y54" s="94"/>
      <c r="Z54" s="94"/>
      <c r="AA54" s="94"/>
      <c r="AB54" s="94"/>
      <c r="AC54" s="94"/>
      <c r="AD54" s="94"/>
      <c r="AE54" s="94"/>
      <c r="AF54" s="94"/>
      <c r="AG54" s="95">
        <f>ROUND(AG55+AG63+AG66,2)</f>
        <v>53336956.57</v>
      </c>
      <c r="AH54" s="95"/>
      <c r="AI54" s="95"/>
      <c r="AJ54" s="95"/>
      <c r="AK54" s="95"/>
      <c r="AL54" s="95"/>
      <c r="AM54" s="95"/>
      <c r="AN54" s="96">
        <f>SUM(AG54,AT54)</f>
        <v>64537717.450000003</v>
      </c>
      <c r="AO54" s="96"/>
      <c r="AP54" s="96"/>
      <c r="AQ54" s="97" t="s">
        <v>18</v>
      </c>
      <c r="AR54" s="98"/>
      <c r="AS54" s="99">
        <f>ROUND(AS55+AS63+AS66,2)</f>
        <v>0</v>
      </c>
      <c r="AT54" s="100">
        <f>ROUND(SUM(AV54:AW54),2)</f>
        <v>11200760.880000001</v>
      </c>
      <c r="AU54" s="101">
        <f>ROUND(AU55+AU63+AU66,5)</f>
        <v>40054.089180000003</v>
      </c>
      <c r="AV54" s="100">
        <f>ROUND(AZ54*L29,2)</f>
        <v>11200760.880000001</v>
      </c>
      <c r="AW54" s="100">
        <f>ROUND(BA54*L30,2)</f>
        <v>0</v>
      </c>
      <c r="AX54" s="100">
        <f>ROUND(BB54*L29,2)</f>
        <v>0</v>
      </c>
      <c r="AY54" s="100">
        <f>ROUND(BC54*L30,2)</f>
        <v>0</v>
      </c>
      <c r="AZ54" s="100">
        <f>ROUND(AZ55+AZ63+AZ66,2)</f>
        <v>53336956.57</v>
      </c>
      <c r="BA54" s="100">
        <f>ROUND(BA55+BA63+BA66,2)</f>
        <v>0</v>
      </c>
      <c r="BB54" s="100">
        <f>ROUND(BB55+BB63+BB66,2)</f>
        <v>0</v>
      </c>
      <c r="BC54" s="100">
        <f>ROUND(BC55+BC63+BC66,2)</f>
        <v>0</v>
      </c>
      <c r="BD54" s="102">
        <f>ROUND(BD55+BD63+BD66,2)</f>
        <v>0</v>
      </c>
      <c r="BE54" s="6"/>
      <c r="BS54" s="103" t="s">
        <v>75</v>
      </c>
      <c r="BT54" s="103" t="s">
        <v>76</v>
      </c>
      <c r="BU54" s="104" t="s">
        <v>77</v>
      </c>
      <c r="BV54" s="103" t="s">
        <v>78</v>
      </c>
      <c r="BW54" s="103" t="s">
        <v>5</v>
      </c>
      <c r="BX54" s="103" t="s">
        <v>79</v>
      </c>
      <c r="CL54" s="103" t="s">
        <v>18</v>
      </c>
    </row>
    <row r="55" s="7" customFormat="1" ht="16.5" customHeight="1">
      <c r="A55" s="7"/>
      <c r="B55" s="105"/>
      <c r="C55" s="106"/>
      <c r="D55" s="107" t="s">
        <v>80</v>
      </c>
      <c r="E55" s="107"/>
      <c r="F55" s="107"/>
      <c r="G55" s="107"/>
      <c r="H55" s="107"/>
      <c r="I55" s="108"/>
      <c r="J55" s="107" t="s">
        <v>81</v>
      </c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7"/>
      <c r="X55" s="107"/>
      <c r="Y55" s="107"/>
      <c r="Z55" s="107"/>
      <c r="AA55" s="107"/>
      <c r="AB55" s="107"/>
      <c r="AC55" s="107"/>
      <c r="AD55" s="107"/>
      <c r="AE55" s="107"/>
      <c r="AF55" s="107"/>
      <c r="AG55" s="109">
        <f>ROUND(SUM(AG56:AG62),2)</f>
        <v>43434789.859999999</v>
      </c>
      <c r="AH55" s="108"/>
      <c r="AI55" s="108"/>
      <c r="AJ55" s="108"/>
      <c r="AK55" s="108"/>
      <c r="AL55" s="108"/>
      <c r="AM55" s="108"/>
      <c r="AN55" s="110">
        <f>SUM(AG55,AT55)</f>
        <v>52556095.729999997</v>
      </c>
      <c r="AO55" s="108"/>
      <c r="AP55" s="108"/>
      <c r="AQ55" s="111" t="s">
        <v>82</v>
      </c>
      <c r="AR55" s="112"/>
      <c r="AS55" s="113">
        <f>ROUND(SUM(AS56:AS62),2)</f>
        <v>0</v>
      </c>
      <c r="AT55" s="114">
        <f>ROUND(SUM(AV55:AW55),2)</f>
        <v>9121305.8699999992</v>
      </c>
      <c r="AU55" s="115">
        <f>ROUND(SUM(AU56:AU62),5)</f>
        <v>39194.019930000002</v>
      </c>
      <c r="AV55" s="114">
        <f>ROUND(AZ55*L29,2)</f>
        <v>9121305.8699999992</v>
      </c>
      <c r="AW55" s="114">
        <f>ROUND(BA55*L30,2)</f>
        <v>0</v>
      </c>
      <c r="AX55" s="114">
        <f>ROUND(BB55*L29,2)</f>
        <v>0</v>
      </c>
      <c r="AY55" s="114">
        <f>ROUND(BC55*L30,2)</f>
        <v>0</v>
      </c>
      <c r="AZ55" s="114">
        <f>ROUND(SUM(AZ56:AZ62),2)</f>
        <v>43434789.859999999</v>
      </c>
      <c r="BA55" s="114">
        <f>ROUND(SUM(BA56:BA62),2)</f>
        <v>0</v>
      </c>
      <c r="BB55" s="114">
        <f>ROUND(SUM(BB56:BB62),2)</f>
        <v>0</v>
      </c>
      <c r="BC55" s="114">
        <f>ROUND(SUM(BC56:BC62),2)</f>
        <v>0</v>
      </c>
      <c r="BD55" s="116">
        <f>ROUND(SUM(BD56:BD62),2)</f>
        <v>0</v>
      </c>
      <c r="BE55" s="7"/>
      <c r="BS55" s="117" t="s">
        <v>75</v>
      </c>
      <c r="BT55" s="117" t="s">
        <v>20</v>
      </c>
      <c r="BU55" s="117" t="s">
        <v>77</v>
      </c>
      <c r="BV55" s="117" t="s">
        <v>78</v>
      </c>
      <c r="BW55" s="117" t="s">
        <v>83</v>
      </c>
      <c r="BX55" s="117" t="s">
        <v>5</v>
      </c>
      <c r="CL55" s="117" t="s">
        <v>18</v>
      </c>
      <c r="CM55" s="117" t="s">
        <v>84</v>
      </c>
    </row>
    <row r="56" s="4" customFormat="1" ht="16.5" customHeight="1">
      <c r="A56" s="118" t="s">
        <v>85</v>
      </c>
      <c r="B56" s="57"/>
      <c r="C56" s="119"/>
      <c r="D56" s="119"/>
      <c r="E56" s="120" t="s">
        <v>86</v>
      </c>
      <c r="F56" s="120"/>
      <c r="G56" s="120"/>
      <c r="H56" s="120"/>
      <c r="I56" s="120"/>
      <c r="J56" s="119"/>
      <c r="K56" s="120" t="s">
        <v>87</v>
      </c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1">
        <f>'D.1.1 - Architektonicko s...'!J32</f>
        <v>5260761.5099999998</v>
      </c>
      <c r="AH56" s="119"/>
      <c r="AI56" s="119"/>
      <c r="AJ56" s="119"/>
      <c r="AK56" s="119"/>
      <c r="AL56" s="119"/>
      <c r="AM56" s="119"/>
      <c r="AN56" s="121">
        <f>SUM(AG56,AT56)</f>
        <v>6365521.4299999997</v>
      </c>
      <c r="AO56" s="119"/>
      <c r="AP56" s="119"/>
      <c r="AQ56" s="122" t="s">
        <v>88</v>
      </c>
      <c r="AR56" s="59"/>
      <c r="AS56" s="123">
        <v>0</v>
      </c>
      <c r="AT56" s="124">
        <f>ROUND(SUM(AV56:AW56),2)</f>
        <v>1104759.9199999999</v>
      </c>
      <c r="AU56" s="125">
        <f>'D.1.1 - Architektonicko s...'!P100</f>
        <v>2682.016642</v>
      </c>
      <c r="AV56" s="124">
        <f>'D.1.1 - Architektonicko s...'!J35</f>
        <v>1104759.9199999999</v>
      </c>
      <c r="AW56" s="124">
        <f>'D.1.1 - Architektonicko s...'!J36</f>
        <v>0</v>
      </c>
      <c r="AX56" s="124">
        <f>'D.1.1 - Architektonicko s...'!J37</f>
        <v>0</v>
      </c>
      <c r="AY56" s="124">
        <f>'D.1.1 - Architektonicko s...'!J38</f>
        <v>0</v>
      </c>
      <c r="AZ56" s="124">
        <f>'D.1.1 - Architektonicko s...'!F35</f>
        <v>5260761.5099999998</v>
      </c>
      <c r="BA56" s="124">
        <f>'D.1.1 - Architektonicko s...'!F36</f>
        <v>0</v>
      </c>
      <c r="BB56" s="124">
        <f>'D.1.1 - Architektonicko s...'!F37</f>
        <v>0</v>
      </c>
      <c r="BC56" s="124">
        <f>'D.1.1 - Architektonicko s...'!F38</f>
        <v>0</v>
      </c>
      <c r="BD56" s="126">
        <f>'D.1.1 - Architektonicko s...'!F39</f>
        <v>0</v>
      </c>
      <c r="BE56" s="4"/>
      <c r="BT56" s="127" t="s">
        <v>84</v>
      </c>
      <c r="BV56" s="127" t="s">
        <v>78</v>
      </c>
      <c r="BW56" s="127" t="s">
        <v>89</v>
      </c>
      <c r="BX56" s="127" t="s">
        <v>83</v>
      </c>
      <c r="CL56" s="127" t="s">
        <v>18</v>
      </c>
    </row>
    <row r="57" s="4" customFormat="1" ht="16.5" customHeight="1">
      <c r="A57" s="118" t="s">
        <v>85</v>
      </c>
      <c r="B57" s="57"/>
      <c r="C57" s="119"/>
      <c r="D57" s="119"/>
      <c r="E57" s="120" t="s">
        <v>90</v>
      </c>
      <c r="F57" s="120"/>
      <c r="G57" s="120"/>
      <c r="H57" s="120"/>
      <c r="I57" s="120"/>
      <c r="J57" s="119"/>
      <c r="K57" s="120" t="s">
        <v>91</v>
      </c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1">
        <f>'D.1.2 - Stavebně konstruk...'!J32</f>
        <v>1775541.3600000001</v>
      </c>
      <c r="AH57" s="119"/>
      <c r="AI57" s="119"/>
      <c r="AJ57" s="119"/>
      <c r="AK57" s="119"/>
      <c r="AL57" s="119"/>
      <c r="AM57" s="119"/>
      <c r="AN57" s="121">
        <f>SUM(AG57,AT57)</f>
        <v>2148405.0500000003</v>
      </c>
      <c r="AO57" s="119"/>
      <c r="AP57" s="119"/>
      <c r="AQ57" s="122" t="s">
        <v>88</v>
      </c>
      <c r="AR57" s="59"/>
      <c r="AS57" s="123">
        <v>0</v>
      </c>
      <c r="AT57" s="124">
        <f>ROUND(SUM(AV57:AW57),2)</f>
        <v>372863.69</v>
      </c>
      <c r="AU57" s="125">
        <f>'D.1.2 - Stavebně konstruk...'!P92</f>
        <v>946.33194000000003</v>
      </c>
      <c r="AV57" s="124">
        <f>'D.1.2 - Stavebně konstruk...'!J35</f>
        <v>372863.69</v>
      </c>
      <c r="AW57" s="124">
        <f>'D.1.2 - Stavebně konstruk...'!J36</f>
        <v>0</v>
      </c>
      <c r="AX57" s="124">
        <f>'D.1.2 - Stavebně konstruk...'!J37</f>
        <v>0</v>
      </c>
      <c r="AY57" s="124">
        <f>'D.1.2 - Stavebně konstruk...'!J38</f>
        <v>0</v>
      </c>
      <c r="AZ57" s="124">
        <f>'D.1.2 - Stavebně konstruk...'!F35</f>
        <v>1775541.3600000001</v>
      </c>
      <c r="BA57" s="124">
        <f>'D.1.2 - Stavebně konstruk...'!F36</f>
        <v>0</v>
      </c>
      <c r="BB57" s="124">
        <f>'D.1.2 - Stavebně konstruk...'!F37</f>
        <v>0</v>
      </c>
      <c r="BC57" s="124">
        <f>'D.1.2 - Stavebně konstruk...'!F38</f>
        <v>0</v>
      </c>
      <c r="BD57" s="126">
        <f>'D.1.2 - Stavebně konstruk...'!F39</f>
        <v>0</v>
      </c>
      <c r="BE57" s="4"/>
      <c r="BT57" s="127" t="s">
        <v>84</v>
      </c>
      <c r="BV57" s="127" t="s">
        <v>78</v>
      </c>
      <c r="BW57" s="127" t="s">
        <v>92</v>
      </c>
      <c r="BX57" s="127" t="s">
        <v>83</v>
      </c>
      <c r="CL57" s="127" t="s">
        <v>18</v>
      </c>
    </row>
    <row r="58" s="4" customFormat="1" ht="16.5" customHeight="1">
      <c r="A58" s="118" t="s">
        <v>85</v>
      </c>
      <c r="B58" s="57"/>
      <c r="C58" s="119"/>
      <c r="D58" s="119"/>
      <c r="E58" s="120" t="s">
        <v>93</v>
      </c>
      <c r="F58" s="120"/>
      <c r="G58" s="120"/>
      <c r="H58" s="120"/>
      <c r="I58" s="120"/>
      <c r="J58" s="119"/>
      <c r="K58" s="120" t="s">
        <v>94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'D.1.4.1 - Zdravotechnické...'!J32</f>
        <v>635595.76000000001</v>
      </c>
      <c r="AH58" s="119"/>
      <c r="AI58" s="119"/>
      <c r="AJ58" s="119"/>
      <c r="AK58" s="119"/>
      <c r="AL58" s="119"/>
      <c r="AM58" s="119"/>
      <c r="AN58" s="121">
        <f>SUM(AG58,AT58)</f>
        <v>769070.87</v>
      </c>
      <c r="AO58" s="119"/>
      <c r="AP58" s="119"/>
      <c r="AQ58" s="122" t="s">
        <v>88</v>
      </c>
      <c r="AR58" s="59"/>
      <c r="AS58" s="123">
        <v>0</v>
      </c>
      <c r="AT58" s="124">
        <f>ROUND(SUM(AV58:AW58),2)</f>
        <v>133475.10999999999</v>
      </c>
      <c r="AU58" s="125">
        <f>'D.1.4.1 - Zdravotechnické...'!P93</f>
        <v>248.64874</v>
      </c>
      <c r="AV58" s="124">
        <f>'D.1.4.1 - Zdravotechnické...'!J35</f>
        <v>133475.10999999999</v>
      </c>
      <c r="AW58" s="124">
        <f>'D.1.4.1 - Zdravotechnické...'!J36</f>
        <v>0</v>
      </c>
      <c r="AX58" s="124">
        <f>'D.1.4.1 - Zdravotechnické...'!J37</f>
        <v>0</v>
      </c>
      <c r="AY58" s="124">
        <f>'D.1.4.1 - Zdravotechnické...'!J38</f>
        <v>0</v>
      </c>
      <c r="AZ58" s="124">
        <f>'D.1.4.1 - Zdravotechnické...'!F35</f>
        <v>635595.76000000001</v>
      </c>
      <c r="BA58" s="124">
        <f>'D.1.4.1 - Zdravotechnické...'!F36</f>
        <v>0</v>
      </c>
      <c r="BB58" s="124">
        <f>'D.1.4.1 - Zdravotechnické...'!F37</f>
        <v>0</v>
      </c>
      <c r="BC58" s="124">
        <f>'D.1.4.1 - Zdravotechnické...'!F38</f>
        <v>0</v>
      </c>
      <c r="BD58" s="126">
        <f>'D.1.4.1 - Zdravotechnické...'!F39</f>
        <v>0</v>
      </c>
      <c r="BE58" s="4"/>
      <c r="BT58" s="127" t="s">
        <v>84</v>
      </c>
      <c r="BV58" s="127" t="s">
        <v>78</v>
      </c>
      <c r="BW58" s="127" t="s">
        <v>95</v>
      </c>
      <c r="BX58" s="127" t="s">
        <v>83</v>
      </c>
      <c r="CL58" s="127" t="s">
        <v>18</v>
      </c>
    </row>
    <row r="59" s="4" customFormat="1" ht="16.5" customHeight="1">
      <c r="A59" s="118" t="s">
        <v>85</v>
      </c>
      <c r="B59" s="57"/>
      <c r="C59" s="119"/>
      <c r="D59" s="119"/>
      <c r="E59" s="120" t="s">
        <v>96</v>
      </c>
      <c r="F59" s="120"/>
      <c r="G59" s="120"/>
      <c r="H59" s="120"/>
      <c r="I59" s="120"/>
      <c r="J59" s="119"/>
      <c r="K59" s="120" t="s">
        <v>97</v>
      </c>
      <c r="L59" s="120"/>
      <c r="M59" s="120"/>
      <c r="N59" s="120"/>
      <c r="O59" s="120"/>
      <c r="P59" s="120"/>
      <c r="Q59" s="120"/>
      <c r="R59" s="120"/>
      <c r="S59" s="120"/>
      <c r="T59" s="120"/>
      <c r="U59" s="120"/>
      <c r="V59" s="120"/>
      <c r="W59" s="120"/>
      <c r="X59" s="120"/>
      <c r="Y59" s="120"/>
      <c r="Z59" s="120"/>
      <c r="AA59" s="120"/>
      <c r="AB59" s="120"/>
      <c r="AC59" s="120"/>
      <c r="AD59" s="120"/>
      <c r="AE59" s="120"/>
      <c r="AF59" s="120"/>
      <c r="AG59" s="121">
        <f>'D.1.4.2 - Silnoproudé ele...'!J32</f>
        <v>1810615.1000000001</v>
      </c>
      <c r="AH59" s="119"/>
      <c r="AI59" s="119"/>
      <c r="AJ59" s="119"/>
      <c r="AK59" s="119"/>
      <c r="AL59" s="119"/>
      <c r="AM59" s="119"/>
      <c r="AN59" s="121">
        <f>SUM(AG59,AT59)</f>
        <v>2190844.27</v>
      </c>
      <c r="AO59" s="119"/>
      <c r="AP59" s="119"/>
      <c r="AQ59" s="122" t="s">
        <v>88</v>
      </c>
      <c r="AR59" s="59"/>
      <c r="AS59" s="123">
        <v>0</v>
      </c>
      <c r="AT59" s="124">
        <f>ROUND(SUM(AV59:AW59),2)</f>
        <v>380229.16999999998</v>
      </c>
      <c r="AU59" s="125">
        <f>'D.1.4.2 - Silnoproudé ele...'!P92</f>
        <v>0</v>
      </c>
      <c r="AV59" s="124">
        <f>'D.1.4.2 - Silnoproudé ele...'!J35</f>
        <v>380229.16999999998</v>
      </c>
      <c r="AW59" s="124">
        <f>'D.1.4.2 - Silnoproudé ele...'!J36</f>
        <v>0</v>
      </c>
      <c r="AX59" s="124">
        <f>'D.1.4.2 - Silnoproudé ele...'!J37</f>
        <v>0</v>
      </c>
      <c r="AY59" s="124">
        <f>'D.1.4.2 - Silnoproudé ele...'!J38</f>
        <v>0</v>
      </c>
      <c r="AZ59" s="124">
        <f>'D.1.4.2 - Silnoproudé ele...'!F35</f>
        <v>1810615.1000000001</v>
      </c>
      <c r="BA59" s="124">
        <f>'D.1.4.2 - Silnoproudé ele...'!F36</f>
        <v>0</v>
      </c>
      <c r="BB59" s="124">
        <f>'D.1.4.2 - Silnoproudé ele...'!F37</f>
        <v>0</v>
      </c>
      <c r="BC59" s="124">
        <f>'D.1.4.2 - Silnoproudé ele...'!F38</f>
        <v>0</v>
      </c>
      <c r="BD59" s="126">
        <f>'D.1.4.2 - Silnoproudé ele...'!F39</f>
        <v>0</v>
      </c>
      <c r="BE59" s="4"/>
      <c r="BT59" s="127" t="s">
        <v>84</v>
      </c>
      <c r="BV59" s="127" t="s">
        <v>78</v>
      </c>
      <c r="BW59" s="127" t="s">
        <v>98</v>
      </c>
      <c r="BX59" s="127" t="s">
        <v>83</v>
      </c>
      <c r="CL59" s="127" t="s">
        <v>18</v>
      </c>
    </row>
    <row r="60" s="4" customFormat="1" ht="16.5" customHeight="1">
      <c r="A60" s="118" t="s">
        <v>85</v>
      </c>
      <c r="B60" s="57"/>
      <c r="C60" s="119"/>
      <c r="D60" s="119"/>
      <c r="E60" s="120" t="s">
        <v>99</v>
      </c>
      <c r="F60" s="120"/>
      <c r="G60" s="120"/>
      <c r="H60" s="120"/>
      <c r="I60" s="120"/>
      <c r="J60" s="119"/>
      <c r="K60" s="120" t="s">
        <v>100</v>
      </c>
      <c r="L60" s="120"/>
      <c r="M60" s="120"/>
      <c r="N60" s="120"/>
      <c r="O60" s="120"/>
      <c r="P60" s="120"/>
      <c r="Q60" s="120"/>
      <c r="R60" s="120"/>
      <c r="S60" s="120"/>
      <c r="T60" s="120"/>
      <c r="U60" s="120"/>
      <c r="V60" s="120"/>
      <c r="W60" s="120"/>
      <c r="X60" s="120"/>
      <c r="Y60" s="120"/>
      <c r="Z60" s="120"/>
      <c r="AA60" s="120"/>
      <c r="AB60" s="120"/>
      <c r="AC60" s="120"/>
      <c r="AD60" s="120"/>
      <c r="AE60" s="120"/>
      <c r="AF60" s="120"/>
      <c r="AG60" s="121">
        <f>'D.1.4.3 - Technologie chl...'!J32</f>
        <v>5028288.1600000001</v>
      </c>
      <c r="AH60" s="119"/>
      <c r="AI60" s="119"/>
      <c r="AJ60" s="119"/>
      <c r="AK60" s="119"/>
      <c r="AL60" s="119"/>
      <c r="AM60" s="119"/>
      <c r="AN60" s="121">
        <f>SUM(AG60,AT60)</f>
        <v>6084228.6699999999</v>
      </c>
      <c r="AO60" s="119"/>
      <c r="AP60" s="119"/>
      <c r="AQ60" s="122" t="s">
        <v>88</v>
      </c>
      <c r="AR60" s="59"/>
      <c r="AS60" s="123">
        <v>0</v>
      </c>
      <c r="AT60" s="124">
        <f>ROUND(SUM(AV60:AW60),2)</f>
        <v>1055940.51</v>
      </c>
      <c r="AU60" s="125">
        <f>'D.1.4.3 - Technologie chl...'!P92</f>
        <v>0</v>
      </c>
      <c r="AV60" s="124">
        <f>'D.1.4.3 - Technologie chl...'!J35</f>
        <v>1055940.51</v>
      </c>
      <c r="AW60" s="124">
        <f>'D.1.4.3 - Technologie chl...'!J36</f>
        <v>0</v>
      </c>
      <c r="AX60" s="124">
        <f>'D.1.4.3 - Technologie chl...'!J37</f>
        <v>0</v>
      </c>
      <c r="AY60" s="124">
        <f>'D.1.4.3 - Technologie chl...'!J38</f>
        <v>0</v>
      </c>
      <c r="AZ60" s="124">
        <f>'D.1.4.3 - Technologie chl...'!F35</f>
        <v>5028288.1600000001</v>
      </c>
      <c r="BA60" s="124">
        <f>'D.1.4.3 - Technologie chl...'!F36</f>
        <v>0</v>
      </c>
      <c r="BB60" s="124">
        <f>'D.1.4.3 - Technologie chl...'!F37</f>
        <v>0</v>
      </c>
      <c r="BC60" s="124">
        <f>'D.1.4.3 - Technologie chl...'!F38</f>
        <v>0</v>
      </c>
      <c r="BD60" s="126">
        <f>'D.1.4.3 - Technologie chl...'!F39</f>
        <v>0</v>
      </c>
      <c r="BE60" s="4"/>
      <c r="BT60" s="127" t="s">
        <v>84</v>
      </c>
      <c r="BV60" s="127" t="s">
        <v>78</v>
      </c>
      <c r="BW60" s="127" t="s">
        <v>101</v>
      </c>
      <c r="BX60" s="127" t="s">
        <v>83</v>
      </c>
      <c r="CL60" s="127" t="s">
        <v>18</v>
      </c>
    </row>
    <row r="61" s="4" customFormat="1" ht="16.5" customHeight="1">
      <c r="A61" s="118" t="s">
        <v>85</v>
      </c>
      <c r="B61" s="57"/>
      <c r="C61" s="119"/>
      <c r="D61" s="119"/>
      <c r="E61" s="120" t="s">
        <v>102</v>
      </c>
      <c r="F61" s="120"/>
      <c r="G61" s="120"/>
      <c r="H61" s="120"/>
      <c r="I61" s="120"/>
      <c r="J61" s="119"/>
      <c r="K61" s="120" t="s">
        <v>81</v>
      </c>
      <c r="L61" s="120"/>
      <c r="M61" s="120"/>
      <c r="N61" s="120"/>
      <c r="O61" s="120"/>
      <c r="P61" s="120"/>
      <c r="Q61" s="120"/>
      <c r="R61" s="120"/>
      <c r="S61" s="120"/>
      <c r="T61" s="120"/>
      <c r="U61" s="120"/>
      <c r="V61" s="120"/>
      <c r="W61" s="120"/>
      <c r="X61" s="120"/>
      <c r="Y61" s="120"/>
      <c r="Z61" s="120"/>
      <c r="AA61" s="120"/>
      <c r="AB61" s="120"/>
      <c r="AC61" s="120"/>
      <c r="AD61" s="120"/>
      <c r="AE61" s="120"/>
      <c r="AF61" s="120"/>
      <c r="AG61" s="121">
        <f>'D.1.4.4 - Ledová plocha'!J32</f>
        <v>10661977.109999999</v>
      </c>
      <c r="AH61" s="119"/>
      <c r="AI61" s="119"/>
      <c r="AJ61" s="119"/>
      <c r="AK61" s="119"/>
      <c r="AL61" s="119"/>
      <c r="AM61" s="119"/>
      <c r="AN61" s="121">
        <f>SUM(AG61,AT61)</f>
        <v>12900992.299999999</v>
      </c>
      <c r="AO61" s="119"/>
      <c r="AP61" s="119"/>
      <c r="AQ61" s="122" t="s">
        <v>88</v>
      </c>
      <c r="AR61" s="59"/>
      <c r="AS61" s="123">
        <v>0</v>
      </c>
      <c r="AT61" s="124">
        <f>ROUND(SUM(AV61:AW61),2)</f>
        <v>2239015.1899999999</v>
      </c>
      <c r="AU61" s="125">
        <f>'D.1.4.4 - Ledová plocha'!P96</f>
        <v>5214.5854330000002</v>
      </c>
      <c r="AV61" s="124">
        <f>'D.1.4.4 - Ledová plocha'!J35</f>
        <v>2239015.1899999999</v>
      </c>
      <c r="AW61" s="124">
        <f>'D.1.4.4 - Ledová plocha'!J36</f>
        <v>0</v>
      </c>
      <c r="AX61" s="124">
        <f>'D.1.4.4 - Ledová plocha'!J37</f>
        <v>0</v>
      </c>
      <c r="AY61" s="124">
        <f>'D.1.4.4 - Ledová plocha'!J38</f>
        <v>0</v>
      </c>
      <c r="AZ61" s="124">
        <f>'D.1.4.4 - Ledová plocha'!F35</f>
        <v>10661977.109999999</v>
      </c>
      <c r="BA61" s="124">
        <f>'D.1.4.4 - Ledová plocha'!F36</f>
        <v>0</v>
      </c>
      <c r="BB61" s="124">
        <f>'D.1.4.4 - Ledová plocha'!F37</f>
        <v>0</v>
      </c>
      <c r="BC61" s="124">
        <f>'D.1.4.4 - Ledová plocha'!F38</f>
        <v>0</v>
      </c>
      <c r="BD61" s="126">
        <f>'D.1.4.4 - Ledová plocha'!F39</f>
        <v>0</v>
      </c>
      <c r="BE61" s="4"/>
      <c r="BT61" s="127" t="s">
        <v>84</v>
      </c>
      <c r="BV61" s="127" t="s">
        <v>78</v>
      </c>
      <c r="BW61" s="127" t="s">
        <v>103</v>
      </c>
      <c r="BX61" s="127" t="s">
        <v>83</v>
      </c>
      <c r="CL61" s="127" t="s">
        <v>18</v>
      </c>
    </row>
    <row r="62" s="4" customFormat="1" ht="16.5" customHeight="1">
      <c r="A62" s="118" t="s">
        <v>85</v>
      </c>
      <c r="B62" s="57"/>
      <c r="C62" s="119"/>
      <c r="D62" s="119"/>
      <c r="E62" s="120" t="s">
        <v>104</v>
      </c>
      <c r="F62" s="120"/>
      <c r="G62" s="120"/>
      <c r="H62" s="120"/>
      <c r="I62" s="120"/>
      <c r="J62" s="119"/>
      <c r="K62" s="120" t="s">
        <v>105</v>
      </c>
      <c r="L62" s="120"/>
      <c r="M62" s="120"/>
      <c r="N62" s="120"/>
      <c r="O62" s="120"/>
      <c r="P62" s="120"/>
      <c r="Q62" s="120"/>
      <c r="R62" s="120"/>
      <c r="S62" s="120"/>
      <c r="T62" s="120"/>
      <c r="U62" s="120"/>
      <c r="V62" s="120"/>
      <c r="W62" s="120"/>
      <c r="X62" s="120"/>
      <c r="Y62" s="120"/>
      <c r="Z62" s="120"/>
      <c r="AA62" s="120"/>
      <c r="AB62" s="120"/>
      <c r="AC62" s="120"/>
      <c r="AD62" s="120"/>
      <c r="AE62" s="120"/>
      <c r="AF62" s="120"/>
      <c r="AG62" s="121">
        <f>'D.1.9 - Demolice'!J32</f>
        <v>18262010.859999999</v>
      </c>
      <c r="AH62" s="119"/>
      <c r="AI62" s="119"/>
      <c r="AJ62" s="119"/>
      <c r="AK62" s="119"/>
      <c r="AL62" s="119"/>
      <c r="AM62" s="119"/>
      <c r="AN62" s="121">
        <f>SUM(AG62,AT62)</f>
        <v>22097033.140000001</v>
      </c>
      <c r="AO62" s="119"/>
      <c r="AP62" s="119"/>
      <c r="AQ62" s="122" t="s">
        <v>88</v>
      </c>
      <c r="AR62" s="59"/>
      <c r="AS62" s="123">
        <v>0</v>
      </c>
      <c r="AT62" s="124">
        <f>ROUND(SUM(AV62:AW62),2)</f>
        <v>3835022.2799999998</v>
      </c>
      <c r="AU62" s="125">
        <f>'D.1.9 - Demolice'!P95</f>
        <v>30102.437171000001</v>
      </c>
      <c r="AV62" s="124">
        <f>'D.1.9 - Demolice'!J35</f>
        <v>3835022.2799999998</v>
      </c>
      <c r="AW62" s="124">
        <f>'D.1.9 - Demolice'!J36</f>
        <v>0</v>
      </c>
      <c r="AX62" s="124">
        <f>'D.1.9 - Demolice'!J37</f>
        <v>0</v>
      </c>
      <c r="AY62" s="124">
        <f>'D.1.9 - Demolice'!J38</f>
        <v>0</v>
      </c>
      <c r="AZ62" s="124">
        <f>'D.1.9 - Demolice'!F35</f>
        <v>18262010.859999999</v>
      </c>
      <c r="BA62" s="124">
        <f>'D.1.9 - Demolice'!F36</f>
        <v>0</v>
      </c>
      <c r="BB62" s="124">
        <f>'D.1.9 - Demolice'!F37</f>
        <v>0</v>
      </c>
      <c r="BC62" s="124">
        <f>'D.1.9 - Demolice'!F38</f>
        <v>0</v>
      </c>
      <c r="BD62" s="126">
        <f>'D.1.9 - Demolice'!F39</f>
        <v>0</v>
      </c>
      <c r="BE62" s="4"/>
      <c r="BT62" s="127" t="s">
        <v>84</v>
      </c>
      <c r="BV62" s="127" t="s">
        <v>78</v>
      </c>
      <c r="BW62" s="127" t="s">
        <v>106</v>
      </c>
      <c r="BX62" s="127" t="s">
        <v>83</v>
      </c>
      <c r="CL62" s="127" t="s">
        <v>18</v>
      </c>
    </row>
    <row r="63" s="7" customFormat="1" ht="16.5" customHeight="1">
      <c r="A63" s="7"/>
      <c r="B63" s="105"/>
      <c r="C63" s="106"/>
      <c r="D63" s="107" t="s">
        <v>107</v>
      </c>
      <c r="E63" s="107"/>
      <c r="F63" s="107"/>
      <c r="G63" s="107"/>
      <c r="H63" s="107"/>
      <c r="I63" s="108"/>
      <c r="J63" s="107" t="s">
        <v>108</v>
      </c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7"/>
      <c r="X63" s="107"/>
      <c r="Y63" s="107"/>
      <c r="Z63" s="107"/>
      <c r="AA63" s="107"/>
      <c r="AB63" s="107"/>
      <c r="AC63" s="107"/>
      <c r="AD63" s="107"/>
      <c r="AE63" s="107"/>
      <c r="AF63" s="107"/>
      <c r="AG63" s="109">
        <f>ROUND(SUM(AG64:AG65),2)</f>
        <v>675166.70999999996</v>
      </c>
      <c r="AH63" s="108"/>
      <c r="AI63" s="108"/>
      <c r="AJ63" s="108"/>
      <c r="AK63" s="108"/>
      <c r="AL63" s="108"/>
      <c r="AM63" s="108"/>
      <c r="AN63" s="110">
        <f>SUM(AG63,AT63)</f>
        <v>816951.71999999997</v>
      </c>
      <c r="AO63" s="108"/>
      <c r="AP63" s="108"/>
      <c r="AQ63" s="111" t="s">
        <v>82</v>
      </c>
      <c r="AR63" s="112"/>
      <c r="AS63" s="113">
        <f>ROUND(SUM(AS64:AS65),2)</f>
        <v>0</v>
      </c>
      <c r="AT63" s="114">
        <f>ROUND(SUM(AV63:AW63),2)</f>
        <v>141785.01000000001</v>
      </c>
      <c r="AU63" s="115">
        <f>ROUND(SUM(AU64:AU65),5)</f>
        <v>860.06925000000001</v>
      </c>
      <c r="AV63" s="114">
        <f>ROUND(AZ63*L29,2)</f>
        <v>141785.01000000001</v>
      </c>
      <c r="AW63" s="114">
        <f>ROUND(BA63*L30,2)</f>
        <v>0</v>
      </c>
      <c r="AX63" s="114">
        <f>ROUND(BB63*L29,2)</f>
        <v>0</v>
      </c>
      <c r="AY63" s="114">
        <f>ROUND(BC63*L30,2)</f>
        <v>0</v>
      </c>
      <c r="AZ63" s="114">
        <f>ROUND(SUM(AZ64:AZ65),2)</f>
        <v>675166.70999999996</v>
      </c>
      <c r="BA63" s="114">
        <f>ROUND(SUM(BA64:BA65),2)</f>
        <v>0</v>
      </c>
      <c r="BB63" s="114">
        <f>ROUND(SUM(BB64:BB65),2)</f>
        <v>0</v>
      </c>
      <c r="BC63" s="114">
        <f>ROUND(SUM(BC64:BC65),2)</f>
        <v>0</v>
      </c>
      <c r="BD63" s="116">
        <f>ROUND(SUM(BD64:BD65),2)</f>
        <v>0</v>
      </c>
      <c r="BE63" s="7"/>
      <c r="BS63" s="117" t="s">
        <v>75</v>
      </c>
      <c r="BT63" s="117" t="s">
        <v>20</v>
      </c>
      <c r="BU63" s="117" t="s">
        <v>77</v>
      </c>
      <c r="BV63" s="117" t="s">
        <v>78</v>
      </c>
      <c r="BW63" s="117" t="s">
        <v>109</v>
      </c>
      <c r="BX63" s="117" t="s">
        <v>5</v>
      </c>
      <c r="CL63" s="117" t="s">
        <v>18</v>
      </c>
      <c r="CM63" s="117" t="s">
        <v>84</v>
      </c>
    </row>
    <row r="64" s="4" customFormat="1" ht="16.5" customHeight="1">
      <c r="A64" s="118" t="s">
        <v>85</v>
      </c>
      <c r="B64" s="57"/>
      <c r="C64" s="119"/>
      <c r="D64" s="119"/>
      <c r="E64" s="120" t="s">
        <v>110</v>
      </c>
      <c r="F64" s="120"/>
      <c r="G64" s="120"/>
      <c r="H64" s="120"/>
      <c r="I64" s="120"/>
      <c r="J64" s="119"/>
      <c r="K64" s="120" t="s">
        <v>111</v>
      </c>
      <c r="L64" s="120"/>
      <c r="M64" s="120"/>
      <c r="N64" s="120"/>
      <c r="O64" s="120"/>
      <c r="P64" s="120"/>
      <c r="Q64" s="120"/>
      <c r="R64" s="120"/>
      <c r="S64" s="120"/>
      <c r="T64" s="120"/>
      <c r="U64" s="120"/>
      <c r="V64" s="120"/>
      <c r="W64" s="120"/>
      <c r="X64" s="120"/>
      <c r="Y64" s="120"/>
      <c r="Z64" s="120"/>
      <c r="AA64" s="120"/>
      <c r="AB64" s="120"/>
      <c r="AC64" s="120"/>
      <c r="AD64" s="120"/>
      <c r="AE64" s="120"/>
      <c r="AF64" s="120"/>
      <c r="AG64" s="121">
        <f>'D.2.1 - Architektonicko s...'!J32</f>
        <v>358506.03000000003</v>
      </c>
      <c r="AH64" s="119"/>
      <c r="AI64" s="119"/>
      <c r="AJ64" s="119"/>
      <c r="AK64" s="119"/>
      <c r="AL64" s="119"/>
      <c r="AM64" s="119"/>
      <c r="AN64" s="121">
        <f>SUM(AG64,AT64)</f>
        <v>433792.30000000005</v>
      </c>
      <c r="AO64" s="119"/>
      <c r="AP64" s="119"/>
      <c r="AQ64" s="122" t="s">
        <v>88</v>
      </c>
      <c r="AR64" s="59"/>
      <c r="AS64" s="123">
        <v>0</v>
      </c>
      <c r="AT64" s="124">
        <f>ROUND(SUM(AV64:AW64),2)</f>
        <v>75286.270000000004</v>
      </c>
      <c r="AU64" s="125">
        <f>'D.2.1 - Architektonicko s...'!P97</f>
        <v>354.61055000000005</v>
      </c>
      <c r="AV64" s="124">
        <f>'D.2.1 - Architektonicko s...'!J35</f>
        <v>75286.270000000004</v>
      </c>
      <c r="AW64" s="124">
        <f>'D.2.1 - Architektonicko s...'!J36</f>
        <v>0</v>
      </c>
      <c r="AX64" s="124">
        <f>'D.2.1 - Architektonicko s...'!J37</f>
        <v>0</v>
      </c>
      <c r="AY64" s="124">
        <f>'D.2.1 - Architektonicko s...'!J38</f>
        <v>0</v>
      </c>
      <c r="AZ64" s="124">
        <f>'D.2.1 - Architektonicko s...'!F35</f>
        <v>358506.03000000003</v>
      </c>
      <c r="BA64" s="124">
        <f>'D.2.1 - Architektonicko s...'!F36</f>
        <v>0</v>
      </c>
      <c r="BB64" s="124">
        <f>'D.2.1 - Architektonicko s...'!F37</f>
        <v>0</v>
      </c>
      <c r="BC64" s="124">
        <f>'D.2.1 - Architektonicko s...'!F38</f>
        <v>0</v>
      </c>
      <c r="BD64" s="126">
        <f>'D.2.1 - Architektonicko s...'!F39</f>
        <v>0</v>
      </c>
      <c r="BE64" s="4"/>
      <c r="BT64" s="127" t="s">
        <v>84</v>
      </c>
      <c r="BV64" s="127" t="s">
        <v>78</v>
      </c>
      <c r="BW64" s="127" t="s">
        <v>112</v>
      </c>
      <c r="BX64" s="127" t="s">
        <v>109</v>
      </c>
      <c r="CL64" s="127" t="s">
        <v>18</v>
      </c>
    </row>
    <row r="65" s="4" customFormat="1" ht="16.5" customHeight="1">
      <c r="A65" s="118" t="s">
        <v>85</v>
      </c>
      <c r="B65" s="57"/>
      <c r="C65" s="119"/>
      <c r="D65" s="119"/>
      <c r="E65" s="120" t="s">
        <v>113</v>
      </c>
      <c r="F65" s="120"/>
      <c r="G65" s="120"/>
      <c r="H65" s="120"/>
      <c r="I65" s="120"/>
      <c r="J65" s="119"/>
      <c r="K65" s="120" t="s">
        <v>105</v>
      </c>
      <c r="L65" s="120"/>
      <c r="M65" s="120"/>
      <c r="N65" s="120"/>
      <c r="O65" s="120"/>
      <c r="P65" s="120"/>
      <c r="Q65" s="120"/>
      <c r="R65" s="120"/>
      <c r="S65" s="120"/>
      <c r="T65" s="120"/>
      <c r="U65" s="120"/>
      <c r="V65" s="120"/>
      <c r="W65" s="120"/>
      <c r="X65" s="120"/>
      <c r="Y65" s="120"/>
      <c r="Z65" s="120"/>
      <c r="AA65" s="120"/>
      <c r="AB65" s="120"/>
      <c r="AC65" s="120"/>
      <c r="AD65" s="120"/>
      <c r="AE65" s="120"/>
      <c r="AF65" s="120"/>
      <c r="AG65" s="121">
        <f>'D.2.9 - Demolice'!J32</f>
        <v>316660.67999999999</v>
      </c>
      <c r="AH65" s="119"/>
      <c r="AI65" s="119"/>
      <c r="AJ65" s="119"/>
      <c r="AK65" s="119"/>
      <c r="AL65" s="119"/>
      <c r="AM65" s="119"/>
      <c r="AN65" s="121">
        <f>SUM(AG65,AT65)</f>
        <v>383159.41999999998</v>
      </c>
      <c r="AO65" s="119"/>
      <c r="AP65" s="119"/>
      <c r="AQ65" s="122" t="s">
        <v>88</v>
      </c>
      <c r="AR65" s="59"/>
      <c r="AS65" s="123">
        <v>0</v>
      </c>
      <c r="AT65" s="124">
        <f>ROUND(SUM(AV65:AW65),2)</f>
        <v>66498.740000000005</v>
      </c>
      <c r="AU65" s="125">
        <f>'D.2.9 - Demolice'!P92</f>
        <v>505.45870200000002</v>
      </c>
      <c r="AV65" s="124">
        <f>'D.2.9 - Demolice'!J35</f>
        <v>66498.740000000005</v>
      </c>
      <c r="AW65" s="124">
        <f>'D.2.9 - Demolice'!J36</f>
        <v>0</v>
      </c>
      <c r="AX65" s="124">
        <f>'D.2.9 - Demolice'!J37</f>
        <v>0</v>
      </c>
      <c r="AY65" s="124">
        <f>'D.2.9 - Demolice'!J38</f>
        <v>0</v>
      </c>
      <c r="AZ65" s="124">
        <f>'D.2.9 - Demolice'!F35</f>
        <v>316660.67999999999</v>
      </c>
      <c r="BA65" s="124">
        <f>'D.2.9 - Demolice'!F36</f>
        <v>0</v>
      </c>
      <c r="BB65" s="124">
        <f>'D.2.9 - Demolice'!F37</f>
        <v>0</v>
      </c>
      <c r="BC65" s="124">
        <f>'D.2.9 - Demolice'!F38</f>
        <v>0</v>
      </c>
      <c r="BD65" s="126">
        <f>'D.2.9 - Demolice'!F39</f>
        <v>0</v>
      </c>
      <c r="BE65" s="4"/>
      <c r="BT65" s="127" t="s">
        <v>84</v>
      </c>
      <c r="BV65" s="127" t="s">
        <v>78</v>
      </c>
      <c r="BW65" s="127" t="s">
        <v>114</v>
      </c>
      <c r="BX65" s="127" t="s">
        <v>109</v>
      </c>
      <c r="CL65" s="127" t="s">
        <v>18</v>
      </c>
    </row>
    <row r="66" s="7" customFormat="1" ht="16.5" customHeight="1">
      <c r="A66" s="7"/>
      <c r="B66" s="105"/>
      <c r="C66" s="106"/>
      <c r="D66" s="107" t="s">
        <v>115</v>
      </c>
      <c r="E66" s="107"/>
      <c r="F66" s="107"/>
      <c r="G66" s="107"/>
      <c r="H66" s="107"/>
      <c r="I66" s="108"/>
      <c r="J66" s="107" t="s">
        <v>116</v>
      </c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7"/>
      <c r="Z66" s="107"/>
      <c r="AA66" s="107"/>
      <c r="AB66" s="107"/>
      <c r="AC66" s="107"/>
      <c r="AD66" s="107"/>
      <c r="AE66" s="107"/>
      <c r="AF66" s="107"/>
      <c r="AG66" s="109">
        <f>ROUND(SUM(AG67:AG68),2)</f>
        <v>9227000</v>
      </c>
      <c r="AH66" s="108"/>
      <c r="AI66" s="108"/>
      <c r="AJ66" s="108"/>
      <c r="AK66" s="108"/>
      <c r="AL66" s="108"/>
      <c r="AM66" s="108"/>
      <c r="AN66" s="110">
        <f>SUM(AG66,AT66)</f>
        <v>11164670</v>
      </c>
      <c r="AO66" s="108"/>
      <c r="AP66" s="108"/>
      <c r="AQ66" s="111" t="s">
        <v>115</v>
      </c>
      <c r="AR66" s="112"/>
      <c r="AS66" s="113">
        <f>ROUND(SUM(AS67:AS68),2)</f>
        <v>0</v>
      </c>
      <c r="AT66" s="114">
        <f>ROUND(SUM(AV66:AW66),2)</f>
        <v>1937670</v>
      </c>
      <c r="AU66" s="115">
        <f>ROUND(SUM(AU67:AU68),5)</f>
        <v>0</v>
      </c>
      <c r="AV66" s="114">
        <f>ROUND(AZ66*L29,2)</f>
        <v>1937670</v>
      </c>
      <c r="AW66" s="114">
        <f>ROUND(BA66*L30,2)</f>
        <v>0</v>
      </c>
      <c r="AX66" s="114">
        <f>ROUND(BB66*L29,2)</f>
        <v>0</v>
      </c>
      <c r="AY66" s="114">
        <f>ROUND(BC66*L30,2)</f>
        <v>0</v>
      </c>
      <c r="AZ66" s="114">
        <f>ROUND(SUM(AZ67:AZ68),2)</f>
        <v>9227000</v>
      </c>
      <c r="BA66" s="114">
        <f>ROUND(SUM(BA67:BA68),2)</f>
        <v>0</v>
      </c>
      <c r="BB66" s="114">
        <f>ROUND(SUM(BB67:BB68),2)</f>
        <v>0</v>
      </c>
      <c r="BC66" s="114">
        <f>ROUND(SUM(BC67:BC68),2)</f>
        <v>0</v>
      </c>
      <c r="BD66" s="116">
        <f>ROUND(SUM(BD67:BD68),2)</f>
        <v>0</v>
      </c>
      <c r="BE66" s="7"/>
      <c r="BS66" s="117" t="s">
        <v>75</v>
      </c>
      <c r="BT66" s="117" t="s">
        <v>20</v>
      </c>
      <c r="BV66" s="117" t="s">
        <v>78</v>
      </c>
      <c r="BW66" s="117" t="s">
        <v>117</v>
      </c>
      <c r="BX66" s="117" t="s">
        <v>5</v>
      </c>
      <c r="CL66" s="117" t="s">
        <v>18</v>
      </c>
      <c r="CM66" s="117" t="s">
        <v>84</v>
      </c>
    </row>
    <row r="67" s="4" customFormat="1" ht="16.5" customHeight="1">
      <c r="A67" s="118" t="s">
        <v>85</v>
      </c>
      <c r="B67" s="57"/>
      <c r="C67" s="119"/>
      <c r="D67" s="119"/>
      <c r="E67" s="120" t="s">
        <v>115</v>
      </c>
      <c r="F67" s="120"/>
      <c r="G67" s="120"/>
      <c r="H67" s="120"/>
      <c r="I67" s="120"/>
      <c r="J67" s="119"/>
      <c r="K67" s="120" t="s">
        <v>116</v>
      </c>
      <c r="L67" s="120"/>
      <c r="M67" s="120"/>
      <c r="N67" s="120"/>
      <c r="O67" s="120"/>
      <c r="P67" s="120"/>
      <c r="Q67" s="120"/>
      <c r="R67" s="120"/>
      <c r="S67" s="120"/>
      <c r="T67" s="120"/>
      <c r="U67" s="120"/>
      <c r="V67" s="120"/>
      <c r="W67" s="120"/>
      <c r="X67" s="120"/>
      <c r="Y67" s="120"/>
      <c r="Z67" s="120"/>
      <c r="AA67" s="120"/>
      <c r="AB67" s="120"/>
      <c r="AC67" s="120"/>
      <c r="AD67" s="120"/>
      <c r="AE67" s="120"/>
      <c r="AF67" s="120"/>
      <c r="AG67" s="121">
        <f>'VON - Vedlejší a ostatní ...'!J30</f>
        <v>5567000</v>
      </c>
      <c r="AH67" s="119"/>
      <c r="AI67" s="119"/>
      <c r="AJ67" s="119"/>
      <c r="AK67" s="119"/>
      <c r="AL67" s="119"/>
      <c r="AM67" s="119"/>
      <c r="AN67" s="121">
        <f>SUM(AG67,AT67)</f>
        <v>6736070</v>
      </c>
      <c r="AO67" s="119"/>
      <c r="AP67" s="119"/>
      <c r="AQ67" s="122" t="s">
        <v>88</v>
      </c>
      <c r="AR67" s="59"/>
      <c r="AS67" s="123">
        <v>0</v>
      </c>
      <c r="AT67" s="124">
        <f>ROUND(SUM(AV67:AW67),2)</f>
        <v>1169070</v>
      </c>
      <c r="AU67" s="125">
        <f>'VON - Vedlejší a ostatní ...'!P86</f>
        <v>0</v>
      </c>
      <c r="AV67" s="124">
        <f>'VON - Vedlejší a ostatní ...'!J33</f>
        <v>1169070</v>
      </c>
      <c r="AW67" s="124">
        <f>'VON - Vedlejší a ostatní ...'!J34</f>
        <v>0</v>
      </c>
      <c r="AX67" s="124">
        <f>'VON - Vedlejší a ostatní ...'!J35</f>
        <v>0</v>
      </c>
      <c r="AY67" s="124">
        <f>'VON - Vedlejší a ostatní ...'!J36</f>
        <v>0</v>
      </c>
      <c r="AZ67" s="124">
        <f>'VON - Vedlejší a ostatní ...'!F33</f>
        <v>5567000</v>
      </c>
      <c r="BA67" s="124">
        <f>'VON - Vedlejší a ostatní ...'!F34</f>
        <v>0</v>
      </c>
      <c r="BB67" s="124">
        <f>'VON - Vedlejší a ostatní ...'!F35</f>
        <v>0</v>
      </c>
      <c r="BC67" s="124">
        <f>'VON - Vedlejší a ostatní ...'!F36</f>
        <v>0</v>
      </c>
      <c r="BD67" s="126">
        <f>'VON - Vedlejší a ostatní ...'!F37</f>
        <v>0</v>
      </c>
      <c r="BE67" s="4"/>
      <c r="BT67" s="127" t="s">
        <v>84</v>
      </c>
      <c r="BU67" s="127" t="s">
        <v>118</v>
      </c>
      <c r="BV67" s="127" t="s">
        <v>78</v>
      </c>
      <c r="BW67" s="127" t="s">
        <v>117</v>
      </c>
      <c r="BX67" s="127" t="s">
        <v>5</v>
      </c>
      <c r="CL67" s="127" t="s">
        <v>18</v>
      </c>
      <c r="CM67" s="127" t="s">
        <v>84</v>
      </c>
    </row>
    <row r="68" s="4" customFormat="1" ht="16.5" customHeight="1">
      <c r="A68" s="118" t="s">
        <v>85</v>
      </c>
      <c r="B68" s="57"/>
      <c r="C68" s="119"/>
      <c r="D68" s="119"/>
      <c r="E68" s="120" t="s">
        <v>119</v>
      </c>
      <c r="F68" s="120"/>
      <c r="G68" s="120"/>
      <c r="H68" s="120"/>
      <c r="I68" s="120"/>
      <c r="J68" s="119"/>
      <c r="K68" s="120" t="s">
        <v>120</v>
      </c>
      <c r="L68" s="120"/>
      <c r="M68" s="120"/>
      <c r="N68" s="120"/>
      <c r="O68" s="120"/>
      <c r="P68" s="120"/>
      <c r="Q68" s="120"/>
      <c r="R68" s="120"/>
      <c r="S68" s="120"/>
      <c r="T68" s="120"/>
      <c r="U68" s="120"/>
      <c r="V68" s="120"/>
      <c r="W68" s="120"/>
      <c r="X68" s="120"/>
      <c r="Y68" s="120"/>
      <c r="Z68" s="120"/>
      <c r="AA68" s="120"/>
      <c r="AB68" s="120"/>
      <c r="AC68" s="120"/>
      <c r="AD68" s="120"/>
      <c r="AE68" s="120"/>
      <c r="AF68" s="120"/>
      <c r="AG68" s="121">
        <f>'VON94 - Ochranné konstrukce'!J32</f>
        <v>3660000</v>
      </c>
      <c r="AH68" s="119"/>
      <c r="AI68" s="119"/>
      <c r="AJ68" s="119"/>
      <c r="AK68" s="119"/>
      <c r="AL68" s="119"/>
      <c r="AM68" s="119"/>
      <c r="AN68" s="121">
        <f>SUM(AG68,AT68)</f>
        <v>4428600</v>
      </c>
      <c r="AO68" s="119"/>
      <c r="AP68" s="119"/>
      <c r="AQ68" s="122" t="s">
        <v>88</v>
      </c>
      <c r="AR68" s="59"/>
      <c r="AS68" s="128">
        <v>0</v>
      </c>
      <c r="AT68" s="129">
        <f>ROUND(SUM(AV68:AW68),2)</f>
        <v>768600</v>
      </c>
      <c r="AU68" s="130">
        <f>'VON94 - Ochranné konstrukce'!P88</f>
        <v>0</v>
      </c>
      <c r="AV68" s="129">
        <f>'VON94 - Ochranné konstrukce'!J35</f>
        <v>768600</v>
      </c>
      <c r="AW68" s="129">
        <f>'VON94 - Ochranné konstrukce'!J36</f>
        <v>0</v>
      </c>
      <c r="AX68" s="129">
        <f>'VON94 - Ochranné konstrukce'!J37</f>
        <v>0</v>
      </c>
      <c r="AY68" s="129">
        <f>'VON94 - Ochranné konstrukce'!J38</f>
        <v>0</v>
      </c>
      <c r="AZ68" s="129">
        <f>'VON94 - Ochranné konstrukce'!F35</f>
        <v>3660000</v>
      </c>
      <c r="BA68" s="129">
        <f>'VON94 - Ochranné konstrukce'!F36</f>
        <v>0</v>
      </c>
      <c r="BB68" s="129">
        <f>'VON94 - Ochranné konstrukce'!F37</f>
        <v>0</v>
      </c>
      <c r="BC68" s="129">
        <f>'VON94 - Ochranné konstrukce'!F38</f>
        <v>0</v>
      </c>
      <c r="BD68" s="131">
        <f>'VON94 - Ochranné konstrukce'!F39</f>
        <v>0</v>
      </c>
      <c r="BE68" s="4"/>
      <c r="BT68" s="127" t="s">
        <v>84</v>
      </c>
      <c r="BV68" s="127" t="s">
        <v>78</v>
      </c>
      <c r="BW68" s="127" t="s">
        <v>121</v>
      </c>
      <c r="BX68" s="127" t="s">
        <v>117</v>
      </c>
      <c r="CL68" s="127" t="s">
        <v>18</v>
      </c>
    </row>
    <row r="69" s="2" customFormat="1" ht="30" customHeight="1">
      <c r="A69" s="33"/>
      <c r="B69" s="34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5"/>
      <c r="Q69" s="35"/>
      <c r="R69" s="35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  <c r="AF69" s="35"/>
      <c r="AG69" s="35"/>
      <c r="AH69" s="35"/>
      <c r="AI69" s="35"/>
      <c r="AJ69" s="35"/>
      <c r="AK69" s="35"/>
      <c r="AL69" s="35"/>
      <c r="AM69" s="35"/>
      <c r="AN69" s="35"/>
      <c r="AO69" s="35"/>
      <c r="AP69" s="35"/>
      <c r="AQ69" s="35"/>
      <c r="AR69" s="39"/>
      <c r="AS69" s="33"/>
      <c r="AT69" s="33"/>
      <c r="AU69" s="33"/>
      <c r="AV69" s="33"/>
      <c r="AW69" s="33"/>
      <c r="AX69" s="33"/>
      <c r="AY69" s="33"/>
      <c r="AZ69" s="33"/>
      <c r="BA69" s="33"/>
      <c r="BB69" s="33"/>
      <c r="BC69" s="33"/>
      <c r="BD69" s="33"/>
      <c r="BE69" s="33"/>
    </row>
    <row r="70" s="2" customFormat="1" ht="6.96" customHeight="1">
      <c r="A70" s="33"/>
      <c r="B70" s="53"/>
      <c r="C70" s="54"/>
      <c r="D70" s="54"/>
      <c r="E70" s="54"/>
      <c r="F70" s="54"/>
      <c r="G70" s="54"/>
      <c r="H70" s="54"/>
      <c r="I70" s="54"/>
      <c r="J70" s="54"/>
      <c r="K70" s="54"/>
      <c r="L70" s="54"/>
      <c r="M70" s="54"/>
      <c r="N70" s="54"/>
      <c r="O70" s="54"/>
      <c r="P70" s="54"/>
      <c r="Q70" s="54"/>
      <c r="R70" s="54"/>
      <c r="S70" s="54"/>
      <c r="T70" s="54"/>
      <c r="U70" s="54"/>
      <c r="V70" s="54"/>
      <c r="W70" s="54"/>
      <c r="X70" s="54"/>
      <c r="Y70" s="54"/>
      <c r="Z70" s="54"/>
      <c r="AA70" s="54"/>
      <c r="AB70" s="54"/>
      <c r="AC70" s="54"/>
      <c r="AD70" s="54"/>
      <c r="AE70" s="54"/>
      <c r="AF70" s="54"/>
      <c r="AG70" s="54"/>
      <c r="AH70" s="54"/>
      <c r="AI70" s="54"/>
      <c r="AJ70" s="54"/>
      <c r="AK70" s="54"/>
      <c r="AL70" s="54"/>
      <c r="AM70" s="54"/>
      <c r="AN70" s="54"/>
      <c r="AO70" s="54"/>
      <c r="AP70" s="54"/>
      <c r="AQ70" s="54"/>
      <c r="AR70" s="39"/>
      <c r="AS70" s="33"/>
      <c r="AT70" s="33"/>
      <c r="AU70" s="33"/>
      <c r="AV70" s="33"/>
      <c r="AW70" s="33"/>
      <c r="AX70" s="33"/>
      <c r="AY70" s="33"/>
      <c r="AZ70" s="33"/>
      <c r="BA70" s="33"/>
      <c r="BB70" s="33"/>
      <c r="BC70" s="33"/>
      <c r="BD70" s="33"/>
      <c r="BE70" s="33"/>
    </row>
  </sheetData>
  <sheetProtection sheet="1" formatColumns="0" formatRows="0" objects="1" scenarios="1" spinCount="100000" saltValue="8WGBtt3UxTaldr0pJUVDiOI9lI0eqSWr1znVhtKj+gb44biPENvbd/CKc3KuZs2Om1oilwhO/k55F+HvWzTIaA==" hashValue="JdItVfWuyFB+dS2koibkRnUS+jZtDZVmkZS3tfPQCczcei13+U2B2p78pKG2hLvrvNGbx9qy/wrzRPHVIIG4kQ==" algorithmName="SHA-512" password="C71F"/>
  <mergeCells count="92">
    <mergeCell ref="C52:G52"/>
    <mergeCell ref="D63:H63"/>
    <mergeCell ref="D55:H55"/>
    <mergeCell ref="E64:I64"/>
    <mergeCell ref="E62:I62"/>
    <mergeCell ref="E57:I57"/>
    <mergeCell ref="E56:I56"/>
    <mergeCell ref="E61:I61"/>
    <mergeCell ref="E60:I60"/>
    <mergeCell ref="E59:I59"/>
    <mergeCell ref="E58:I58"/>
    <mergeCell ref="I52:AF52"/>
    <mergeCell ref="J63:AF63"/>
    <mergeCell ref="J55:AF55"/>
    <mergeCell ref="K56:AF56"/>
    <mergeCell ref="K64:AF64"/>
    <mergeCell ref="K60:AF60"/>
    <mergeCell ref="K57:AF57"/>
    <mergeCell ref="K61:AF61"/>
    <mergeCell ref="K62:AF62"/>
    <mergeCell ref="K59:AF59"/>
    <mergeCell ref="K58:AF58"/>
    <mergeCell ref="L45:AJ45"/>
    <mergeCell ref="E65:I65"/>
    <mergeCell ref="K65:AF65"/>
    <mergeCell ref="D66:H66"/>
    <mergeCell ref="J66:AF66"/>
    <mergeCell ref="E67:I67"/>
    <mergeCell ref="K67:AF67"/>
    <mergeCell ref="E68:I68"/>
    <mergeCell ref="K68:AF68"/>
    <mergeCell ref="K5:AJ5"/>
    <mergeCell ref="K6:AJ6"/>
    <mergeCell ref="E23:AN23"/>
    <mergeCell ref="AK26:AO26"/>
    <mergeCell ref="AK28:AO28"/>
    <mergeCell ref="L28:P28"/>
    <mergeCell ref="W28:AE28"/>
    <mergeCell ref="W29:AE29"/>
    <mergeCell ref="AK29:AO29"/>
    <mergeCell ref="L29:P29"/>
    <mergeCell ref="AK30:AO30"/>
    <mergeCell ref="W30:AE30"/>
    <mergeCell ref="L30:P30"/>
    <mergeCell ref="L31:P31"/>
    <mergeCell ref="AK31:AO31"/>
    <mergeCell ref="W31:AE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  <mergeCell ref="AG57:AM57"/>
    <mergeCell ref="AG64:AM64"/>
    <mergeCell ref="AG63:AM63"/>
    <mergeCell ref="AG62:AM62"/>
    <mergeCell ref="AG61:AM61"/>
    <mergeCell ref="AG60:AM60"/>
    <mergeCell ref="AG52:AM52"/>
    <mergeCell ref="AG55:AM55"/>
    <mergeCell ref="AG58:AM58"/>
    <mergeCell ref="AG59:AM59"/>
    <mergeCell ref="AG56:AM56"/>
    <mergeCell ref="AM47:AN47"/>
    <mergeCell ref="AM49:AP49"/>
    <mergeCell ref="AM50:AP50"/>
    <mergeCell ref="AN64:AP64"/>
    <mergeCell ref="AN63:AP63"/>
    <mergeCell ref="AN62:AP62"/>
    <mergeCell ref="AN56:AP56"/>
    <mergeCell ref="AN52:AP52"/>
    <mergeCell ref="AN59:AP59"/>
    <mergeCell ref="AN57:AP57"/>
    <mergeCell ref="AN61:AP61"/>
    <mergeCell ref="AN60:AP60"/>
    <mergeCell ref="AN55:AP55"/>
    <mergeCell ref="AN58:AP58"/>
    <mergeCell ref="AS49:AT51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G54:AM54"/>
    <mergeCell ref="AN54:AP54"/>
  </mergeCells>
  <hyperlinks>
    <hyperlink ref="A56" location="'D.1.1 - Architektonicko s...'!C2" display="/"/>
    <hyperlink ref="A57" location="'D.1.2 - Stavebně konstruk...'!C2" display="/"/>
    <hyperlink ref="A58" location="'D.1.4.1 - Zdravotechnické...'!C2" display="/"/>
    <hyperlink ref="A59" location="'D.1.4.2 - Silnoproudé ele...'!C2" display="/"/>
    <hyperlink ref="A60" location="'D.1.4.3 - Technologie chl...'!C2" display="/"/>
    <hyperlink ref="A61" location="'D.1.4.4 - Ledová plocha'!C2" display="/"/>
    <hyperlink ref="A62" location="'D.1.9 - Demolice'!C2" display="/"/>
    <hyperlink ref="A64" location="'D.2.1 - Architektonicko s...'!C2" display="/"/>
    <hyperlink ref="A65" location="'D.2.9 - Demolice'!C2" display="/"/>
    <hyperlink ref="A67" location="'VON - Vedlejší a ostatní ...'!C2" display="/"/>
    <hyperlink ref="A68" location="'VON94 - Ochranné konstruk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1505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1658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18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ROUND(J92, 2)</f>
        <v>316660.67999999999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ROUND((SUM(BE92:BE160)),  2)</f>
        <v>316660.67999999999</v>
      </c>
      <c r="G35" s="33"/>
      <c r="H35" s="33"/>
      <c r="I35" s="152">
        <v>0.20999999999999999</v>
      </c>
      <c r="J35" s="151">
        <f>ROUND(((SUM(BE92:BE160))*I35),  2)</f>
        <v>66498.740000000005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ROUND((SUM(BF92:BF160)),  2)</f>
        <v>0</v>
      </c>
      <c r="G36" s="33"/>
      <c r="H36" s="33"/>
      <c r="I36" s="152">
        <v>0.14999999999999999</v>
      </c>
      <c r="J36" s="151">
        <f>ROUND(((SUM(BF92:BF160))*I36),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ROUND((SUM(BG92:BG160)),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ROUND((SUM(BH92:BH160)),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ROUND((SUM(BI92:BI160)),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383159.41999999998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1505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D.2.9 - Demolice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J92</f>
        <v>316660.67999999999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J93</f>
        <v>313439.06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141</v>
      </c>
      <c r="E65" s="177"/>
      <c r="F65" s="177"/>
      <c r="G65" s="177"/>
      <c r="H65" s="177"/>
      <c r="I65" s="177"/>
      <c r="J65" s="178">
        <f>J94</f>
        <v>189529.13999999999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142</v>
      </c>
      <c r="E66" s="177"/>
      <c r="F66" s="177"/>
      <c r="G66" s="177"/>
      <c r="H66" s="177"/>
      <c r="I66" s="177"/>
      <c r="J66" s="178">
        <f>J124</f>
        <v>123909.92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9"/>
      <c r="C67" s="170"/>
      <c r="D67" s="171" t="s">
        <v>144</v>
      </c>
      <c r="E67" s="172"/>
      <c r="F67" s="172"/>
      <c r="G67" s="172"/>
      <c r="H67" s="172"/>
      <c r="I67" s="172"/>
      <c r="J67" s="173">
        <f>J140</f>
        <v>3221.6199999999999</v>
      </c>
      <c r="K67" s="170"/>
      <c r="L67" s="17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5"/>
      <c r="C68" s="119"/>
      <c r="D68" s="176" t="s">
        <v>145</v>
      </c>
      <c r="E68" s="177"/>
      <c r="F68" s="177"/>
      <c r="G68" s="177"/>
      <c r="H68" s="177"/>
      <c r="I68" s="177"/>
      <c r="J68" s="178">
        <f>J141</f>
        <v>1125.31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19"/>
      <c r="D69" s="176" t="s">
        <v>1507</v>
      </c>
      <c r="E69" s="177"/>
      <c r="F69" s="177"/>
      <c r="G69" s="177"/>
      <c r="H69" s="177"/>
      <c r="I69" s="177"/>
      <c r="J69" s="178">
        <f>J148</f>
        <v>35.460000000000001</v>
      </c>
      <c r="K69" s="119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19"/>
      <c r="D70" s="176" t="s">
        <v>147</v>
      </c>
      <c r="E70" s="177"/>
      <c r="F70" s="177"/>
      <c r="G70" s="177"/>
      <c r="H70" s="177"/>
      <c r="I70" s="177"/>
      <c r="J70" s="178">
        <f>J153</f>
        <v>2060.8499999999999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="2" customFormat="1" ht="6.96" customHeight="1">
      <c r="A76" s="33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24.96" customHeight="1">
      <c r="A77" s="33"/>
      <c r="B77" s="34"/>
      <c r="C77" s="24" t="s">
        <v>152</v>
      </c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30" t="s">
        <v>14</v>
      </c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6.5" customHeight="1">
      <c r="A80" s="33"/>
      <c r="B80" s="34"/>
      <c r="C80" s="35"/>
      <c r="D80" s="35"/>
      <c r="E80" s="164" t="str">
        <f>E7</f>
        <v>Hala Rondo - Rekonstrukce ledové plochy</v>
      </c>
      <c r="F80" s="30"/>
      <c r="G80" s="30"/>
      <c r="H80" s="30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" customFormat="1" ht="12" customHeight="1">
      <c r="B81" s="22"/>
      <c r="C81" s="30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3"/>
      <c r="B82" s="34"/>
      <c r="C82" s="35"/>
      <c r="D82" s="35"/>
      <c r="E82" s="164" t="s">
        <v>1505</v>
      </c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130</v>
      </c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6.5" customHeight="1">
      <c r="A84" s="33"/>
      <c r="B84" s="34"/>
      <c r="C84" s="35"/>
      <c r="D84" s="35"/>
      <c r="E84" s="63" t="str">
        <f>E11</f>
        <v>D.2.9 - Demolice</v>
      </c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6.96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21</v>
      </c>
      <c r="D86" s="35"/>
      <c r="E86" s="35"/>
      <c r="F86" s="27" t="str">
        <f>F14</f>
        <v>Brno, Hala Rondo</v>
      </c>
      <c r="G86" s="35"/>
      <c r="H86" s="35"/>
      <c r="I86" s="30" t="s">
        <v>23</v>
      </c>
      <c r="J86" s="66" t="str">
        <f>IF(J14="","",J14)</f>
        <v>1. 9. 2023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6.96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25.65" customHeight="1">
      <c r="A88" s="33"/>
      <c r="B88" s="34"/>
      <c r="C88" s="30" t="s">
        <v>27</v>
      </c>
      <c r="D88" s="35"/>
      <c r="E88" s="35"/>
      <c r="F88" s="27" t="str">
        <f>E17</f>
        <v>STAREZ - SPORT, a.s.</v>
      </c>
      <c r="G88" s="35"/>
      <c r="H88" s="35"/>
      <c r="I88" s="30" t="s">
        <v>35</v>
      </c>
      <c r="J88" s="31" t="str">
        <f>E23</f>
        <v>AS PROJECT CZ s.r.o.</v>
      </c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5.15" customHeight="1">
      <c r="A89" s="33"/>
      <c r="B89" s="34"/>
      <c r="C89" s="30" t="s">
        <v>33</v>
      </c>
      <c r="D89" s="35"/>
      <c r="E89" s="35"/>
      <c r="F89" s="27" t="str">
        <f>IF(E20="","",E20)</f>
        <v xml:space="preserve"> </v>
      </c>
      <c r="G89" s="35"/>
      <c r="H89" s="35"/>
      <c r="I89" s="30" t="s">
        <v>39</v>
      </c>
      <c r="J89" s="31" t="str">
        <f>E26</f>
        <v xml:space="preserve"> </v>
      </c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0.32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11" customFormat="1" ht="29.28" customHeight="1">
      <c r="A91" s="180"/>
      <c r="B91" s="181"/>
      <c r="C91" s="182" t="s">
        <v>153</v>
      </c>
      <c r="D91" s="183" t="s">
        <v>61</v>
      </c>
      <c r="E91" s="183" t="s">
        <v>57</v>
      </c>
      <c r="F91" s="183" t="s">
        <v>58</v>
      </c>
      <c r="G91" s="183" t="s">
        <v>154</v>
      </c>
      <c r="H91" s="183" t="s">
        <v>155</v>
      </c>
      <c r="I91" s="183" t="s">
        <v>156</v>
      </c>
      <c r="J91" s="183" t="s">
        <v>135</v>
      </c>
      <c r="K91" s="184" t="s">
        <v>157</v>
      </c>
      <c r="L91" s="185"/>
      <c r="M91" s="86" t="s">
        <v>18</v>
      </c>
      <c r="N91" s="87" t="s">
        <v>46</v>
      </c>
      <c r="O91" s="87" t="s">
        <v>158</v>
      </c>
      <c r="P91" s="87" t="s">
        <v>159</v>
      </c>
      <c r="Q91" s="87" t="s">
        <v>160</v>
      </c>
      <c r="R91" s="87" t="s">
        <v>161</v>
      </c>
      <c r="S91" s="87" t="s">
        <v>162</v>
      </c>
      <c r="T91" s="88" t="s">
        <v>163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3"/>
      <c r="B92" s="34"/>
      <c r="C92" s="93" t="s">
        <v>164</v>
      </c>
      <c r="D92" s="35"/>
      <c r="E92" s="35"/>
      <c r="F92" s="35"/>
      <c r="G92" s="35"/>
      <c r="H92" s="35"/>
      <c r="I92" s="35"/>
      <c r="J92" s="186">
        <f>BK92</f>
        <v>316660.67999999999</v>
      </c>
      <c r="K92" s="35"/>
      <c r="L92" s="39"/>
      <c r="M92" s="89"/>
      <c r="N92" s="187"/>
      <c r="O92" s="90"/>
      <c r="P92" s="188">
        <f>P93+P140</f>
        <v>505.45870200000002</v>
      </c>
      <c r="Q92" s="90"/>
      <c r="R92" s="188">
        <f>R93+R140</f>
        <v>0</v>
      </c>
      <c r="S92" s="90"/>
      <c r="T92" s="189">
        <f>T93+T140</f>
        <v>67.152439999999999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75</v>
      </c>
      <c r="AU92" s="18" t="s">
        <v>136</v>
      </c>
      <c r="BK92" s="190">
        <f>BK93+BK140</f>
        <v>316660.67999999999</v>
      </c>
    </row>
    <row r="93" s="12" customFormat="1" ht="25.92" customHeight="1">
      <c r="A93" s="12"/>
      <c r="B93" s="191"/>
      <c r="C93" s="192"/>
      <c r="D93" s="193" t="s">
        <v>75</v>
      </c>
      <c r="E93" s="194" t="s">
        <v>165</v>
      </c>
      <c r="F93" s="194" t="s">
        <v>166</v>
      </c>
      <c r="G93" s="192"/>
      <c r="H93" s="192"/>
      <c r="I93" s="192"/>
      <c r="J93" s="195">
        <f>BK93</f>
        <v>313439.06</v>
      </c>
      <c r="K93" s="192"/>
      <c r="L93" s="196"/>
      <c r="M93" s="197"/>
      <c r="N93" s="198"/>
      <c r="O93" s="198"/>
      <c r="P93" s="199">
        <f>P94+P124</f>
        <v>502.872702</v>
      </c>
      <c r="Q93" s="198"/>
      <c r="R93" s="199">
        <f>R94+R124</f>
        <v>0</v>
      </c>
      <c r="S93" s="198"/>
      <c r="T93" s="200">
        <f>T94+T124</f>
        <v>66.680440000000004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20</v>
      </c>
      <c r="AT93" s="202" t="s">
        <v>75</v>
      </c>
      <c r="AU93" s="202" t="s">
        <v>76</v>
      </c>
      <c r="AY93" s="201" t="s">
        <v>167</v>
      </c>
      <c r="BK93" s="203">
        <f>BK94+BK124</f>
        <v>313439.06</v>
      </c>
    </row>
    <row r="94" s="12" customFormat="1" ht="22.8" customHeight="1">
      <c r="A94" s="12"/>
      <c r="B94" s="191"/>
      <c r="C94" s="192"/>
      <c r="D94" s="193" t="s">
        <v>75</v>
      </c>
      <c r="E94" s="204" t="s">
        <v>228</v>
      </c>
      <c r="F94" s="204" t="s">
        <v>264</v>
      </c>
      <c r="G94" s="192"/>
      <c r="H94" s="192"/>
      <c r="I94" s="192"/>
      <c r="J94" s="205">
        <f>BK94</f>
        <v>189529.13999999999</v>
      </c>
      <c r="K94" s="192"/>
      <c r="L94" s="196"/>
      <c r="M94" s="197"/>
      <c r="N94" s="198"/>
      <c r="O94" s="198"/>
      <c r="P94" s="199">
        <f>SUM(P95:P123)</f>
        <v>320.95793400000002</v>
      </c>
      <c r="Q94" s="198"/>
      <c r="R94" s="199">
        <f>SUM(R95:R123)</f>
        <v>0</v>
      </c>
      <c r="S94" s="198"/>
      <c r="T94" s="200">
        <f>SUM(T95:T123)</f>
        <v>66.680440000000004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20</v>
      </c>
      <c r="AT94" s="202" t="s">
        <v>75</v>
      </c>
      <c r="AU94" s="202" t="s">
        <v>20</v>
      </c>
      <c r="AY94" s="201" t="s">
        <v>167</v>
      </c>
      <c r="BK94" s="203">
        <f>SUM(BK95:BK123)</f>
        <v>189529.13999999999</v>
      </c>
    </row>
    <row r="95" s="2" customFormat="1" ht="16.5" customHeight="1">
      <c r="A95" s="33"/>
      <c r="B95" s="34"/>
      <c r="C95" s="206" t="s">
        <v>20</v>
      </c>
      <c r="D95" s="206" t="s">
        <v>169</v>
      </c>
      <c r="E95" s="207" t="s">
        <v>1398</v>
      </c>
      <c r="F95" s="208" t="s">
        <v>1399</v>
      </c>
      <c r="G95" s="209" t="s">
        <v>172</v>
      </c>
      <c r="H95" s="210">
        <v>5.7800000000000002</v>
      </c>
      <c r="I95" s="211">
        <v>6830</v>
      </c>
      <c r="J95" s="211">
        <f>ROUND(I95*H95,2)</f>
        <v>39477.400000000001</v>
      </c>
      <c r="K95" s="208" t="s">
        <v>173</v>
      </c>
      <c r="L95" s="39"/>
      <c r="M95" s="212" t="s">
        <v>18</v>
      </c>
      <c r="N95" s="213" t="s">
        <v>47</v>
      </c>
      <c r="O95" s="214">
        <v>10.986000000000001</v>
      </c>
      <c r="P95" s="214">
        <f>O95*H95</f>
        <v>63.499080000000006</v>
      </c>
      <c r="Q95" s="214">
        <v>0</v>
      </c>
      <c r="R95" s="214">
        <f>Q95*H95</f>
        <v>0</v>
      </c>
      <c r="S95" s="214">
        <v>2.3999999999999999</v>
      </c>
      <c r="T95" s="215">
        <f>S95*H95</f>
        <v>13.872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174</v>
      </c>
      <c r="AT95" s="216" t="s">
        <v>169</v>
      </c>
      <c r="AU95" s="216" t="s">
        <v>84</v>
      </c>
      <c r="AY95" s="18" t="s">
        <v>167</v>
      </c>
      <c r="BE95" s="217">
        <f>IF(N95="základní",J95,0)</f>
        <v>39477.400000000001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20</v>
      </c>
      <c r="BK95" s="217">
        <f>ROUND(I95*H95,2)</f>
        <v>39477.400000000001</v>
      </c>
      <c r="BL95" s="18" t="s">
        <v>174</v>
      </c>
      <c r="BM95" s="216" t="s">
        <v>1659</v>
      </c>
    </row>
    <row r="96" s="2" customFormat="1">
      <c r="A96" s="33"/>
      <c r="B96" s="34"/>
      <c r="C96" s="35"/>
      <c r="D96" s="218" t="s">
        <v>176</v>
      </c>
      <c r="E96" s="35"/>
      <c r="F96" s="219" t="s">
        <v>1401</v>
      </c>
      <c r="G96" s="35"/>
      <c r="H96" s="35"/>
      <c r="I96" s="35"/>
      <c r="J96" s="35"/>
      <c r="K96" s="35"/>
      <c r="L96" s="39"/>
      <c r="M96" s="220"/>
      <c r="N96" s="221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176</v>
      </c>
      <c r="AU96" s="18" t="s">
        <v>84</v>
      </c>
    </row>
    <row r="97" s="14" customFormat="1">
      <c r="A97" s="14"/>
      <c r="B97" s="232"/>
      <c r="C97" s="233"/>
      <c r="D97" s="224" t="s">
        <v>178</v>
      </c>
      <c r="E97" s="234" t="s">
        <v>18</v>
      </c>
      <c r="F97" s="235" t="s">
        <v>1660</v>
      </c>
      <c r="G97" s="233"/>
      <c r="H97" s="236">
        <v>5.7800000000000002</v>
      </c>
      <c r="I97" s="233"/>
      <c r="J97" s="233"/>
      <c r="K97" s="233"/>
      <c r="L97" s="237"/>
      <c r="M97" s="238"/>
      <c r="N97" s="239"/>
      <c r="O97" s="239"/>
      <c r="P97" s="239"/>
      <c r="Q97" s="239"/>
      <c r="R97" s="239"/>
      <c r="S97" s="239"/>
      <c r="T97" s="24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1" t="s">
        <v>178</v>
      </c>
      <c r="AU97" s="241" t="s">
        <v>84</v>
      </c>
      <c r="AV97" s="14" t="s">
        <v>84</v>
      </c>
      <c r="AW97" s="14" t="s">
        <v>180</v>
      </c>
      <c r="AX97" s="14" t="s">
        <v>76</v>
      </c>
      <c r="AY97" s="241" t="s">
        <v>167</v>
      </c>
    </row>
    <row r="98" s="15" customFormat="1">
      <c r="A98" s="15"/>
      <c r="B98" s="242"/>
      <c r="C98" s="243"/>
      <c r="D98" s="224" t="s">
        <v>178</v>
      </c>
      <c r="E98" s="244" t="s">
        <v>18</v>
      </c>
      <c r="F98" s="245" t="s">
        <v>182</v>
      </c>
      <c r="G98" s="243"/>
      <c r="H98" s="246">
        <v>5.7800000000000002</v>
      </c>
      <c r="I98" s="243"/>
      <c r="J98" s="243"/>
      <c r="K98" s="243"/>
      <c r="L98" s="247"/>
      <c r="M98" s="248"/>
      <c r="N98" s="249"/>
      <c r="O98" s="249"/>
      <c r="P98" s="249"/>
      <c r="Q98" s="249"/>
      <c r="R98" s="249"/>
      <c r="S98" s="249"/>
      <c r="T98" s="250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1" t="s">
        <v>178</v>
      </c>
      <c r="AU98" s="251" t="s">
        <v>84</v>
      </c>
      <c r="AV98" s="15" t="s">
        <v>174</v>
      </c>
      <c r="AW98" s="15" t="s">
        <v>180</v>
      </c>
      <c r="AX98" s="15" t="s">
        <v>20</v>
      </c>
      <c r="AY98" s="251" t="s">
        <v>167</v>
      </c>
    </row>
    <row r="99" s="2" customFormat="1" ht="16.5" customHeight="1">
      <c r="A99" s="33"/>
      <c r="B99" s="34"/>
      <c r="C99" s="206" t="s">
        <v>84</v>
      </c>
      <c r="D99" s="206" t="s">
        <v>169</v>
      </c>
      <c r="E99" s="207" t="s">
        <v>1398</v>
      </c>
      <c r="F99" s="208" t="s">
        <v>1399</v>
      </c>
      <c r="G99" s="209" t="s">
        <v>172</v>
      </c>
      <c r="H99" s="210">
        <v>12.644</v>
      </c>
      <c r="I99" s="211">
        <v>6830</v>
      </c>
      <c r="J99" s="211">
        <f>ROUND(I99*H99,2)</f>
        <v>86358.520000000004</v>
      </c>
      <c r="K99" s="208" t="s">
        <v>173</v>
      </c>
      <c r="L99" s="39"/>
      <c r="M99" s="212" t="s">
        <v>18</v>
      </c>
      <c r="N99" s="213" t="s">
        <v>47</v>
      </c>
      <c r="O99" s="214">
        <v>10.986000000000001</v>
      </c>
      <c r="P99" s="214">
        <f>O99*H99</f>
        <v>138.90698400000002</v>
      </c>
      <c r="Q99" s="214">
        <v>0</v>
      </c>
      <c r="R99" s="214">
        <f>Q99*H99</f>
        <v>0</v>
      </c>
      <c r="S99" s="214">
        <v>2.3999999999999999</v>
      </c>
      <c r="T99" s="215">
        <f>S99*H99</f>
        <v>30.345599999999997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16" t="s">
        <v>174</v>
      </c>
      <c r="AT99" s="216" t="s">
        <v>169</v>
      </c>
      <c r="AU99" s="216" t="s">
        <v>84</v>
      </c>
      <c r="AY99" s="18" t="s">
        <v>167</v>
      </c>
      <c r="BE99" s="217">
        <f>IF(N99="základní",J99,0)</f>
        <v>86358.520000000004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20</v>
      </c>
      <c r="BK99" s="217">
        <f>ROUND(I99*H99,2)</f>
        <v>86358.520000000004</v>
      </c>
      <c r="BL99" s="18" t="s">
        <v>174</v>
      </c>
      <c r="BM99" s="216" t="s">
        <v>1661</v>
      </c>
    </row>
    <row r="100" s="2" customFormat="1">
      <c r="A100" s="33"/>
      <c r="B100" s="34"/>
      <c r="C100" s="35"/>
      <c r="D100" s="218" t="s">
        <v>176</v>
      </c>
      <c r="E100" s="35"/>
      <c r="F100" s="219" t="s">
        <v>1401</v>
      </c>
      <c r="G100" s="35"/>
      <c r="H100" s="35"/>
      <c r="I100" s="35"/>
      <c r="J100" s="35"/>
      <c r="K100" s="35"/>
      <c r="L100" s="39"/>
      <c r="M100" s="220"/>
      <c r="N100" s="221"/>
      <c r="O100" s="78"/>
      <c r="P100" s="78"/>
      <c r="Q100" s="78"/>
      <c r="R100" s="78"/>
      <c r="S100" s="78"/>
      <c r="T100" s="79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176</v>
      </c>
      <c r="AU100" s="18" t="s">
        <v>84</v>
      </c>
    </row>
    <row r="101" s="14" customFormat="1">
      <c r="A101" s="14"/>
      <c r="B101" s="232"/>
      <c r="C101" s="233"/>
      <c r="D101" s="224" t="s">
        <v>178</v>
      </c>
      <c r="E101" s="234" t="s">
        <v>18</v>
      </c>
      <c r="F101" s="235" t="s">
        <v>1662</v>
      </c>
      <c r="G101" s="233"/>
      <c r="H101" s="236">
        <v>12.643750000000001</v>
      </c>
      <c r="I101" s="233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178</v>
      </c>
      <c r="AU101" s="241" t="s">
        <v>84</v>
      </c>
      <c r="AV101" s="14" t="s">
        <v>84</v>
      </c>
      <c r="AW101" s="14" t="s">
        <v>180</v>
      </c>
      <c r="AX101" s="14" t="s">
        <v>76</v>
      </c>
      <c r="AY101" s="241" t="s">
        <v>167</v>
      </c>
    </row>
    <row r="102" s="15" customFormat="1">
      <c r="A102" s="15"/>
      <c r="B102" s="242"/>
      <c r="C102" s="243"/>
      <c r="D102" s="224" t="s">
        <v>178</v>
      </c>
      <c r="E102" s="244" t="s">
        <v>18</v>
      </c>
      <c r="F102" s="245" t="s">
        <v>182</v>
      </c>
      <c r="G102" s="243"/>
      <c r="H102" s="246">
        <v>12.643750000000001</v>
      </c>
      <c r="I102" s="243"/>
      <c r="J102" s="243"/>
      <c r="K102" s="243"/>
      <c r="L102" s="247"/>
      <c r="M102" s="248"/>
      <c r="N102" s="249"/>
      <c r="O102" s="249"/>
      <c r="P102" s="249"/>
      <c r="Q102" s="249"/>
      <c r="R102" s="249"/>
      <c r="S102" s="249"/>
      <c r="T102" s="250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51" t="s">
        <v>178</v>
      </c>
      <c r="AU102" s="251" t="s">
        <v>84</v>
      </c>
      <c r="AV102" s="15" t="s">
        <v>174</v>
      </c>
      <c r="AW102" s="15" t="s">
        <v>180</v>
      </c>
      <c r="AX102" s="15" t="s">
        <v>20</v>
      </c>
      <c r="AY102" s="251" t="s">
        <v>167</v>
      </c>
    </row>
    <row r="103" s="2" customFormat="1" ht="24.15" customHeight="1">
      <c r="A103" s="33"/>
      <c r="B103" s="34"/>
      <c r="C103" s="206" t="s">
        <v>126</v>
      </c>
      <c r="D103" s="206" t="s">
        <v>169</v>
      </c>
      <c r="E103" s="207" t="s">
        <v>1589</v>
      </c>
      <c r="F103" s="208" t="s">
        <v>1590</v>
      </c>
      <c r="G103" s="209" t="s">
        <v>438</v>
      </c>
      <c r="H103" s="210">
        <v>84</v>
      </c>
      <c r="I103" s="211">
        <v>482</v>
      </c>
      <c r="J103" s="211">
        <f>ROUND(I103*H103,2)</f>
        <v>40488</v>
      </c>
      <c r="K103" s="208" t="s">
        <v>173</v>
      </c>
      <c r="L103" s="39"/>
      <c r="M103" s="212" t="s">
        <v>18</v>
      </c>
      <c r="N103" s="213" t="s">
        <v>47</v>
      </c>
      <c r="O103" s="214">
        <v>0.86499999999999999</v>
      </c>
      <c r="P103" s="214">
        <f>O103*H103</f>
        <v>72.659999999999997</v>
      </c>
      <c r="Q103" s="214">
        <v>0</v>
      </c>
      <c r="R103" s="214">
        <f>Q103*H103</f>
        <v>0</v>
      </c>
      <c r="S103" s="214">
        <v>0.109</v>
      </c>
      <c r="T103" s="215">
        <f>S103*H103</f>
        <v>9.1560000000000006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6" t="s">
        <v>174</v>
      </c>
      <c r="AT103" s="216" t="s">
        <v>169</v>
      </c>
      <c r="AU103" s="216" t="s">
        <v>84</v>
      </c>
      <c r="AY103" s="18" t="s">
        <v>167</v>
      </c>
      <c r="BE103" s="217">
        <f>IF(N103="základní",J103,0)</f>
        <v>40488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20</v>
      </c>
      <c r="BK103" s="217">
        <f>ROUND(I103*H103,2)</f>
        <v>40488</v>
      </c>
      <c r="BL103" s="18" t="s">
        <v>174</v>
      </c>
      <c r="BM103" s="216" t="s">
        <v>1663</v>
      </c>
    </row>
    <row r="104" s="2" customFormat="1">
      <c r="A104" s="33"/>
      <c r="B104" s="34"/>
      <c r="C104" s="35"/>
      <c r="D104" s="218" t="s">
        <v>176</v>
      </c>
      <c r="E104" s="35"/>
      <c r="F104" s="219" t="s">
        <v>1592</v>
      </c>
      <c r="G104" s="35"/>
      <c r="H104" s="35"/>
      <c r="I104" s="35"/>
      <c r="J104" s="35"/>
      <c r="K104" s="35"/>
      <c r="L104" s="39"/>
      <c r="M104" s="220"/>
      <c r="N104" s="221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176</v>
      </c>
      <c r="AU104" s="18" t="s">
        <v>84</v>
      </c>
    </row>
    <row r="105" s="13" customFormat="1">
      <c r="A105" s="13"/>
      <c r="B105" s="222"/>
      <c r="C105" s="223"/>
      <c r="D105" s="224" t="s">
        <v>178</v>
      </c>
      <c r="E105" s="225" t="s">
        <v>18</v>
      </c>
      <c r="F105" s="226" t="s">
        <v>1664</v>
      </c>
      <c r="G105" s="223"/>
      <c r="H105" s="225" t="s">
        <v>18</v>
      </c>
      <c r="I105" s="223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178</v>
      </c>
      <c r="AU105" s="231" t="s">
        <v>84</v>
      </c>
      <c r="AV105" s="13" t="s">
        <v>20</v>
      </c>
      <c r="AW105" s="13" t="s">
        <v>180</v>
      </c>
      <c r="AX105" s="13" t="s">
        <v>76</v>
      </c>
      <c r="AY105" s="231" t="s">
        <v>167</v>
      </c>
    </row>
    <row r="106" s="14" customFormat="1">
      <c r="A106" s="14"/>
      <c r="B106" s="232"/>
      <c r="C106" s="233"/>
      <c r="D106" s="224" t="s">
        <v>178</v>
      </c>
      <c r="E106" s="234" t="s">
        <v>18</v>
      </c>
      <c r="F106" s="235" t="s">
        <v>1665</v>
      </c>
      <c r="G106" s="233"/>
      <c r="H106" s="236">
        <v>84</v>
      </c>
      <c r="I106" s="233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178</v>
      </c>
      <c r="AU106" s="241" t="s">
        <v>84</v>
      </c>
      <c r="AV106" s="14" t="s">
        <v>84</v>
      </c>
      <c r="AW106" s="14" t="s">
        <v>180</v>
      </c>
      <c r="AX106" s="14" t="s">
        <v>76</v>
      </c>
      <c r="AY106" s="241" t="s">
        <v>167</v>
      </c>
    </row>
    <row r="107" s="15" customFormat="1">
      <c r="A107" s="15"/>
      <c r="B107" s="242"/>
      <c r="C107" s="243"/>
      <c r="D107" s="224" t="s">
        <v>178</v>
      </c>
      <c r="E107" s="244" t="s">
        <v>18</v>
      </c>
      <c r="F107" s="245" t="s">
        <v>182</v>
      </c>
      <c r="G107" s="243"/>
      <c r="H107" s="246">
        <v>84</v>
      </c>
      <c r="I107" s="243"/>
      <c r="J107" s="243"/>
      <c r="K107" s="243"/>
      <c r="L107" s="247"/>
      <c r="M107" s="248"/>
      <c r="N107" s="249"/>
      <c r="O107" s="249"/>
      <c r="P107" s="249"/>
      <c r="Q107" s="249"/>
      <c r="R107" s="249"/>
      <c r="S107" s="249"/>
      <c r="T107" s="25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1" t="s">
        <v>178</v>
      </c>
      <c r="AU107" s="251" t="s">
        <v>84</v>
      </c>
      <c r="AV107" s="15" t="s">
        <v>174</v>
      </c>
      <c r="AW107" s="15" t="s">
        <v>180</v>
      </c>
      <c r="AX107" s="15" t="s">
        <v>20</v>
      </c>
      <c r="AY107" s="251" t="s">
        <v>167</v>
      </c>
    </row>
    <row r="108" s="2" customFormat="1" ht="24.15" customHeight="1">
      <c r="A108" s="33"/>
      <c r="B108" s="34"/>
      <c r="C108" s="206" t="s">
        <v>174</v>
      </c>
      <c r="D108" s="206" t="s">
        <v>169</v>
      </c>
      <c r="E108" s="207" t="s">
        <v>1666</v>
      </c>
      <c r="F108" s="208" t="s">
        <v>1667</v>
      </c>
      <c r="G108" s="209" t="s">
        <v>124</v>
      </c>
      <c r="H108" s="210">
        <v>0.45900000000000002</v>
      </c>
      <c r="I108" s="211">
        <v>1580</v>
      </c>
      <c r="J108" s="211">
        <f>ROUND(I108*H108,2)</f>
        <v>725.22000000000003</v>
      </c>
      <c r="K108" s="208" t="s">
        <v>173</v>
      </c>
      <c r="L108" s="39"/>
      <c r="M108" s="212" t="s">
        <v>18</v>
      </c>
      <c r="N108" s="213" t="s">
        <v>47</v>
      </c>
      <c r="O108" s="214">
        <v>3.3300000000000001</v>
      </c>
      <c r="P108" s="214">
        <f>O108*H108</f>
        <v>1.52847</v>
      </c>
      <c r="Q108" s="214">
        <v>0</v>
      </c>
      <c r="R108" s="214">
        <f>Q108*H108</f>
        <v>0</v>
      </c>
      <c r="S108" s="214">
        <v>0.35999999999999999</v>
      </c>
      <c r="T108" s="215">
        <f>S108*H108</f>
        <v>0.16524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174</v>
      </c>
      <c r="AT108" s="216" t="s">
        <v>169</v>
      </c>
      <c r="AU108" s="216" t="s">
        <v>84</v>
      </c>
      <c r="AY108" s="18" t="s">
        <v>167</v>
      </c>
      <c r="BE108" s="217">
        <f>IF(N108="základní",J108,0)</f>
        <v>725.22000000000003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20</v>
      </c>
      <c r="BK108" s="217">
        <f>ROUND(I108*H108,2)</f>
        <v>725.22000000000003</v>
      </c>
      <c r="BL108" s="18" t="s">
        <v>174</v>
      </c>
      <c r="BM108" s="216" t="s">
        <v>1668</v>
      </c>
    </row>
    <row r="109" s="2" customFormat="1">
      <c r="A109" s="33"/>
      <c r="B109" s="34"/>
      <c r="C109" s="35"/>
      <c r="D109" s="218" t="s">
        <v>176</v>
      </c>
      <c r="E109" s="35"/>
      <c r="F109" s="219" t="s">
        <v>1669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176</v>
      </c>
      <c r="AU109" s="18" t="s">
        <v>84</v>
      </c>
    </row>
    <row r="110" s="14" customFormat="1">
      <c r="A110" s="14"/>
      <c r="B110" s="232"/>
      <c r="C110" s="233"/>
      <c r="D110" s="224" t="s">
        <v>178</v>
      </c>
      <c r="E110" s="234" t="s">
        <v>18</v>
      </c>
      <c r="F110" s="235" t="s">
        <v>1670</v>
      </c>
      <c r="G110" s="233"/>
      <c r="H110" s="236">
        <v>0.45900000000000002</v>
      </c>
      <c r="I110" s="233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178</v>
      </c>
      <c r="AU110" s="241" t="s">
        <v>84</v>
      </c>
      <c r="AV110" s="14" t="s">
        <v>84</v>
      </c>
      <c r="AW110" s="14" t="s">
        <v>180</v>
      </c>
      <c r="AX110" s="14" t="s">
        <v>76</v>
      </c>
      <c r="AY110" s="241" t="s">
        <v>167</v>
      </c>
    </row>
    <row r="111" s="15" customFormat="1">
      <c r="A111" s="15"/>
      <c r="B111" s="242"/>
      <c r="C111" s="243"/>
      <c r="D111" s="224" t="s">
        <v>178</v>
      </c>
      <c r="E111" s="244" t="s">
        <v>18</v>
      </c>
      <c r="F111" s="245" t="s">
        <v>182</v>
      </c>
      <c r="G111" s="243"/>
      <c r="H111" s="246">
        <v>0.45900000000000002</v>
      </c>
      <c r="I111" s="243"/>
      <c r="J111" s="243"/>
      <c r="K111" s="243"/>
      <c r="L111" s="247"/>
      <c r="M111" s="248"/>
      <c r="N111" s="249"/>
      <c r="O111" s="249"/>
      <c r="P111" s="249"/>
      <c r="Q111" s="249"/>
      <c r="R111" s="249"/>
      <c r="S111" s="249"/>
      <c r="T111" s="25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1" t="s">
        <v>178</v>
      </c>
      <c r="AU111" s="251" t="s">
        <v>84</v>
      </c>
      <c r="AV111" s="15" t="s">
        <v>174</v>
      </c>
      <c r="AW111" s="15" t="s">
        <v>180</v>
      </c>
      <c r="AX111" s="15" t="s">
        <v>20</v>
      </c>
      <c r="AY111" s="251" t="s">
        <v>167</v>
      </c>
    </row>
    <row r="112" s="2" customFormat="1" ht="24.15" customHeight="1">
      <c r="A112" s="33"/>
      <c r="B112" s="34"/>
      <c r="C112" s="206" t="s">
        <v>183</v>
      </c>
      <c r="D112" s="206" t="s">
        <v>169</v>
      </c>
      <c r="E112" s="207" t="s">
        <v>1408</v>
      </c>
      <c r="F112" s="208" t="s">
        <v>1409</v>
      </c>
      <c r="G112" s="209" t="s">
        <v>172</v>
      </c>
      <c r="H112" s="210">
        <v>4.2000000000000002</v>
      </c>
      <c r="I112" s="211">
        <v>3690</v>
      </c>
      <c r="J112" s="211">
        <f>ROUND(I112*H112,2)</f>
        <v>15498</v>
      </c>
      <c r="K112" s="208" t="s">
        <v>173</v>
      </c>
      <c r="L112" s="39"/>
      <c r="M112" s="212" t="s">
        <v>18</v>
      </c>
      <c r="N112" s="213" t="s">
        <v>47</v>
      </c>
      <c r="O112" s="214">
        <v>7.1950000000000003</v>
      </c>
      <c r="P112" s="214">
        <f>O112*H112</f>
        <v>30.219000000000001</v>
      </c>
      <c r="Q112" s="214">
        <v>0</v>
      </c>
      <c r="R112" s="214">
        <f>Q112*H112</f>
        <v>0</v>
      </c>
      <c r="S112" s="214">
        <v>2.2000000000000002</v>
      </c>
      <c r="T112" s="215">
        <f>S112*H112</f>
        <v>9.240000000000002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16" t="s">
        <v>174</v>
      </c>
      <c r="AT112" s="216" t="s">
        <v>169</v>
      </c>
      <c r="AU112" s="216" t="s">
        <v>84</v>
      </c>
      <c r="AY112" s="18" t="s">
        <v>167</v>
      </c>
      <c r="BE112" s="217">
        <f>IF(N112="základní",J112,0)</f>
        <v>15498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20</v>
      </c>
      <c r="BK112" s="217">
        <f>ROUND(I112*H112,2)</f>
        <v>15498</v>
      </c>
      <c r="BL112" s="18" t="s">
        <v>174</v>
      </c>
      <c r="BM112" s="216" t="s">
        <v>1671</v>
      </c>
    </row>
    <row r="113" s="2" customFormat="1">
      <c r="A113" s="33"/>
      <c r="B113" s="34"/>
      <c r="C113" s="35"/>
      <c r="D113" s="218" t="s">
        <v>176</v>
      </c>
      <c r="E113" s="35"/>
      <c r="F113" s="219" t="s">
        <v>1411</v>
      </c>
      <c r="G113" s="35"/>
      <c r="H113" s="35"/>
      <c r="I113" s="35"/>
      <c r="J113" s="35"/>
      <c r="K113" s="35"/>
      <c r="L113" s="39"/>
      <c r="M113" s="220"/>
      <c r="N113" s="221"/>
      <c r="O113" s="78"/>
      <c r="P113" s="78"/>
      <c r="Q113" s="78"/>
      <c r="R113" s="78"/>
      <c r="S113" s="78"/>
      <c r="T113" s="79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176</v>
      </c>
      <c r="AU113" s="18" t="s">
        <v>84</v>
      </c>
    </row>
    <row r="114" s="14" customFormat="1">
      <c r="A114" s="14"/>
      <c r="B114" s="232"/>
      <c r="C114" s="233"/>
      <c r="D114" s="224" t="s">
        <v>178</v>
      </c>
      <c r="E114" s="234" t="s">
        <v>18</v>
      </c>
      <c r="F114" s="235" t="s">
        <v>1672</v>
      </c>
      <c r="G114" s="233"/>
      <c r="H114" s="236">
        <v>4.2000000000000002</v>
      </c>
      <c r="I114" s="233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178</v>
      </c>
      <c r="AU114" s="241" t="s">
        <v>84</v>
      </c>
      <c r="AV114" s="14" t="s">
        <v>84</v>
      </c>
      <c r="AW114" s="14" t="s">
        <v>180</v>
      </c>
      <c r="AX114" s="14" t="s">
        <v>76</v>
      </c>
      <c r="AY114" s="241" t="s">
        <v>167</v>
      </c>
    </row>
    <row r="115" s="15" customFormat="1">
      <c r="A115" s="15"/>
      <c r="B115" s="242"/>
      <c r="C115" s="243"/>
      <c r="D115" s="224" t="s">
        <v>178</v>
      </c>
      <c r="E115" s="244" t="s">
        <v>18</v>
      </c>
      <c r="F115" s="245" t="s">
        <v>182</v>
      </c>
      <c r="G115" s="243"/>
      <c r="H115" s="246">
        <v>4.2000000000000002</v>
      </c>
      <c r="I115" s="243"/>
      <c r="J115" s="243"/>
      <c r="K115" s="243"/>
      <c r="L115" s="247"/>
      <c r="M115" s="248"/>
      <c r="N115" s="249"/>
      <c r="O115" s="249"/>
      <c r="P115" s="249"/>
      <c r="Q115" s="249"/>
      <c r="R115" s="249"/>
      <c r="S115" s="249"/>
      <c r="T115" s="250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1" t="s">
        <v>178</v>
      </c>
      <c r="AU115" s="251" t="s">
        <v>84</v>
      </c>
      <c r="AV115" s="15" t="s">
        <v>174</v>
      </c>
      <c r="AW115" s="15" t="s">
        <v>180</v>
      </c>
      <c r="AX115" s="15" t="s">
        <v>20</v>
      </c>
      <c r="AY115" s="251" t="s">
        <v>167</v>
      </c>
    </row>
    <row r="116" s="2" customFormat="1" ht="24.15" customHeight="1">
      <c r="A116" s="33"/>
      <c r="B116" s="34"/>
      <c r="C116" s="206" t="s">
        <v>196</v>
      </c>
      <c r="D116" s="206" t="s">
        <v>169</v>
      </c>
      <c r="E116" s="207" t="s">
        <v>1673</v>
      </c>
      <c r="F116" s="208" t="s">
        <v>1674</v>
      </c>
      <c r="G116" s="209" t="s">
        <v>124</v>
      </c>
      <c r="H116" s="210">
        <v>42</v>
      </c>
      <c r="I116" s="211">
        <v>151</v>
      </c>
      <c r="J116" s="211">
        <f>ROUND(I116*H116,2)</f>
        <v>6342</v>
      </c>
      <c r="K116" s="208" t="s">
        <v>173</v>
      </c>
      <c r="L116" s="39"/>
      <c r="M116" s="212" t="s">
        <v>18</v>
      </c>
      <c r="N116" s="213" t="s">
        <v>47</v>
      </c>
      <c r="O116" s="214">
        <v>0.30099999999999999</v>
      </c>
      <c r="P116" s="214">
        <f>O116*H116</f>
        <v>12.642</v>
      </c>
      <c r="Q116" s="214">
        <v>0</v>
      </c>
      <c r="R116" s="214">
        <f>Q116*H116</f>
        <v>0</v>
      </c>
      <c r="S116" s="214">
        <v>0.089999999999999997</v>
      </c>
      <c r="T116" s="215">
        <f>S116*H116</f>
        <v>3.7799999999999998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6" t="s">
        <v>174</v>
      </c>
      <c r="AT116" s="216" t="s">
        <v>169</v>
      </c>
      <c r="AU116" s="216" t="s">
        <v>84</v>
      </c>
      <c r="AY116" s="18" t="s">
        <v>167</v>
      </c>
      <c r="BE116" s="217">
        <f>IF(N116="základní",J116,0)</f>
        <v>6342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20</v>
      </c>
      <c r="BK116" s="217">
        <f>ROUND(I116*H116,2)</f>
        <v>6342</v>
      </c>
      <c r="BL116" s="18" t="s">
        <v>174</v>
      </c>
      <c r="BM116" s="216" t="s">
        <v>1675</v>
      </c>
    </row>
    <row r="117" s="2" customFormat="1">
      <c r="A117" s="33"/>
      <c r="B117" s="34"/>
      <c r="C117" s="35"/>
      <c r="D117" s="218" t="s">
        <v>176</v>
      </c>
      <c r="E117" s="35"/>
      <c r="F117" s="219" t="s">
        <v>1676</v>
      </c>
      <c r="G117" s="35"/>
      <c r="H117" s="35"/>
      <c r="I117" s="35"/>
      <c r="J117" s="35"/>
      <c r="K117" s="35"/>
      <c r="L117" s="39"/>
      <c r="M117" s="220"/>
      <c r="N117" s="221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176</v>
      </c>
      <c r="AU117" s="18" t="s">
        <v>84</v>
      </c>
    </row>
    <row r="118" s="14" customFormat="1">
      <c r="A118" s="14"/>
      <c r="B118" s="232"/>
      <c r="C118" s="233"/>
      <c r="D118" s="224" t="s">
        <v>178</v>
      </c>
      <c r="E118" s="234" t="s">
        <v>18</v>
      </c>
      <c r="F118" s="235" t="s">
        <v>1677</v>
      </c>
      <c r="G118" s="233"/>
      <c r="H118" s="236">
        <v>42</v>
      </c>
      <c r="I118" s="233"/>
      <c r="J118" s="233"/>
      <c r="K118" s="233"/>
      <c r="L118" s="237"/>
      <c r="M118" s="238"/>
      <c r="N118" s="239"/>
      <c r="O118" s="239"/>
      <c r="P118" s="239"/>
      <c r="Q118" s="239"/>
      <c r="R118" s="239"/>
      <c r="S118" s="239"/>
      <c r="T118" s="24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1" t="s">
        <v>178</v>
      </c>
      <c r="AU118" s="241" t="s">
        <v>84</v>
      </c>
      <c r="AV118" s="14" t="s">
        <v>84</v>
      </c>
      <c r="AW118" s="14" t="s">
        <v>180</v>
      </c>
      <c r="AX118" s="14" t="s">
        <v>76</v>
      </c>
      <c r="AY118" s="241" t="s">
        <v>167</v>
      </c>
    </row>
    <row r="119" s="15" customFormat="1">
      <c r="A119" s="15"/>
      <c r="B119" s="242"/>
      <c r="C119" s="243"/>
      <c r="D119" s="224" t="s">
        <v>178</v>
      </c>
      <c r="E119" s="244" t="s">
        <v>18</v>
      </c>
      <c r="F119" s="245" t="s">
        <v>182</v>
      </c>
      <c r="G119" s="243"/>
      <c r="H119" s="246">
        <v>42</v>
      </c>
      <c r="I119" s="243"/>
      <c r="J119" s="243"/>
      <c r="K119" s="243"/>
      <c r="L119" s="247"/>
      <c r="M119" s="248"/>
      <c r="N119" s="249"/>
      <c r="O119" s="249"/>
      <c r="P119" s="249"/>
      <c r="Q119" s="249"/>
      <c r="R119" s="249"/>
      <c r="S119" s="249"/>
      <c r="T119" s="250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1" t="s">
        <v>178</v>
      </c>
      <c r="AU119" s="251" t="s">
        <v>84</v>
      </c>
      <c r="AV119" s="15" t="s">
        <v>174</v>
      </c>
      <c r="AW119" s="15" t="s">
        <v>180</v>
      </c>
      <c r="AX119" s="15" t="s">
        <v>20</v>
      </c>
      <c r="AY119" s="251" t="s">
        <v>167</v>
      </c>
    </row>
    <row r="120" s="2" customFormat="1" ht="37.8" customHeight="1">
      <c r="A120" s="33"/>
      <c r="B120" s="34"/>
      <c r="C120" s="206" t="s">
        <v>216</v>
      </c>
      <c r="D120" s="206" t="s">
        <v>169</v>
      </c>
      <c r="E120" s="207" t="s">
        <v>1678</v>
      </c>
      <c r="F120" s="208" t="s">
        <v>1679</v>
      </c>
      <c r="G120" s="209" t="s">
        <v>124</v>
      </c>
      <c r="H120" s="210">
        <v>1.6000000000000001</v>
      </c>
      <c r="I120" s="211">
        <v>400</v>
      </c>
      <c r="J120" s="211">
        <f>ROUND(I120*H120,2)</f>
        <v>640</v>
      </c>
      <c r="K120" s="208" t="s">
        <v>173</v>
      </c>
      <c r="L120" s="39"/>
      <c r="M120" s="212" t="s">
        <v>18</v>
      </c>
      <c r="N120" s="213" t="s">
        <v>47</v>
      </c>
      <c r="O120" s="214">
        <v>0.93899999999999995</v>
      </c>
      <c r="P120" s="214">
        <f>O120*H120</f>
        <v>1.5024</v>
      </c>
      <c r="Q120" s="214">
        <v>0</v>
      </c>
      <c r="R120" s="214">
        <f>Q120*H120</f>
        <v>0</v>
      </c>
      <c r="S120" s="214">
        <v>0.075999999999999998</v>
      </c>
      <c r="T120" s="215">
        <f>S120*H120</f>
        <v>0.1216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174</v>
      </c>
      <c r="AT120" s="216" t="s">
        <v>169</v>
      </c>
      <c r="AU120" s="216" t="s">
        <v>84</v>
      </c>
      <c r="AY120" s="18" t="s">
        <v>167</v>
      </c>
      <c r="BE120" s="217">
        <f>IF(N120="základní",J120,0)</f>
        <v>640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20</v>
      </c>
      <c r="BK120" s="217">
        <f>ROUND(I120*H120,2)</f>
        <v>640</v>
      </c>
      <c r="BL120" s="18" t="s">
        <v>174</v>
      </c>
      <c r="BM120" s="216" t="s">
        <v>1680</v>
      </c>
    </row>
    <row r="121" s="2" customFormat="1">
      <c r="A121" s="33"/>
      <c r="B121" s="34"/>
      <c r="C121" s="35"/>
      <c r="D121" s="218" t="s">
        <v>176</v>
      </c>
      <c r="E121" s="35"/>
      <c r="F121" s="219" t="s">
        <v>1681</v>
      </c>
      <c r="G121" s="35"/>
      <c r="H121" s="35"/>
      <c r="I121" s="35"/>
      <c r="J121" s="35"/>
      <c r="K121" s="35"/>
      <c r="L121" s="39"/>
      <c r="M121" s="220"/>
      <c r="N121" s="221"/>
      <c r="O121" s="78"/>
      <c r="P121" s="78"/>
      <c r="Q121" s="78"/>
      <c r="R121" s="78"/>
      <c r="S121" s="78"/>
      <c r="T121" s="79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8" t="s">
        <v>176</v>
      </c>
      <c r="AU121" s="18" t="s">
        <v>84</v>
      </c>
    </row>
    <row r="122" s="14" customFormat="1">
      <c r="A122" s="14"/>
      <c r="B122" s="232"/>
      <c r="C122" s="233"/>
      <c r="D122" s="224" t="s">
        <v>178</v>
      </c>
      <c r="E122" s="234" t="s">
        <v>18</v>
      </c>
      <c r="F122" s="235" t="s">
        <v>1682</v>
      </c>
      <c r="G122" s="233"/>
      <c r="H122" s="236">
        <v>1.6000000000000001</v>
      </c>
      <c r="I122" s="233"/>
      <c r="J122" s="233"/>
      <c r="K122" s="233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178</v>
      </c>
      <c r="AU122" s="241" t="s">
        <v>84</v>
      </c>
      <c r="AV122" s="14" t="s">
        <v>84</v>
      </c>
      <c r="AW122" s="14" t="s">
        <v>180</v>
      </c>
      <c r="AX122" s="14" t="s">
        <v>76</v>
      </c>
      <c r="AY122" s="241" t="s">
        <v>167</v>
      </c>
    </row>
    <row r="123" s="15" customFormat="1">
      <c r="A123" s="15"/>
      <c r="B123" s="242"/>
      <c r="C123" s="243"/>
      <c r="D123" s="224" t="s">
        <v>178</v>
      </c>
      <c r="E123" s="244" t="s">
        <v>18</v>
      </c>
      <c r="F123" s="245" t="s">
        <v>182</v>
      </c>
      <c r="G123" s="243"/>
      <c r="H123" s="246">
        <v>1.6000000000000001</v>
      </c>
      <c r="I123" s="243"/>
      <c r="J123" s="243"/>
      <c r="K123" s="243"/>
      <c r="L123" s="247"/>
      <c r="M123" s="248"/>
      <c r="N123" s="249"/>
      <c r="O123" s="249"/>
      <c r="P123" s="249"/>
      <c r="Q123" s="249"/>
      <c r="R123" s="249"/>
      <c r="S123" s="249"/>
      <c r="T123" s="250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1" t="s">
        <v>178</v>
      </c>
      <c r="AU123" s="251" t="s">
        <v>84</v>
      </c>
      <c r="AV123" s="15" t="s">
        <v>174</v>
      </c>
      <c r="AW123" s="15" t="s">
        <v>180</v>
      </c>
      <c r="AX123" s="15" t="s">
        <v>20</v>
      </c>
      <c r="AY123" s="251" t="s">
        <v>167</v>
      </c>
    </row>
    <row r="124" s="12" customFormat="1" ht="22.8" customHeight="1">
      <c r="A124" s="12"/>
      <c r="B124" s="191"/>
      <c r="C124" s="192"/>
      <c r="D124" s="193" t="s">
        <v>75</v>
      </c>
      <c r="E124" s="204" t="s">
        <v>317</v>
      </c>
      <c r="F124" s="204" t="s">
        <v>318</v>
      </c>
      <c r="G124" s="192"/>
      <c r="H124" s="192"/>
      <c r="I124" s="192"/>
      <c r="J124" s="205">
        <f>BK124</f>
        <v>123909.92</v>
      </c>
      <c r="K124" s="192"/>
      <c r="L124" s="196"/>
      <c r="M124" s="197"/>
      <c r="N124" s="198"/>
      <c r="O124" s="198"/>
      <c r="P124" s="199">
        <f>SUM(P125:P139)</f>
        <v>181.91476799999998</v>
      </c>
      <c r="Q124" s="198"/>
      <c r="R124" s="199">
        <f>SUM(R125:R139)</f>
        <v>0</v>
      </c>
      <c r="S124" s="198"/>
      <c r="T124" s="200">
        <f>SUM(T125:T139)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1" t="s">
        <v>20</v>
      </c>
      <c r="AT124" s="202" t="s">
        <v>75</v>
      </c>
      <c r="AU124" s="202" t="s">
        <v>20</v>
      </c>
      <c r="AY124" s="201" t="s">
        <v>167</v>
      </c>
      <c r="BK124" s="203">
        <f>SUM(BK125:BK139)</f>
        <v>123909.92</v>
      </c>
    </row>
    <row r="125" s="2" customFormat="1" ht="37.8" customHeight="1">
      <c r="A125" s="33"/>
      <c r="B125" s="34"/>
      <c r="C125" s="206" t="s">
        <v>221</v>
      </c>
      <c r="D125" s="206" t="s">
        <v>169</v>
      </c>
      <c r="E125" s="207" t="s">
        <v>320</v>
      </c>
      <c r="F125" s="208" t="s">
        <v>321</v>
      </c>
      <c r="G125" s="209" t="s">
        <v>322</v>
      </c>
      <c r="H125" s="210">
        <v>67.152000000000001</v>
      </c>
      <c r="I125" s="211">
        <v>803</v>
      </c>
      <c r="J125" s="211">
        <f>ROUND(I125*H125,2)</f>
        <v>53923.059999999998</v>
      </c>
      <c r="K125" s="208" t="s">
        <v>173</v>
      </c>
      <c r="L125" s="39"/>
      <c r="M125" s="212" t="s">
        <v>18</v>
      </c>
      <c r="N125" s="213" t="s">
        <v>47</v>
      </c>
      <c r="O125" s="214">
        <v>1.8799999999999999</v>
      </c>
      <c r="P125" s="214">
        <f>O125*H125</f>
        <v>126.24575999999999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174</v>
      </c>
      <c r="AT125" s="216" t="s">
        <v>169</v>
      </c>
      <c r="AU125" s="216" t="s">
        <v>84</v>
      </c>
      <c r="AY125" s="18" t="s">
        <v>167</v>
      </c>
      <c r="BE125" s="217">
        <f>IF(N125="základní",J125,0)</f>
        <v>53923.059999999998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20</v>
      </c>
      <c r="BK125" s="217">
        <f>ROUND(I125*H125,2)</f>
        <v>53923.059999999998</v>
      </c>
      <c r="BL125" s="18" t="s">
        <v>174</v>
      </c>
      <c r="BM125" s="216" t="s">
        <v>1683</v>
      </c>
    </row>
    <row r="126" s="2" customFormat="1">
      <c r="A126" s="33"/>
      <c r="B126" s="34"/>
      <c r="C126" s="35"/>
      <c r="D126" s="218" t="s">
        <v>176</v>
      </c>
      <c r="E126" s="35"/>
      <c r="F126" s="219" t="s">
        <v>324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176</v>
      </c>
      <c r="AU126" s="18" t="s">
        <v>84</v>
      </c>
    </row>
    <row r="127" s="2" customFormat="1" ht="62.7" customHeight="1">
      <c r="A127" s="33"/>
      <c r="B127" s="34"/>
      <c r="C127" s="206" t="s">
        <v>228</v>
      </c>
      <c r="D127" s="206" t="s">
        <v>169</v>
      </c>
      <c r="E127" s="207" t="s">
        <v>326</v>
      </c>
      <c r="F127" s="208" t="s">
        <v>327</v>
      </c>
      <c r="G127" s="209" t="s">
        <v>322</v>
      </c>
      <c r="H127" s="210">
        <v>167.88</v>
      </c>
      <c r="I127" s="211">
        <v>108</v>
      </c>
      <c r="J127" s="211">
        <f>ROUND(I127*H127,2)</f>
        <v>18131.040000000001</v>
      </c>
      <c r="K127" s="208" t="s">
        <v>18</v>
      </c>
      <c r="L127" s="39"/>
      <c r="M127" s="212" t="s">
        <v>18</v>
      </c>
      <c r="N127" s="213" t="s">
        <v>47</v>
      </c>
      <c r="O127" s="214">
        <v>0.26000000000000001</v>
      </c>
      <c r="P127" s="214">
        <f>O127*H127</f>
        <v>43.648800000000001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174</v>
      </c>
      <c r="AT127" s="216" t="s">
        <v>169</v>
      </c>
      <c r="AU127" s="216" t="s">
        <v>84</v>
      </c>
      <c r="AY127" s="18" t="s">
        <v>167</v>
      </c>
      <c r="BE127" s="217">
        <f>IF(N127="základní",J127,0)</f>
        <v>18131.040000000001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20</v>
      </c>
      <c r="BK127" s="217">
        <f>ROUND(I127*H127,2)</f>
        <v>18131.040000000001</v>
      </c>
      <c r="BL127" s="18" t="s">
        <v>174</v>
      </c>
      <c r="BM127" s="216" t="s">
        <v>1684</v>
      </c>
    </row>
    <row r="128" s="14" customFormat="1">
      <c r="A128" s="14"/>
      <c r="B128" s="232"/>
      <c r="C128" s="233"/>
      <c r="D128" s="224" t="s">
        <v>178</v>
      </c>
      <c r="E128" s="233"/>
      <c r="F128" s="235" t="s">
        <v>1685</v>
      </c>
      <c r="G128" s="233"/>
      <c r="H128" s="236">
        <v>167.88</v>
      </c>
      <c r="I128" s="233"/>
      <c r="J128" s="233"/>
      <c r="K128" s="233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178</v>
      </c>
      <c r="AU128" s="241" t="s">
        <v>84</v>
      </c>
      <c r="AV128" s="14" t="s">
        <v>84</v>
      </c>
      <c r="AW128" s="14" t="s">
        <v>4</v>
      </c>
      <c r="AX128" s="14" t="s">
        <v>20</v>
      </c>
      <c r="AY128" s="241" t="s">
        <v>167</v>
      </c>
    </row>
    <row r="129" s="2" customFormat="1" ht="33" customHeight="1">
      <c r="A129" s="33"/>
      <c r="B129" s="34"/>
      <c r="C129" s="206" t="s">
        <v>25</v>
      </c>
      <c r="D129" s="206" t="s">
        <v>169</v>
      </c>
      <c r="E129" s="207" t="s">
        <v>332</v>
      </c>
      <c r="F129" s="208" t="s">
        <v>333</v>
      </c>
      <c r="G129" s="209" t="s">
        <v>322</v>
      </c>
      <c r="H129" s="210">
        <v>67.152000000000001</v>
      </c>
      <c r="I129" s="211">
        <v>288</v>
      </c>
      <c r="J129" s="211">
        <f>ROUND(I129*H129,2)</f>
        <v>19339.779999999999</v>
      </c>
      <c r="K129" s="208" t="s">
        <v>173</v>
      </c>
      <c r="L129" s="39"/>
      <c r="M129" s="212" t="s">
        <v>18</v>
      </c>
      <c r="N129" s="213" t="s">
        <v>47</v>
      </c>
      <c r="O129" s="214">
        <v>0.125</v>
      </c>
      <c r="P129" s="214">
        <f>O129*H129</f>
        <v>8.3940000000000001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174</v>
      </c>
      <c r="AT129" s="216" t="s">
        <v>169</v>
      </c>
      <c r="AU129" s="216" t="s">
        <v>84</v>
      </c>
      <c r="AY129" s="18" t="s">
        <v>167</v>
      </c>
      <c r="BE129" s="217">
        <f>IF(N129="základní",J129,0)</f>
        <v>19339.779999999999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20</v>
      </c>
      <c r="BK129" s="217">
        <f>ROUND(I129*H129,2)</f>
        <v>19339.779999999999</v>
      </c>
      <c r="BL129" s="18" t="s">
        <v>174</v>
      </c>
      <c r="BM129" s="216" t="s">
        <v>1686</v>
      </c>
    </row>
    <row r="130" s="2" customFormat="1">
      <c r="A130" s="33"/>
      <c r="B130" s="34"/>
      <c r="C130" s="35"/>
      <c r="D130" s="218" t="s">
        <v>176</v>
      </c>
      <c r="E130" s="35"/>
      <c r="F130" s="219" t="s">
        <v>335</v>
      </c>
      <c r="G130" s="35"/>
      <c r="H130" s="35"/>
      <c r="I130" s="35"/>
      <c r="J130" s="35"/>
      <c r="K130" s="35"/>
      <c r="L130" s="39"/>
      <c r="M130" s="220"/>
      <c r="N130" s="221"/>
      <c r="O130" s="78"/>
      <c r="P130" s="78"/>
      <c r="Q130" s="78"/>
      <c r="R130" s="78"/>
      <c r="S130" s="78"/>
      <c r="T130" s="79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8" t="s">
        <v>176</v>
      </c>
      <c r="AU130" s="18" t="s">
        <v>84</v>
      </c>
    </row>
    <row r="131" s="2" customFormat="1" ht="44.25" customHeight="1">
      <c r="A131" s="33"/>
      <c r="B131" s="34"/>
      <c r="C131" s="206" t="s">
        <v>242</v>
      </c>
      <c r="D131" s="206" t="s">
        <v>169</v>
      </c>
      <c r="E131" s="207" t="s">
        <v>337</v>
      </c>
      <c r="F131" s="208" t="s">
        <v>338</v>
      </c>
      <c r="G131" s="209" t="s">
        <v>322</v>
      </c>
      <c r="H131" s="210">
        <v>604.36800000000005</v>
      </c>
      <c r="I131" s="211">
        <v>12.5</v>
      </c>
      <c r="J131" s="211">
        <f>ROUND(I131*H131,2)</f>
        <v>7554.6000000000004</v>
      </c>
      <c r="K131" s="208" t="s">
        <v>173</v>
      </c>
      <c r="L131" s="39"/>
      <c r="M131" s="212" t="s">
        <v>18</v>
      </c>
      <c r="N131" s="213" t="s">
        <v>47</v>
      </c>
      <c r="O131" s="214">
        <v>0.0060000000000000001</v>
      </c>
      <c r="P131" s="214">
        <f>O131*H131</f>
        <v>3.6262080000000005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174</v>
      </c>
      <c r="AT131" s="216" t="s">
        <v>169</v>
      </c>
      <c r="AU131" s="216" t="s">
        <v>84</v>
      </c>
      <c r="AY131" s="18" t="s">
        <v>167</v>
      </c>
      <c r="BE131" s="217">
        <f>IF(N131="základní",J131,0)</f>
        <v>7554.6000000000004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20</v>
      </c>
      <c r="BK131" s="217">
        <f>ROUND(I131*H131,2)</f>
        <v>7554.6000000000004</v>
      </c>
      <c r="BL131" s="18" t="s">
        <v>174</v>
      </c>
      <c r="BM131" s="216" t="s">
        <v>1687</v>
      </c>
    </row>
    <row r="132" s="2" customFormat="1">
      <c r="A132" s="33"/>
      <c r="B132" s="34"/>
      <c r="C132" s="35"/>
      <c r="D132" s="218" t="s">
        <v>176</v>
      </c>
      <c r="E132" s="35"/>
      <c r="F132" s="219" t="s">
        <v>340</v>
      </c>
      <c r="G132" s="35"/>
      <c r="H132" s="35"/>
      <c r="I132" s="35"/>
      <c r="J132" s="35"/>
      <c r="K132" s="35"/>
      <c r="L132" s="39"/>
      <c r="M132" s="220"/>
      <c r="N132" s="221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176</v>
      </c>
      <c r="AU132" s="18" t="s">
        <v>84</v>
      </c>
    </row>
    <row r="133" s="14" customFormat="1">
      <c r="A133" s="14"/>
      <c r="B133" s="232"/>
      <c r="C133" s="233"/>
      <c r="D133" s="224" t="s">
        <v>178</v>
      </c>
      <c r="E133" s="233"/>
      <c r="F133" s="235" t="s">
        <v>1688</v>
      </c>
      <c r="G133" s="233"/>
      <c r="H133" s="236">
        <v>604.36800000000005</v>
      </c>
      <c r="I133" s="233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178</v>
      </c>
      <c r="AU133" s="241" t="s">
        <v>84</v>
      </c>
      <c r="AV133" s="14" t="s">
        <v>84</v>
      </c>
      <c r="AW133" s="14" t="s">
        <v>4</v>
      </c>
      <c r="AX133" s="14" t="s">
        <v>20</v>
      </c>
      <c r="AY133" s="241" t="s">
        <v>167</v>
      </c>
    </row>
    <row r="134" s="2" customFormat="1" ht="44.25" customHeight="1">
      <c r="A134" s="33"/>
      <c r="B134" s="34"/>
      <c r="C134" s="206" t="s">
        <v>247</v>
      </c>
      <c r="D134" s="206" t="s">
        <v>169</v>
      </c>
      <c r="E134" s="207" t="s">
        <v>1451</v>
      </c>
      <c r="F134" s="208" t="s">
        <v>1452</v>
      </c>
      <c r="G134" s="209" t="s">
        <v>322</v>
      </c>
      <c r="H134" s="210">
        <v>0.28000000000000003</v>
      </c>
      <c r="I134" s="211">
        <v>1900</v>
      </c>
      <c r="J134" s="211">
        <f>ROUND(I134*H134,2)</f>
        <v>532</v>
      </c>
      <c r="K134" s="208" t="s">
        <v>173</v>
      </c>
      <c r="L134" s="39"/>
      <c r="M134" s="212" t="s">
        <v>18</v>
      </c>
      <c r="N134" s="213" t="s">
        <v>47</v>
      </c>
      <c r="O134" s="214">
        <v>0</v>
      </c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174</v>
      </c>
      <c r="AT134" s="216" t="s">
        <v>169</v>
      </c>
      <c r="AU134" s="216" t="s">
        <v>84</v>
      </c>
      <c r="AY134" s="18" t="s">
        <v>167</v>
      </c>
      <c r="BE134" s="217">
        <f>IF(N134="základní",J134,0)</f>
        <v>532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20</v>
      </c>
      <c r="BK134" s="217">
        <f>ROUND(I134*H134,2)</f>
        <v>532</v>
      </c>
      <c r="BL134" s="18" t="s">
        <v>174</v>
      </c>
      <c r="BM134" s="216" t="s">
        <v>1689</v>
      </c>
    </row>
    <row r="135" s="2" customFormat="1">
      <c r="A135" s="33"/>
      <c r="B135" s="34"/>
      <c r="C135" s="35"/>
      <c r="D135" s="218" t="s">
        <v>176</v>
      </c>
      <c r="E135" s="35"/>
      <c r="F135" s="219" t="s">
        <v>1454</v>
      </c>
      <c r="G135" s="35"/>
      <c r="H135" s="35"/>
      <c r="I135" s="35"/>
      <c r="J135" s="35"/>
      <c r="K135" s="35"/>
      <c r="L135" s="39"/>
      <c r="M135" s="220"/>
      <c r="N135" s="221"/>
      <c r="O135" s="78"/>
      <c r="P135" s="78"/>
      <c r="Q135" s="78"/>
      <c r="R135" s="78"/>
      <c r="S135" s="78"/>
      <c r="T135" s="79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176</v>
      </c>
      <c r="AU135" s="18" t="s">
        <v>84</v>
      </c>
    </row>
    <row r="136" s="2" customFormat="1" ht="44.25" customHeight="1">
      <c r="A136" s="33"/>
      <c r="B136" s="34"/>
      <c r="C136" s="206" t="s">
        <v>255</v>
      </c>
      <c r="D136" s="206" t="s">
        <v>169</v>
      </c>
      <c r="E136" s="207" t="s">
        <v>1455</v>
      </c>
      <c r="F136" s="208" t="s">
        <v>1456</v>
      </c>
      <c r="G136" s="209" t="s">
        <v>322</v>
      </c>
      <c r="H136" s="210">
        <v>0.16800000000000001</v>
      </c>
      <c r="I136" s="211">
        <v>4510</v>
      </c>
      <c r="J136" s="211">
        <f>ROUND(I136*H136,2)</f>
        <v>757.67999999999995</v>
      </c>
      <c r="K136" s="208" t="s">
        <v>173</v>
      </c>
      <c r="L136" s="39"/>
      <c r="M136" s="212" t="s">
        <v>18</v>
      </c>
      <c r="N136" s="213" t="s">
        <v>47</v>
      </c>
      <c r="O136" s="214">
        <v>0</v>
      </c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174</v>
      </c>
      <c r="AT136" s="216" t="s">
        <v>169</v>
      </c>
      <c r="AU136" s="216" t="s">
        <v>84</v>
      </c>
      <c r="AY136" s="18" t="s">
        <v>167</v>
      </c>
      <c r="BE136" s="217">
        <f>IF(N136="základní",J136,0)</f>
        <v>757.67999999999995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20</v>
      </c>
      <c r="BK136" s="217">
        <f>ROUND(I136*H136,2)</f>
        <v>757.67999999999995</v>
      </c>
      <c r="BL136" s="18" t="s">
        <v>174</v>
      </c>
      <c r="BM136" s="216" t="s">
        <v>1690</v>
      </c>
    </row>
    <row r="137" s="2" customFormat="1">
      <c r="A137" s="33"/>
      <c r="B137" s="34"/>
      <c r="C137" s="35"/>
      <c r="D137" s="218" t="s">
        <v>176</v>
      </c>
      <c r="E137" s="35"/>
      <c r="F137" s="219" t="s">
        <v>1458</v>
      </c>
      <c r="G137" s="35"/>
      <c r="H137" s="35"/>
      <c r="I137" s="35"/>
      <c r="J137" s="35"/>
      <c r="K137" s="35"/>
      <c r="L137" s="39"/>
      <c r="M137" s="220"/>
      <c r="N137" s="221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176</v>
      </c>
      <c r="AU137" s="18" t="s">
        <v>84</v>
      </c>
    </row>
    <row r="138" s="2" customFormat="1" ht="55.5" customHeight="1">
      <c r="A138" s="33"/>
      <c r="B138" s="34"/>
      <c r="C138" s="206" t="s">
        <v>265</v>
      </c>
      <c r="D138" s="206" t="s">
        <v>169</v>
      </c>
      <c r="E138" s="207" t="s">
        <v>1459</v>
      </c>
      <c r="F138" s="208" t="s">
        <v>1460</v>
      </c>
      <c r="G138" s="209" t="s">
        <v>322</v>
      </c>
      <c r="H138" s="210">
        <v>66.680999999999997</v>
      </c>
      <c r="I138" s="211">
        <v>355</v>
      </c>
      <c r="J138" s="211">
        <f>ROUND(I138*H138,2)</f>
        <v>23671.759999999998</v>
      </c>
      <c r="K138" s="208" t="s">
        <v>173</v>
      </c>
      <c r="L138" s="39"/>
      <c r="M138" s="212" t="s">
        <v>18</v>
      </c>
      <c r="N138" s="213" t="s">
        <v>47</v>
      </c>
      <c r="O138" s="214">
        <v>0</v>
      </c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174</v>
      </c>
      <c r="AT138" s="216" t="s">
        <v>169</v>
      </c>
      <c r="AU138" s="216" t="s">
        <v>84</v>
      </c>
      <c r="AY138" s="18" t="s">
        <v>167</v>
      </c>
      <c r="BE138" s="217">
        <f>IF(N138="základní",J138,0)</f>
        <v>23671.759999999998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20</v>
      </c>
      <c r="BK138" s="217">
        <f>ROUND(I138*H138,2)</f>
        <v>23671.759999999998</v>
      </c>
      <c r="BL138" s="18" t="s">
        <v>174</v>
      </c>
      <c r="BM138" s="216" t="s">
        <v>1691</v>
      </c>
    </row>
    <row r="139" s="2" customFormat="1">
      <c r="A139" s="33"/>
      <c r="B139" s="34"/>
      <c r="C139" s="35"/>
      <c r="D139" s="218" t="s">
        <v>176</v>
      </c>
      <c r="E139" s="35"/>
      <c r="F139" s="219" t="s">
        <v>1462</v>
      </c>
      <c r="G139" s="35"/>
      <c r="H139" s="35"/>
      <c r="I139" s="35"/>
      <c r="J139" s="35"/>
      <c r="K139" s="35"/>
      <c r="L139" s="39"/>
      <c r="M139" s="220"/>
      <c r="N139" s="221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176</v>
      </c>
      <c r="AU139" s="18" t="s">
        <v>84</v>
      </c>
    </row>
    <row r="140" s="12" customFormat="1" ht="25.92" customHeight="1">
      <c r="A140" s="12"/>
      <c r="B140" s="191"/>
      <c r="C140" s="192"/>
      <c r="D140" s="193" t="s">
        <v>75</v>
      </c>
      <c r="E140" s="194" t="s">
        <v>359</v>
      </c>
      <c r="F140" s="194" t="s">
        <v>360</v>
      </c>
      <c r="G140" s="192"/>
      <c r="H140" s="192"/>
      <c r="I140" s="192"/>
      <c r="J140" s="195">
        <f>BK140</f>
        <v>3221.6199999999999</v>
      </c>
      <c r="K140" s="192"/>
      <c r="L140" s="196"/>
      <c r="M140" s="197"/>
      <c r="N140" s="198"/>
      <c r="O140" s="198"/>
      <c r="P140" s="199">
        <f>P141+P148+P153</f>
        <v>2.5859999999999999</v>
      </c>
      <c r="Q140" s="198"/>
      <c r="R140" s="199">
        <f>R141+R148+R153</f>
        <v>0</v>
      </c>
      <c r="S140" s="198"/>
      <c r="T140" s="200">
        <f>T141+T148+T153</f>
        <v>0.47200000000000003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1" t="s">
        <v>84</v>
      </c>
      <c r="AT140" s="202" t="s">
        <v>75</v>
      </c>
      <c r="AU140" s="202" t="s">
        <v>76</v>
      </c>
      <c r="AY140" s="201" t="s">
        <v>167</v>
      </c>
      <c r="BK140" s="203">
        <f>BK141+BK148+BK153</f>
        <v>3221.6199999999999</v>
      </c>
    </row>
    <row r="141" s="12" customFormat="1" ht="22.8" customHeight="1">
      <c r="A141" s="12"/>
      <c r="B141" s="191"/>
      <c r="C141" s="192"/>
      <c r="D141" s="193" t="s">
        <v>75</v>
      </c>
      <c r="E141" s="204" t="s">
        <v>361</v>
      </c>
      <c r="F141" s="204" t="s">
        <v>362</v>
      </c>
      <c r="G141" s="192"/>
      <c r="H141" s="192"/>
      <c r="I141" s="192"/>
      <c r="J141" s="205">
        <f>BK141</f>
        <v>1125.31</v>
      </c>
      <c r="K141" s="192"/>
      <c r="L141" s="196"/>
      <c r="M141" s="197"/>
      <c r="N141" s="198"/>
      <c r="O141" s="198"/>
      <c r="P141" s="199">
        <f>SUM(P142:P147)</f>
        <v>2.3519999999999999</v>
      </c>
      <c r="Q141" s="198"/>
      <c r="R141" s="199">
        <f>SUM(R142:R147)</f>
        <v>0</v>
      </c>
      <c r="S141" s="198"/>
      <c r="T141" s="200">
        <f>SUM(T142:T147)</f>
        <v>0.16800000000000001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1" t="s">
        <v>84</v>
      </c>
      <c r="AT141" s="202" t="s">
        <v>75</v>
      </c>
      <c r="AU141" s="202" t="s">
        <v>20</v>
      </c>
      <c r="AY141" s="201" t="s">
        <v>167</v>
      </c>
      <c r="BK141" s="203">
        <f>SUM(BK142:BK147)</f>
        <v>1125.31</v>
      </c>
    </row>
    <row r="142" s="2" customFormat="1" ht="24.15" customHeight="1">
      <c r="A142" s="33"/>
      <c r="B142" s="34"/>
      <c r="C142" s="206" t="s">
        <v>8</v>
      </c>
      <c r="D142" s="206" t="s">
        <v>169</v>
      </c>
      <c r="E142" s="207" t="s">
        <v>1467</v>
      </c>
      <c r="F142" s="208" t="s">
        <v>1468</v>
      </c>
      <c r="G142" s="209" t="s">
        <v>124</v>
      </c>
      <c r="H142" s="210">
        <v>42</v>
      </c>
      <c r="I142" s="211">
        <v>26</v>
      </c>
      <c r="J142" s="211">
        <f>ROUND(I142*H142,2)</f>
        <v>1092</v>
      </c>
      <c r="K142" s="208" t="s">
        <v>173</v>
      </c>
      <c r="L142" s="39"/>
      <c r="M142" s="212" t="s">
        <v>18</v>
      </c>
      <c r="N142" s="213" t="s">
        <v>47</v>
      </c>
      <c r="O142" s="214">
        <v>0.056000000000000001</v>
      </c>
      <c r="P142" s="214">
        <f>O142*H142</f>
        <v>2.3519999999999999</v>
      </c>
      <c r="Q142" s="214">
        <v>0</v>
      </c>
      <c r="R142" s="214">
        <f>Q142*H142</f>
        <v>0</v>
      </c>
      <c r="S142" s="214">
        <v>0.0040000000000000001</v>
      </c>
      <c r="T142" s="215">
        <f>S142*H142</f>
        <v>0.16800000000000001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6" t="s">
        <v>277</v>
      </c>
      <c r="AT142" s="216" t="s">
        <v>169</v>
      </c>
      <c r="AU142" s="216" t="s">
        <v>84</v>
      </c>
      <c r="AY142" s="18" t="s">
        <v>167</v>
      </c>
      <c r="BE142" s="217">
        <f>IF(N142="základní",J142,0)</f>
        <v>1092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20</v>
      </c>
      <c r="BK142" s="217">
        <f>ROUND(I142*H142,2)</f>
        <v>1092</v>
      </c>
      <c r="BL142" s="18" t="s">
        <v>277</v>
      </c>
      <c r="BM142" s="216" t="s">
        <v>1692</v>
      </c>
    </row>
    <row r="143" s="2" customFormat="1">
      <c r="A143" s="33"/>
      <c r="B143" s="34"/>
      <c r="C143" s="35"/>
      <c r="D143" s="218" t="s">
        <v>176</v>
      </c>
      <c r="E143" s="35"/>
      <c r="F143" s="219" t="s">
        <v>1470</v>
      </c>
      <c r="G143" s="35"/>
      <c r="H143" s="35"/>
      <c r="I143" s="35"/>
      <c r="J143" s="35"/>
      <c r="K143" s="35"/>
      <c r="L143" s="39"/>
      <c r="M143" s="220"/>
      <c r="N143" s="221"/>
      <c r="O143" s="78"/>
      <c r="P143" s="78"/>
      <c r="Q143" s="78"/>
      <c r="R143" s="78"/>
      <c r="S143" s="78"/>
      <c r="T143" s="79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8" t="s">
        <v>176</v>
      </c>
      <c r="AU143" s="18" t="s">
        <v>84</v>
      </c>
    </row>
    <row r="144" s="14" customFormat="1">
      <c r="A144" s="14"/>
      <c r="B144" s="232"/>
      <c r="C144" s="233"/>
      <c r="D144" s="224" t="s">
        <v>178</v>
      </c>
      <c r="E144" s="234" t="s">
        <v>18</v>
      </c>
      <c r="F144" s="235" t="s">
        <v>1677</v>
      </c>
      <c r="G144" s="233"/>
      <c r="H144" s="236">
        <v>42</v>
      </c>
      <c r="I144" s="233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178</v>
      </c>
      <c r="AU144" s="241" t="s">
        <v>84</v>
      </c>
      <c r="AV144" s="14" t="s">
        <v>84</v>
      </c>
      <c r="AW144" s="14" t="s">
        <v>180</v>
      </c>
      <c r="AX144" s="14" t="s">
        <v>76</v>
      </c>
      <c r="AY144" s="241" t="s">
        <v>167</v>
      </c>
    </row>
    <row r="145" s="15" customFormat="1">
      <c r="A145" s="15"/>
      <c r="B145" s="242"/>
      <c r="C145" s="243"/>
      <c r="D145" s="224" t="s">
        <v>178</v>
      </c>
      <c r="E145" s="244" t="s">
        <v>18</v>
      </c>
      <c r="F145" s="245" t="s">
        <v>182</v>
      </c>
      <c r="G145" s="243"/>
      <c r="H145" s="246">
        <v>42</v>
      </c>
      <c r="I145" s="243"/>
      <c r="J145" s="243"/>
      <c r="K145" s="243"/>
      <c r="L145" s="247"/>
      <c r="M145" s="248"/>
      <c r="N145" s="249"/>
      <c r="O145" s="249"/>
      <c r="P145" s="249"/>
      <c r="Q145" s="249"/>
      <c r="R145" s="249"/>
      <c r="S145" s="249"/>
      <c r="T145" s="250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1" t="s">
        <v>178</v>
      </c>
      <c r="AU145" s="251" t="s">
        <v>84</v>
      </c>
      <c r="AV145" s="15" t="s">
        <v>174</v>
      </c>
      <c r="AW145" s="15" t="s">
        <v>180</v>
      </c>
      <c r="AX145" s="15" t="s">
        <v>20</v>
      </c>
      <c r="AY145" s="251" t="s">
        <v>167</v>
      </c>
    </row>
    <row r="146" s="2" customFormat="1" ht="44.25" customHeight="1">
      <c r="A146" s="33"/>
      <c r="B146" s="34"/>
      <c r="C146" s="206" t="s">
        <v>277</v>
      </c>
      <c r="D146" s="206" t="s">
        <v>169</v>
      </c>
      <c r="E146" s="207" t="s">
        <v>387</v>
      </c>
      <c r="F146" s="208" t="s">
        <v>388</v>
      </c>
      <c r="G146" s="209" t="s">
        <v>389</v>
      </c>
      <c r="H146" s="210">
        <v>10.92</v>
      </c>
      <c r="I146" s="211">
        <v>3.0499999999999998</v>
      </c>
      <c r="J146" s="211">
        <f>ROUND(I146*H146,2)</f>
        <v>33.310000000000002</v>
      </c>
      <c r="K146" s="208" t="s">
        <v>173</v>
      </c>
      <c r="L146" s="39"/>
      <c r="M146" s="212" t="s">
        <v>18</v>
      </c>
      <c r="N146" s="213" t="s">
        <v>47</v>
      </c>
      <c r="O146" s="214">
        <v>0</v>
      </c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6" t="s">
        <v>277</v>
      </c>
      <c r="AT146" s="216" t="s">
        <v>169</v>
      </c>
      <c r="AU146" s="216" t="s">
        <v>84</v>
      </c>
      <c r="AY146" s="18" t="s">
        <v>167</v>
      </c>
      <c r="BE146" s="217">
        <f>IF(N146="základní",J146,0)</f>
        <v>33.310000000000002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20</v>
      </c>
      <c r="BK146" s="217">
        <f>ROUND(I146*H146,2)</f>
        <v>33.310000000000002</v>
      </c>
      <c r="BL146" s="18" t="s">
        <v>277</v>
      </c>
      <c r="BM146" s="216" t="s">
        <v>1693</v>
      </c>
    </row>
    <row r="147" s="2" customFormat="1">
      <c r="A147" s="33"/>
      <c r="B147" s="34"/>
      <c r="C147" s="35"/>
      <c r="D147" s="218" t="s">
        <v>176</v>
      </c>
      <c r="E147" s="35"/>
      <c r="F147" s="219" t="s">
        <v>391</v>
      </c>
      <c r="G147" s="35"/>
      <c r="H147" s="35"/>
      <c r="I147" s="35"/>
      <c r="J147" s="35"/>
      <c r="K147" s="35"/>
      <c r="L147" s="39"/>
      <c r="M147" s="220"/>
      <c r="N147" s="221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176</v>
      </c>
      <c r="AU147" s="18" t="s">
        <v>84</v>
      </c>
    </row>
    <row r="148" s="12" customFormat="1" ht="22.8" customHeight="1">
      <c r="A148" s="12"/>
      <c r="B148" s="191"/>
      <c r="C148" s="192"/>
      <c r="D148" s="193" t="s">
        <v>75</v>
      </c>
      <c r="E148" s="204" t="s">
        <v>1621</v>
      </c>
      <c r="F148" s="204" t="s">
        <v>1622</v>
      </c>
      <c r="G148" s="192"/>
      <c r="H148" s="192"/>
      <c r="I148" s="192"/>
      <c r="J148" s="205">
        <f>BK148</f>
        <v>35.460000000000001</v>
      </c>
      <c r="K148" s="192"/>
      <c r="L148" s="196"/>
      <c r="M148" s="197"/>
      <c r="N148" s="198"/>
      <c r="O148" s="198"/>
      <c r="P148" s="199">
        <f>SUM(P149:P152)</f>
        <v>0.050000000000000003</v>
      </c>
      <c r="Q148" s="198"/>
      <c r="R148" s="199">
        <f>SUM(R149:R152)</f>
        <v>0</v>
      </c>
      <c r="S148" s="198"/>
      <c r="T148" s="200">
        <f>SUM(T149:T152)</f>
        <v>0.024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84</v>
      </c>
      <c r="AT148" s="202" t="s">
        <v>75</v>
      </c>
      <c r="AU148" s="202" t="s">
        <v>20</v>
      </c>
      <c r="AY148" s="201" t="s">
        <v>167</v>
      </c>
      <c r="BK148" s="203">
        <f>SUM(BK149:BK152)</f>
        <v>35.460000000000001</v>
      </c>
    </row>
    <row r="149" s="2" customFormat="1" ht="24.15" customHeight="1">
      <c r="A149" s="33"/>
      <c r="B149" s="34"/>
      <c r="C149" s="206" t="s">
        <v>284</v>
      </c>
      <c r="D149" s="206" t="s">
        <v>169</v>
      </c>
      <c r="E149" s="207" t="s">
        <v>1694</v>
      </c>
      <c r="F149" s="208" t="s">
        <v>1695</v>
      </c>
      <c r="G149" s="209" t="s">
        <v>438</v>
      </c>
      <c r="H149" s="210">
        <v>1</v>
      </c>
      <c r="I149" s="211">
        <v>35.200000000000003</v>
      </c>
      <c r="J149" s="211">
        <f>ROUND(I149*H149,2)</f>
        <v>35.200000000000003</v>
      </c>
      <c r="K149" s="208" t="s">
        <v>173</v>
      </c>
      <c r="L149" s="39"/>
      <c r="M149" s="212" t="s">
        <v>18</v>
      </c>
      <c r="N149" s="213" t="s">
        <v>47</v>
      </c>
      <c r="O149" s="214">
        <v>0.050000000000000003</v>
      </c>
      <c r="P149" s="214">
        <f>O149*H149</f>
        <v>0.050000000000000003</v>
      </c>
      <c r="Q149" s="214">
        <v>0</v>
      </c>
      <c r="R149" s="214">
        <f>Q149*H149</f>
        <v>0</v>
      </c>
      <c r="S149" s="214">
        <v>0.024</v>
      </c>
      <c r="T149" s="215">
        <f>S149*H149</f>
        <v>0.024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6" t="s">
        <v>277</v>
      </c>
      <c r="AT149" s="216" t="s">
        <v>169</v>
      </c>
      <c r="AU149" s="216" t="s">
        <v>84</v>
      </c>
      <c r="AY149" s="18" t="s">
        <v>167</v>
      </c>
      <c r="BE149" s="217">
        <f>IF(N149="základní",J149,0)</f>
        <v>35.200000000000003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20</v>
      </c>
      <c r="BK149" s="217">
        <f>ROUND(I149*H149,2)</f>
        <v>35.200000000000003</v>
      </c>
      <c r="BL149" s="18" t="s">
        <v>277</v>
      </c>
      <c r="BM149" s="216" t="s">
        <v>1696</v>
      </c>
    </row>
    <row r="150" s="2" customFormat="1">
      <c r="A150" s="33"/>
      <c r="B150" s="34"/>
      <c r="C150" s="35"/>
      <c r="D150" s="218" t="s">
        <v>176</v>
      </c>
      <c r="E150" s="35"/>
      <c r="F150" s="219" t="s">
        <v>1697</v>
      </c>
      <c r="G150" s="35"/>
      <c r="H150" s="35"/>
      <c r="I150" s="35"/>
      <c r="J150" s="35"/>
      <c r="K150" s="35"/>
      <c r="L150" s="39"/>
      <c r="M150" s="220"/>
      <c r="N150" s="221"/>
      <c r="O150" s="78"/>
      <c r="P150" s="78"/>
      <c r="Q150" s="78"/>
      <c r="R150" s="78"/>
      <c r="S150" s="78"/>
      <c r="T150" s="79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8" t="s">
        <v>176</v>
      </c>
      <c r="AU150" s="18" t="s">
        <v>84</v>
      </c>
    </row>
    <row r="151" s="2" customFormat="1" ht="44.25" customHeight="1">
      <c r="A151" s="33"/>
      <c r="B151" s="34"/>
      <c r="C151" s="206" t="s">
        <v>290</v>
      </c>
      <c r="D151" s="206" t="s">
        <v>169</v>
      </c>
      <c r="E151" s="207" t="s">
        <v>1631</v>
      </c>
      <c r="F151" s="208" t="s">
        <v>1632</v>
      </c>
      <c r="G151" s="209" t="s">
        <v>389</v>
      </c>
      <c r="H151" s="210">
        <v>0.35199999999999998</v>
      </c>
      <c r="I151" s="211">
        <v>0.73999999999999999</v>
      </c>
      <c r="J151" s="211">
        <f>ROUND(I151*H151,2)</f>
        <v>0.26000000000000001</v>
      </c>
      <c r="K151" s="208" t="s">
        <v>173</v>
      </c>
      <c r="L151" s="39"/>
      <c r="M151" s="212" t="s">
        <v>18</v>
      </c>
      <c r="N151" s="213" t="s">
        <v>47</v>
      </c>
      <c r="O151" s="214">
        <v>0</v>
      </c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6" t="s">
        <v>277</v>
      </c>
      <c r="AT151" s="216" t="s">
        <v>169</v>
      </c>
      <c r="AU151" s="216" t="s">
        <v>84</v>
      </c>
      <c r="AY151" s="18" t="s">
        <v>167</v>
      </c>
      <c r="BE151" s="217">
        <f>IF(N151="základní",J151,0)</f>
        <v>0.26000000000000001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20</v>
      </c>
      <c r="BK151" s="217">
        <f>ROUND(I151*H151,2)</f>
        <v>0.26000000000000001</v>
      </c>
      <c r="BL151" s="18" t="s">
        <v>277</v>
      </c>
      <c r="BM151" s="216" t="s">
        <v>1698</v>
      </c>
    </row>
    <row r="152" s="2" customFormat="1">
      <c r="A152" s="33"/>
      <c r="B152" s="34"/>
      <c r="C152" s="35"/>
      <c r="D152" s="218" t="s">
        <v>176</v>
      </c>
      <c r="E152" s="35"/>
      <c r="F152" s="219" t="s">
        <v>1634</v>
      </c>
      <c r="G152" s="35"/>
      <c r="H152" s="35"/>
      <c r="I152" s="35"/>
      <c r="J152" s="35"/>
      <c r="K152" s="35"/>
      <c r="L152" s="39"/>
      <c r="M152" s="220"/>
      <c r="N152" s="221"/>
      <c r="O152" s="78"/>
      <c r="P152" s="78"/>
      <c r="Q152" s="78"/>
      <c r="R152" s="78"/>
      <c r="S152" s="78"/>
      <c r="T152" s="79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176</v>
      </c>
      <c r="AU152" s="18" t="s">
        <v>84</v>
      </c>
    </row>
    <row r="153" s="12" customFormat="1" ht="22.8" customHeight="1">
      <c r="A153" s="12"/>
      <c r="B153" s="191"/>
      <c r="C153" s="192"/>
      <c r="D153" s="193" t="s">
        <v>75</v>
      </c>
      <c r="E153" s="204" t="s">
        <v>433</v>
      </c>
      <c r="F153" s="204" t="s">
        <v>434</v>
      </c>
      <c r="G153" s="192"/>
      <c r="H153" s="192"/>
      <c r="I153" s="192"/>
      <c r="J153" s="205">
        <f>BK153</f>
        <v>2060.8499999999999</v>
      </c>
      <c r="K153" s="192"/>
      <c r="L153" s="196"/>
      <c r="M153" s="197"/>
      <c r="N153" s="198"/>
      <c r="O153" s="198"/>
      <c r="P153" s="199">
        <f>SUM(P154:P160)</f>
        <v>0.184</v>
      </c>
      <c r="Q153" s="198"/>
      <c r="R153" s="199">
        <f>SUM(R154:R160)</f>
        <v>0</v>
      </c>
      <c r="S153" s="198"/>
      <c r="T153" s="200">
        <f>SUM(T154:T160)</f>
        <v>0.28000000000000003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84</v>
      </c>
      <c r="AT153" s="202" t="s">
        <v>75</v>
      </c>
      <c r="AU153" s="202" t="s">
        <v>20</v>
      </c>
      <c r="AY153" s="201" t="s">
        <v>167</v>
      </c>
      <c r="BK153" s="203">
        <f>SUM(BK154:BK160)</f>
        <v>2060.8499999999999</v>
      </c>
    </row>
    <row r="154" s="2" customFormat="1" ht="24.15" customHeight="1">
      <c r="A154" s="33"/>
      <c r="B154" s="34"/>
      <c r="C154" s="206" t="s">
        <v>298</v>
      </c>
      <c r="D154" s="206" t="s">
        <v>169</v>
      </c>
      <c r="E154" s="207" t="s">
        <v>1699</v>
      </c>
      <c r="F154" s="208" t="s">
        <v>1700</v>
      </c>
      <c r="G154" s="209" t="s">
        <v>438</v>
      </c>
      <c r="H154" s="210">
        <v>1</v>
      </c>
      <c r="I154" s="211">
        <v>38.399999999999999</v>
      </c>
      <c r="J154" s="211">
        <f>ROUND(I154*H154,2)</f>
        <v>38.399999999999999</v>
      </c>
      <c r="K154" s="208" t="s">
        <v>173</v>
      </c>
      <c r="L154" s="39"/>
      <c r="M154" s="212" t="s">
        <v>18</v>
      </c>
      <c r="N154" s="213" t="s">
        <v>47</v>
      </c>
      <c r="O154" s="214">
        <v>0.065000000000000002</v>
      </c>
      <c r="P154" s="214">
        <f>O154*H154</f>
        <v>0.065000000000000002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6" t="s">
        <v>277</v>
      </c>
      <c r="AT154" s="216" t="s">
        <v>169</v>
      </c>
      <c r="AU154" s="216" t="s">
        <v>84</v>
      </c>
      <c r="AY154" s="18" t="s">
        <v>167</v>
      </c>
      <c r="BE154" s="217">
        <f>IF(N154="základní",J154,0)</f>
        <v>38.399999999999999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20</v>
      </c>
      <c r="BK154" s="217">
        <f>ROUND(I154*H154,2)</f>
        <v>38.399999999999999</v>
      </c>
      <c r="BL154" s="18" t="s">
        <v>277</v>
      </c>
      <c r="BM154" s="216" t="s">
        <v>1701</v>
      </c>
    </row>
    <row r="155" s="2" customFormat="1">
      <c r="A155" s="33"/>
      <c r="B155" s="34"/>
      <c r="C155" s="35"/>
      <c r="D155" s="218" t="s">
        <v>176</v>
      </c>
      <c r="E155" s="35"/>
      <c r="F155" s="219" t="s">
        <v>1702</v>
      </c>
      <c r="G155" s="35"/>
      <c r="H155" s="35"/>
      <c r="I155" s="35"/>
      <c r="J155" s="35"/>
      <c r="K155" s="35"/>
      <c r="L155" s="39"/>
      <c r="M155" s="220"/>
      <c r="N155" s="221"/>
      <c r="O155" s="78"/>
      <c r="P155" s="78"/>
      <c r="Q155" s="78"/>
      <c r="R155" s="78"/>
      <c r="S155" s="78"/>
      <c r="T155" s="79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176</v>
      </c>
      <c r="AU155" s="18" t="s">
        <v>84</v>
      </c>
    </row>
    <row r="156" s="2" customFormat="1" ht="16.5" customHeight="1">
      <c r="A156" s="33"/>
      <c r="B156" s="34"/>
      <c r="C156" s="206" t="s">
        <v>305</v>
      </c>
      <c r="D156" s="206" t="s">
        <v>169</v>
      </c>
      <c r="E156" s="207" t="s">
        <v>1703</v>
      </c>
      <c r="F156" s="208" t="s">
        <v>1704</v>
      </c>
      <c r="G156" s="209" t="s">
        <v>124</v>
      </c>
      <c r="H156" s="210">
        <v>7</v>
      </c>
      <c r="I156" s="211">
        <v>285</v>
      </c>
      <c r="J156" s="211">
        <f>ROUND(I156*H156,2)</f>
        <v>1995</v>
      </c>
      <c r="K156" s="208" t="s">
        <v>18</v>
      </c>
      <c r="L156" s="39"/>
      <c r="M156" s="212" t="s">
        <v>18</v>
      </c>
      <c r="N156" s="213" t="s">
        <v>47</v>
      </c>
      <c r="O156" s="214">
        <v>0.017000000000000001</v>
      </c>
      <c r="P156" s="214">
        <f>O156*H156</f>
        <v>0.11900000000000001</v>
      </c>
      <c r="Q156" s="214">
        <v>0</v>
      </c>
      <c r="R156" s="214">
        <f>Q156*H156</f>
        <v>0</v>
      </c>
      <c r="S156" s="214">
        <v>0.040000000000000001</v>
      </c>
      <c r="T156" s="215">
        <f>S156*H156</f>
        <v>0.28000000000000003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6" t="s">
        <v>277</v>
      </c>
      <c r="AT156" s="216" t="s">
        <v>169</v>
      </c>
      <c r="AU156" s="216" t="s">
        <v>84</v>
      </c>
      <c r="AY156" s="18" t="s">
        <v>167</v>
      </c>
      <c r="BE156" s="217">
        <f>IF(N156="základní",J156,0)</f>
        <v>1995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20</v>
      </c>
      <c r="BK156" s="217">
        <f>ROUND(I156*H156,2)</f>
        <v>1995</v>
      </c>
      <c r="BL156" s="18" t="s">
        <v>277</v>
      </c>
      <c r="BM156" s="216" t="s">
        <v>1705</v>
      </c>
    </row>
    <row r="157" s="14" customFormat="1">
      <c r="A157" s="14"/>
      <c r="B157" s="232"/>
      <c r="C157" s="233"/>
      <c r="D157" s="224" t="s">
        <v>178</v>
      </c>
      <c r="E157" s="234" t="s">
        <v>18</v>
      </c>
      <c r="F157" s="235" t="s">
        <v>1706</v>
      </c>
      <c r="G157" s="233"/>
      <c r="H157" s="236">
        <v>7</v>
      </c>
      <c r="I157" s="233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178</v>
      </c>
      <c r="AU157" s="241" t="s">
        <v>84</v>
      </c>
      <c r="AV157" s="14" t="s">
        <v>84</v>
      </c>
      <c r="AW157" s="14" t="s">
        <v>180</v>
      </c>
      <c r="AX157" s="14" t="s">
        <v>76</v>
      </c>
      <c r="AY157" s="241" t="s">
        <v>167</v>
      </c>
    </row>
    <row r="158" s="15" customFormat="1">
      <c r="A158" s="15"/>
      <c r="B158" s="242"/>
      <c r="C158" s="243"/>
      <c r="D158" s="224" t="s">
        <v>178</v>
      </c>
      <c r="E158" s="244" t="s">
        <v>18</v>
      </c>
      <c r="F158" s="245" t="s">
        <v>182</v>
      </c>
      <c r="G158" s="243"/>
      <c r="H158" s="246">
        <v>7</v>
      </c>
      <c r="I158" s="243"/>
      <c r="J158" s="243"/>
      <c r="K158" s="243"/>
      <c r="L158" s="247"/>
      <c r="M158" s="248"/>
      <c r="N158" s="249"/>
      <c r="O158" s="249"/>
      <c r="P158" s="249"/>
      <c r="Q158" s="249"/>
      <c r="R158" s="249"/>
      <c r="S158" s="249"/>
      <c r="T158" s="250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51" t="s">
        <v>178</v>
      </c>
      <c r="AU158" s="251" t="s">
        <v>84</v>
      </c>
      <c r="AV158" s="15" t="s">
        <v>174</v>
      </c>
      <c r="AW158" s="15" t="s">
        <v>180</v>
      </c>
      <c r="AX158" s="15" t="s">
        <v>20</v>
      </c>
      <c r="AY158" s="251" t="s">
        <v>167</v>
      </c>
    </row>
    <row r="159" s="2" customFormat="1" ht="44.25" customHeight="1">
      <c r="A159" s="33"/>
      <c r="B159" s="34"/>
      <c r="C159" s="206" t="s">
        <v>7</v>
      </c>
      <c r="D159" s="206" t="s">
        <v>169</v>
      </c>
      <c r="E159" s="207" t="s">
        <v>552</v>
      </c>
      <c r="F159" s="208" t="s">
        <v>553</v>
      </c>
      <c r="G159" s="209" t="s">
        <v>389</v>
      </c>
      <c r="H159" s="210">
        <v>20.334</v>
      </c>
      <c r="I159" s="211">
        <v>1.3500000000000001</v>
      </c>
      <c r="J159" s="211">
        <f>ROUND(I159*H159,2)</f>
        <v>27.449999999999999</v>
      </c>
      <c r="K159" s="208" t="s">
        <v>173</v>
      </c>
      <c r="L159" s="39"/>
      <c r="M159" s="212" t="s">
        <v>18</v>
      </c>
      <c r="N159" s="213" t="s">
        <v>47</v>
      </c>
      <c r="O159" s="214">
        <v>0</v>
      </c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6" t="s">
        <v>174</v>
      </c>
      <c r="AT159" s="216" t="s">
        <v>169</v>
      </c>
      <c r="AU159" s="216" t="s">
        <v>84</v>
      </c>
      <c r="AY159" s="18" t="s">
        <v>167</v>
      </c>
      <c r="BE159" s="217">
        <f>IF(N159="základní",J159,0)</f>
        <v>27.449999999999999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20</v>
      </c>
      <c r="BK159" s="217">
        <f>ROUND(I159*H159,2)</f>
        <v>27.449999999999999</v>
      </c>
      <c r="BL159" s="18" t="s">
        <v>174</v>
      </c>
      <c r="BM159" s="216" t="s">
        <v>1707</v>
      </c>
    </row>
    <row r="160" s="2" customFormat="1">
      <c r="A160" s="33"/>
      <c r="B160" s="34"/>
      <c r="C160" s="35"/>
      <c r="D160" s="218" t="s">
        <v>176</v>
      </c>
      <c r="E160" s="35"/>
      <c r="F160" s="219" t="s">
        <v>555</v>
      </c>
      <c r="G160" s="35"/>
      <c r="H160" s="35"/>
      <c r="I160" s="35"/>
      <c r="J160" s="35"/>
      <c r="K160" s="35"/>
      <c r="L160" s="39"/>
      <c r="M160" s="262"/>
      <c r="N160" s="263"/>
      <c r="O160" s="264"/>
      <c r="P160" s="264"/>
      <c r="Q160" s="264"/>
      <c r="R160" s="264"/>
      <c r="S160" s="264"/>
      <c r="T160" s="265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8" t="s">
        <v>176</v>
      </c>
      <c r="AU160" s="18" t="s">
        <v>84</v>
      </c>
    </row>
    <row r="161" s="2" customFormat="1" ht="6.96" customHeight="1">
      <c r="A161" s="33"/>
      <c r="B161" s="53"/>
      <c r="C161" s="54"/>
      <c r="D161" s="54"/>
      <c r="E161" s="54"/>
      <c r="F161" s="54"/>
      <c r="G161" s="54"/>
      <c r="H161" s="54"/>
      <c r="I161" s="54"/>
      <c r="J161" s="54"/>
      <c r="K161" s="54"/>
      <c r="L161" s="39"/>
      <c r="M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</row>
  </sheetData>
  <sheetProtection sheet="1" autoFilter="0" formatColumns="0" formatRows="0" objects="1" scenarios="1" spinCount="100000" saltValue="x8Pf2prkpQTb3voqmBvUP2uYg9TLbva7DGExiGLjjDEPiMQ0TgG9xxd383WfMP+XMB7xk1F08yioyuaQps3azA==" hashValue="H5zmc2DAiK2PbZnRhsWfE9xQqTxdcNSwdSz2dMahfulbp0ToSHYmFyJpusd5t06qNsi32x+dzo0ypGjK9zR1Ow==" algorithmName="SHA-512" password="C71F"/>
  <autoFilter ref="C91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961055111"/>
    <hyperlink ref="F100" r:id="rId2" display="https://podminky.urs.cz/item/CS_URS_2023_02/961055111"/>
    <hyperlink ref="F104" r:id="rId3" display="https://podminky.urs.cz/item/CS_URS_2023_02/963015131"/>
    <hyperlink ref="F109" r:id="rId4" display="https://podminky.urs.cz/item/CS_URS_2023_02/963053935"/>
    <hyperlink ref="F113" r:id="rId5" display="https://podminky.urs.cz/item/CS_URS_2023_02/965042141"/>
    <hyperlink ref="F117" r:id="rId6" display="https://podminky.urs.cz/item/CS_URS_2023_02/965045113"/>
    <hyperlink ref="F121" r:id="rId7" display="https://podminky.urs.cz/item/CS_URS_2023_02/968072455"/>
    <hyperlink ref="F126" r:id="rId8" display="https://podminky.urs.cz/item/CS_URS_2023_02/997013151"/>
    <hyperlink ref="F130" r:id="rId9" display="https://podminky.urs.cz/item/CS_URS_2023_02/997013501"/>
    <hyperlink ref="F132" r:id="rId10" display="https://podminky.urs.cz/item/CS_URS_2023_02/997013509"/>
    <hyperlink ref="F135" r:id="rId11" display="https://podminky.urs.cz/item/CS_URS_2023_02/997013631"/>
    <hyperlink ref="F137" r:id="rId12" display="https://podminky.urs.cz/item/CS_URS_2023_02/997013814"/>
    <hyperlink ref="F139" r:id="rId13" display="https://podminky.urs.cz/item/CS_URS_2023_02/997013869"/>
    <hyperlink ref="F143" r:id="rId14" display="https://podminky.urs.cz/item/CS_URS_2023_02/711131811"/>
    <hyperlink ref="F147" r:id="rId15" display="https://podminky.urs.cz/item/CS_URS_2023_02/998711201"/>
    <hyperlink ref="F150" r:id="rId16" display="https://podminky.urs.cz/item/CS_URS_2023_02/766691914"/>
    <hyperlink ref="F152" r:id="rId17" display="https://podminky.urs.cz/item/CS_URS_2023_02/998766201"/>
    <hyperlink ref="F155" r:id="rId18" display="https://podminky.urs.cz/item/CS_URS_2023_02/767691822"/>
    <hyperlink ref="F160" r:id="rId19" display="https://podminky.urs.cz/item/CS_URS_2023_02/998767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0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2" customFormat="1" ht="12" customHeight="1">
      <c r="A8" s="33"/>
      <c r="B8" s="39"/>
      <c r="C8" s="33"/>
      <c r="D8" s="137" t="s">
        <v>128</v>
      </c>
      <c r="E8" s="33"/>
      <c r="F8" s="33"/>
      <c r="G8" s="33"/>
      <c r="H8" s="33"/>
      <c r="I8" s="33"/>
      <c r="J8" s="33"/>
      <c r="K8" s="33"/>
      <c r="L8" s="139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="2" customFormat="1" ht="16.5" customHeight="1">
      <c r="A9" s="33"/>
      <c r="B9" s="39"/>
      <c r="C9" s="33"/>
      <c r="D9" s="33"/>
      <c r="E9" s="140" t="s">
        <v>1708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>
      <c r="A10" s="33"/>
      <c r="B10" s="39"/>
      <c r="C10" s="33"/>
      <c r="D10" s="33"/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2" customHeight="1">
      <c r="A11" s="33"/>
      <c r="B11" s="39"/>
      <c r="C11" s="33"/>
      <c r="D11" s="137" t="s">
        <v>17</v>
      </c>
      <c r="E11" s="33"/>
      <c r="F11" s="127" t="s">
        <v>18</v>
      </c>
      <c r="G11" s="33"/>
      <c r="H11" s="33"/>
      <c r="I11" s="137" t="s">
        <v>19</v>
      </c>
      <c r="J11" s="127" t="s">
        <v>18</v>
      </c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 ht="12" customHeight="1">
      <c r="A12" s="33"/>
      <c r="B12" s="39"/>
      <c r="C12" s="33"/>
      <c r="D12" s="137" t="s">
        <v>21</v>
      </c>
      <c r="E12" s="33"/>
      <c r="F12" s="127" t="s">
        <v>22</v>
      </c>
      <c r="G12" s="33"/>
      <c r="H12" s="33"/>
      <c r="I12" s="137" t="s">
        <v>23</v>
      </c>
      <c r="J12" s="141" t="str">
        <f>'Rekapitulace stavby'!AN8</f>
        <v>1. 9. 2023</v>
      </c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0.8" customHeight="1">
      <c r="A13" s="33"/>
      <c r="B13" s="39"/>
      <c r="C13" s="33"/>
      <c r="D13" s="33"/>
      <c r="E13" s="33"/>
      <c r="F13" s="33"/>
      <c r="G13" s="33"/>
      <c r="H13" s="33"/>
      <c r="I13" s="33"/>
      <c r="J13" s="33"/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27</v>
      </c>
      <c r="E14" s="33"/>
      <c r="F14" s="33"/>
      <c r="G14" s="33"/>
      <c r="H14" s="33"/>
      <c r="I14" s="137" t="s">
        <v>28</v>
      </c>
      <c r="J14" s="127" t="s">
        <v>29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8" customHeight="1">
      <c r="A15" s="33"/>
      <c r="B15" s="39"/>
      <c r="C15" s="33"/>
      <c r="D15" s="33"/>
      <c r="E15" s="127" t="s">
        <v>30</v>
      </c>
      <c r="F15" s="33"/>
      <c r="G15" s="33"/>
      <c r="H15" s="33"/>
      <c r="I15" s="137" t="s">
        <v>31</v>
      </c>
      <c r="J15" s="127" t="s">
        <v>32</v>
      </c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6.96" customHeight="1">
      <c r="A16" s="33"/>
      <c r="B16" s="39"/>
      <c r="C16" s="33"/>
      <c r="D16" s="33"/>
      <c r="E16" s="33"/>
      <c r="F16" s="33"/>
      <c r="G16" s="33"/>
      <c r="H16" s="33"/>
      <c r="I16" s="33"/>
      <c r="J16" s="33"/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2" customHeight="1">
      <c r="A17" s="33"/>
      <c r="B17" s="39"/>
      <c r="C17" s="33"/>
      <c r="D17" s="137" t="s">
        <v>33</v>
      </c>
      <c r="E17" s="33"/>
      <c r="F17" s="33"/>
      <c r="G17" s="33"/>
      <c r="H17" s="33"/>
      <c r="I17" s="137" t="s">
        <v>28</v>
      </c>
      <c r="J17" s="127" t="str">
        <f>'Rekapitulace stavby'!AN13</f>
        <v/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18" customHeight="1">
      <c r="A18" s="33"/>
      <c r="B18" s="39"/>
      <c r="C18" s="33"/>
      <c r="D18" s="33"/>
      <c r="E18" s="127" t="str">
        <f>'Rekapitulace stavby'!E14</f>
        <v xml:space="preserve"> </v>
      </c>
      <c r="F18" s="127"/>
      <c r="G18" s="127"/>
      <c r="H18" s="127"/>
      <c r="I18" s="137" t="s">
        <v>31</v>
      </c>
      <c r="J18" s="127" t="str">
        <f>'Rekapitulace stavby'!AN14</f>
        <v/>
      </c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6.96" customHeight="1">
      <c r="A19" s="33"/>
      <c r="B19" s="39"/>
      <c r="C19" s="33"/>
      <c r="D19" s="33"/>
      <c r="E19" s="33"/>
      <c r="F19" s="33"/>
      <c r="G19" s="33"/>
      <c r="H19" s="33"/>
      <c r="I19" s="33"/>
      <c r="J19" s="33"/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2" customHeight="1">
      <c r="A20" s="33"/>
      <c r="B20" s="39"/>
      <c r="C20" s="33"/>
      <c r="D20" s="137" t="s">
        <v>35</v>
      </c>
      <c r="E20" s="33"/>
      <c r="F20" s="33"/>
      <c r="G20" s="33"/>
      <c r="H20" s="33"/>
      <c r="I20" s="137" t="s">
        <v>28</v>
      </c>
      <c r="J20" s="127" t="s">
        <v>36</v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18" customHeight="1">
      <c r="A21" s="33"/>
      <c r="B21" s="39"/>
      <c r="C21" s="33"/>
      <c r="D21" s="33"/>
      <c r="E21" s="127" t="s">
        <v>37</v>
      </c>
      <c r="F21" s="33"/>
      <c r="G21" s="33"/>
      <c r="H21" s="33"/>
      <c r="I21" s="137" t="s">
        <v>31</v>
      </c>
      <c r="J21" s="127" t="s">
        <v>38</v>
      </c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6.96" customHeight="1">
      <c r="A22" s="33"/>
      <c r="B22" s="39"/>
      <c r="C22" s="33"/>
      <c r="D22" s="33"/>
      <c r="E22" s="33"/>
      <c r="F22" s="33"/>
      <c r="G22" s="33"/>
      <c r="H22" s="33"/>
      <c r="I22" s="33"/>
      <c r="J22" s="33"/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2" customHeight="1">
      <c r="A23" s="33"/>
      <c r="B23" s="39"/>
      <c r="C23" s="33"/>
      <c r="D23" s="137" t="s">
        <v>39</v>
      </c>
      <c r="E23" s="33"/>
      <c r="F23" s="33"/>
      <c r="G23" s="33"/>
      <c r="H23" s="33"/>
      <c r="I23" s="137" t="s">
        <v>28</v>
      </c>
      <c r="J23" s="127" t="str">
        <f>IF('Rekapitulace stavby'!AN19="","",'Rekapitulace stavby'!AN19)</f>
        <v/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18" customHeight="1">
      <c r="A24" s="33"/>
      <c r="B24" s="39"/>
      <c r="C24" s="33"/>
      <c r="D24" s="33"/>
      <c r="E24" s="127" t="str">
        <f>IF('Rekapitulace stavby'!E20="","",'Rekapitulace stavby'!E20)</f>
        <v xml:space="preserve"> </v>
      </c>
      <c r="F24" s="33"/>
      <c r="G24" s="33"/>
      <c r="H24" s="33"/>
      <c r="I24" s="137" t="s">
        <v>31</v>
      </c>
      <c r="J24" s="127" t="str">
        <f>IF('Rekapitulace stavby'!AN20="","",'Rekapitulace stavby'!AN20)</f>
        <v/>
      </c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6.96" customHeight="1">
      <c r="A25" s="33"/>
      <c r="B25" s="39"/>
      <c r="C25" s="33"/>
      <c r="D25" s="33"/>
      <c r="E25" s="33"/>
      <c r="F25" s="33"/>
      <c r="G25" s="33"/>
      <c r="H25" s="33"/>
      <c r="I25" s="33"/>
      <c r="J25" s="33"/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2" customHeight="1">
      <c r="A26" s="33"/>
      <c r="B26" s="39"/>
      <c r="C26" s="33"/>
      <c r="D26" s="137" t="s">
        <v>40</v>
      </c>
      <c r="E26" s="33"/>
      <c r="F26" s="33"/>
      <c r="G26" s="33"/>
      <c r="H26" s="33"/>
      <c r="I26" s="33"/>
      <c r="J26" s="33"/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8" customFormat="1" ht="16.5" customHeight="1">
      <c r="A27" s="142"/>
      <c r="B27" s="143"/>
      <c r="C27" s="142"/>
      <c r="D27" s="142"/>
      <c r="E27" s="144" t="s">
        <v>18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3"/>
      <c r="B28" s="39"/>
      <c r="C28" s="33"/>
      <c r="D28" s="33"/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2" customFormat="1" ht="6.96" customHeight="1">
      <c r="A29" s="33"/>
      <c r="B29" s="39"/>
      <c r="C29" s="33"/>
      <c r="D29" s="146"/>
      <c r="E29" s="146"/>
      <c r="F29" s="146"/>
      <c r="G29" s="146"/>
      <c r="H29" s="146"/>
      <c r="I29" s="146"/>
      <c r="J29" s="146"/>
      <c r="K29" s="146"/>
      <c r="L29" s="139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="2" customFormat="1" ht="25.44" customHeight="1">
      <c r="A30" s="33"/>
      <c r="B30" s="39"/>
      <c r="C30" s="33"/>
      <c r="D30" s="147" t="s">
        <v>42</v>
      </c>
      <c r="E30" s="33"/>
      <c r="F30" s="33"/>
      <c r="G30" s="33"/>
      <c r="H30" s="33"/>
      <c r="I30" s="33"/>
      <c r="J30" s="148">
        <f>ROUND(J86, 2)</f>
        <v>5567000</v>
      </c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14.4" customHeight="1">
      <c r="A32" s="33"/>
      <c r="B32" s="39"/>
      <c r="C32" s="33"/>
      <c r="D32" s="33"/>
      <c r="E32" s="33"/>
      <c r="F32" s="149" t="s">
        <v>44</v>
      </c>
      <c r="G32" s="33"/>
      <c r="H32" s="33"/>
      <c r="I32" s="149" t="s">
        <v>43</v>
      </c>
      <c r="J32" s="149" t="s">
        <v>45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14.4" customHeight="1">
      <c r="A33" s="33"/>
      <c r="B33" s="39"/>
      <c r="C33" s="33"/>
      <c r="D33" s="150" t="s">
        <v>46</v>
      </c>
      <c r="E33" s="137" t="s">
        <v>47</v>
      </c>
      <c r="F33" s="151">
        <f>ROUND((SUM(BE86:BE119)),  2)</f>
        <v>5567000</v>
      </c>
      <c r="G33" s="33"/>
      <c r="H33" s="33"/>
      <c r="I33" s="152">
        <v>0.20999999999999999</v>
      </c>
      <c r="J33" s="151">
        <f>ROUND(((SUM(BE86:BE119))*I33),  2)</f>
        <v>1169070</v>
      </c>
      <c r="K33" s="33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137" t="s">
        <v>48</v>
      </c>
      <c r="F34" s="151">
        <f>ROUND((SUM(BF86:BF119)),  2)</f>
        <v>0</v>
      </c>
      <c r="G34" s="33"/>
      <c r="H34" s="33"/>
      <c r="I34" s="152">
        <v>0.14999999999999999</v>
      </c>
      <c r="J34" s="151">
        <f>ROUND(((SUM(BF86:BF119))*I34),  2)</f>
        <v>0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hidden="1" s="2" customFormat="1" ht="14.4" customHeight="1">
      <c r="A35" s="33"/>
      <c r="B35" s="39"/>
      <c r="C35" s="33"/>
      <c r="D35" s="33"/>
      <c r="E35" s="137" t="s">
        <v>49</v>
      </c>
      <c r="F35" s="151">
        <f>ROUND((SUM(BG86:BG119)),  2)</f>
        <v>0</v>
      </c>
      <c r="G35" s="33"/>
      <c r="H35" s="33"/>
      <c r="I35" s="152">
        <v>0.20999999999999999</v>
      </c>
      <c r="J35" s="151">
        <f>0</f>
        <v>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hidden="1" s="2" customFormat="1" ht="14.4" customHeight="1">
      <c r="A36" s="33"/>
      <c r="B36" s="39"/>
      <c r="C36" s="33"/>
      <c r="D36" s="33"/>
      <c r="E36" s="137" t="s">
        <v>50</v>
      </c>
      <c r="F36" s="151">
        <f>ROUND((SUM(BH86:BH119)),  2)</f>
        <v>0</v>
      </c>
      <c r="G36" s="33"/>
      <c r="H36" s="33"/>
      <c r="I36" s="152">
        <v>0.14999999999999999</v>
      </c>
      <c r="J36" s="151">
        <f>0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51</v>
      </c>
      <c r="F37" s="151">
        <f>ROUND((SUM(BI86:BI119)),  2)</f>
        <v>0</v>
      </c>
      <c r="G37" s="33"/>
      <c r="H37" s="33"/>
      <c r="I37" s="152">
        <v>0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="2" customFormat="1" ht="6.96" customHeight="1">
      <c r="A38" s="33"/>
      <c r="B38" s="39"/>
      <c r="C38" s="33"/>
      <c r="D38" s="33"/>
      <c r="E38" s="33"/>
      <c r="F38" s="33"/>
      <c r="G38" s="33"/>
      <c r="H38" s="33"/>
      <c r="I38" s="33"/>
      <c r="J38" s="33"/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="2" customFormat="1" ht="25.44" customHeight="1">
      <c r="A39" s="33"/>
      <c r="B39" s="39"/>
      <c r="C39" s="153"/>
      <c r="D39" s="154" t="s">
        <v>52</v>
      </c>
      <c r="E39" s="155"/>
      <c r="F39" s="155"/>
      <c r="G39" s="156" t="s">
        <v>53</v>
      </c>
      <c r="H39" s="157" t="s">
        <v>54</v>
      </c>
      <c r="I39" s="155"/>
      <c r="J39" s="158">
        <f>SUM(J30:J37)</f>
        <v>6736070</v>
      </c>
      <c r="K39" s="159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14.4" customHeight="1">
      <c r="A40" s="33"/>
      <c r="B40" s="160"/>
      <c r="C40" s="161"/>
      <c r="D40" s="161"/>
      <c r="E40" s="161"/>
      <c r="F40" s="161"/>
      <c r="G40" s="161"/>
      <c r="H40" s="161"/>
      <c r="I40" s="161"/>
      <c r="J40" s="161"/>
      <c r="K40" s="161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4" s="2" customFormat="1" ht="6.96" customHeight="1">
      <c r="A44" s="33"/>
      <c r="B44" s="162"/>
      <c r="C44" s="163"/>
      <c r="D44" s="163"/>
      <c r="E44" s="163"/>
      <c r="F44" s="163"/>
      <c r="G44" s="163"/>
      <c r="H44" s="163"/>
      <c r="I44" s="163"/>
      <c r="J44" s="163"/>
      <c r="K44" s="163"/>
      <c r="L44" s="139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="2" customFormat="1" ht="24.96" customHeight="1">
      <c r="A45" s="33"/>
      <c r="B45" s="34"/>
      <c r="C45" s="24" t="s">
        <v>133</v>
      </c>
      <c r="D45" s="35"/>
      <c r="E45" s="35"/>
      <c r="F45" s="35"/>
      <c r="G45" s="35"/>
      <c r="H45" s="35"/>
      <c r="I45" s="35"/>
      <c r="J45" s="35"/>
      <c r="K45" s="35"/>
      <c r="L45" s="139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="2" customFormat="1" ht="6.96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12" customHeight="1">
      <c r="A47" s="33"/>
      <c r="B47" s="34"/>
      <c r="C47" s="30" t="s">
        <v>14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16.5" customHeight="1">
      <c r="A48" s="33"/>
      <c r="B48" s="34"/>
      <c r="C48" s="35"/>
      <c r="D48" s="35"/>
      <c r="E48" s="164" t="str">
        <f>E7</f>
        <v>Hala Rondo - Rekonstrukce ledové plochy</v>
      </c>
      <c r="F48" s="30"/>
      <c r="G48" s="30"/>
      <c r="H48" s="30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128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63" t="str">
        <f>E9</f>
        <v>VON - Vedlejší a ostatní náklady</v>
      </c>
      <c r="F50" s="35"/>
      <c r="G50" s="35"/>
      <c r="H50" s="35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2" customFormat="1" ht="6.96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139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="2" customFormat="1" ht="12" customHeight="1">
      <c r="A52" s="33"/>
      <c r="B52" s="34"/>
      <c r="C52" s="30" t="s">
        <v>21</v>
      </c>
      <c r="D52" s="35"/>
      <c r="E52" s="35"/>
      <c r="F52" s="27" t="str">
        <f>F12</f>
        <v>Brno, Hala Rondo</v>
      </c>
      <c r="G52" s="35"/>
      <c r="H52" s="35"/>
      <c r="I52" s="30" t="s">
        <v>23</v>
      </c>
      <c r="J52" s="66" t="str">
        <f>IF(J12="","",J12)</f>
        <v>1. 9. 2023</v>
      </c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6.96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25.65" customHeight="1">
      <c r="A54" s="33"/>
      <c r="B54" s="34"/>
      <c r="C54" s="30" t="s">
        <v>27</v>
      </c>
      <c r="D54" s="35"/>
      <c r="E54" s="35"/>
      <c r="F54" s="27" t="str">
        <f>E15</f>
        <v>STAREZ - SPORT, a.s.</v>
      </c>
      <c r="G54" s="35"/>
      <c r="H54" s="35"/>
      <c r="I54" s="30" t="s">
        <v>35</v>
      </c>
      <c r="J54" s="31" t="str">
        <f>E21</f>
        <v>AS PROJECT CZ s.r.o.</v>
      </c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15.15" customHeight="1">
      <c r="A55" s="33"/>
      <c r="B55" s="34"/>
      <c r="C55" s="30" t="s">
        <v>33</v>
      </c>
      <c r="D55" s="35"/>
      <c r="E55" s="35"/>
      <c r="F55" s="27" t="str">
        <f>IF(E18="","",E18)</f>
        <v xml:space="preserve"> </v>
      </c>
      <c r="G55" s="35"/>
      <c r="H55" s="35"/>
      <c r="I55" s="30" t="s">
        <v>39</v>
      </c>
      <c r="J55" s="31" t="str">
        <f>E24</f>
        <v xml:space="preserve"> </v>
      </c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0.32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29.28" customHeight="1">
      <c r="A57" s="33"/>
      <c r="B57" s="34"/>
      <c r="C57" s="165" t="s">
        <v>134</v>
      </c>
      <c r="D57" s="166"/>
      <c r="E57" s="166"/>
      <c r="F57" s="166"/>
      <c r="G57" s="166"/>
      <c r="H57" s="166"/>
      <c r="I57" s="166"/>
      <c r="J57" s="167" t="s">
        <v>135</v>
      </c>
      <c r="K57" s="166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10.32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22.8" customHeight="1">
      <c r="A59" s="33"/>
      <c r="B59" s="34"/>
      <c r="C59" s="168" t="s">
        <v>74</v>
      </c>
      <c r="D59" s="35"/>
      <c r="E59" s="35"/>
      <c r="F59" s="35"/>
      <c r="G59" s="35"/>
      <c r="H59" s="35"/>
      <c r="I59" s="35"/>
      <c r="J59" s="96">
        <f>J86</f>
        <v>5567000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U59" s="18" t="s">
        <v>136</v>
      </c>
    </row>
    <row r="60" s="9" customFormat="1" ht="24.96" customHeight="1">
      <c r="A60" s="9"/>
      <c r="B60" s="169"/>
      <c r="C60" s="170"/>
      <c r="D60" s="171" t="s">
        <v>1146</v>
      </c>
      <c r="E60" s="172"/>
      <c r="F60" s="172"/>
      <c r="G60" s="172"/>
      <c r="H60" s="172"/>
      <c r="I60" s="172"/>
      <c r="J60" s="173">
        <f>J87</f>
        <v>5567000</v>
      </c>
      <c r="K60" s="170"/>
      <c r="L60" s="17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5"/>
      <c r="C61" s="119"/>
      <c r="D61" s="176" t="s">
        <v>1709</v>
      </c>
      <c r="E61" s="177"/>
      <c r="F61" s="177"/>
      <c r="G61" s="177"/>
      <c r="H61" s="177"/>
      <c r="I61" s="177"/>
      <c r="J61" s="178">
        <f>J88</f>
        <v>310000</v>
      </c>
      <c r="K61" s="119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5"/>
      <c r="C62" s="119"/>
      <c r="D62" s="176" t="s">
        <v>1710</v>
      </c>
      <c r="E62" s="177"/>
      <c r="F62" s="177"/>
      <c r="G62" s="177"/>
      <c r="H62" s="177"/>
      <c r="I62" s="177"/>
      <c r="J62" s="178">
        <f>J97</f>
        <v>200000</v>
      </c>
      <c r="K62" s="119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5"/>
      <c r="C63" s="119"/>
      <c r="D63" s="176" t="s">
        <v>1711</v>
      </c>
      <c r="E63" s="177"/>
      <c r="F63" s="177"/>
      <c r="G63" s="177"/>
      <c r="H63" s="177"/>
      <c r="I63" s="177"/>
      <c r="J63" s="178">
        <f>J100</f>
        <v>330000</v>
      </c>
      <c r="K63" s="119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5"/>
      <c r="C64" s="119"/>
      <c r="D64" s="176" t="s">
        <v>1712</v>
      </c>
      <c r="E64" s="177"/>
      <c r="F64" s="177"/>
      <c r="G64" s="177"/>
      <c r="H64" s="177"/>
      <c r="I64" s="177"/>
      <c r="J64" s="178">
        <f>J107</f>
        <v>4000000</v>
      </c>
      <c r="K64" s="119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5"/>
      <c r="C65" s="119"/>
      <c r="D65" s="176" t="s">
        <v>1713</v>
      </c>
      <c r="E65" s="177"/>
      <c r="F65" s="177"/>
      <c r="G65" s="177"/>
      <c r="H65" s="177"/>
      <c r="I65" s="177"/>
      <c r="J65" s="178">
        <f>J110</f>
        <v>177000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1714</v>
      </c>
      <c r="E66" s="177"/>
      <c r="F66" s="177"/>
      <c r="G66" s="177"/>
      <c r="H66" s="177"/>
      <c r="I66" s="177"/>
      <c r="J66" s="178">
        <f>J113</f>
        <v>550000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3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6.96" customHeight="1">
      <c r="A68" s="3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="2" customFormat="1" ht="6.96" customHeight="1">
      <c r="A72" s="33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24.96" customHeight="1">
      <c r="A73" s="33"/>
      <c r="B73" s="34"/>
      <c r="C73" s="24" t="s">
        <v>152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14</v>
      </c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6.5" customHeight="1">
      <c r="A76" s="33"/>
      <c r="B76" s="34"/>
      <c r="C76" s="35"/>
      <c r="D76" s="35"/>
      <c r="E76" s="164" t="str">
        <f>E7</f>
        <v>Hala Rondo - Rekonstrukce ledové plochy</v>
      </c>
      <c r="F76" s="30"/>
      <c r="G76" s="30"/>
      <c r="H76" s="30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12" customHeight="1">
      <c r="A77" s="33"/>
      <c r="B77" s="34"/>
      <c r="C77" s="30" t="s">
        <v>128</v>
      </c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16.5" customHeight="1">
      <c r="A78" s="33"/>
      <c r="B78" s="34"/>
      <c r="C78" s="35"/>
      <c r="D78" s="35"/>
      <c r="E78" s="63" t="str">
        <f>E9</f>
        <v>VON - Vedlejší a ostatní náklady</v>
      </c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6.96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21</v>
      </c>
      <c r="D80" s="35"/>
      <c r="E80" s="35"/>
      <c r="F80" s="27" t="str">
        <f>F12</f>
        <v>Brno, Hala Rondo</v>
      </c>
      <c r="G80" s="35"/>
      <c r="H80" s="35"/>
      <c r="I80" s="30" t="s">
        <v>23</v>
      </c>
      <c r="J80" s="66" t="str">
        <f>IF(J12="","",J12)</f>
        <v>1. 9. 2023</v>
      </c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6.96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5.65" customHeight="1">
      <c r="A82" s="33"/>
      <c r="B82" s="34"/>
      <c r="C82" s="30" t="s">
        <v>27</v>
      </c>
      <c r="D82" s="35"/>
      <c r="E82" s="35"/>
      <c r="F82" s="27" t="str">
        <f>E15</f>
        <v>STAREZ - SPORT, a.s.</v>
      </c>
      <c r="G82" s="35"/>
      <c r="H82" s="35"/>
      <c r="I82" s="30" t="s">
        <v>35</v>
      </c>
      <c r="J82" s="31" t="str">
        <f>E21</f>
        <v>AS PROJECT CZ s.r.o.</v>
      </c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5.15" customHeight="1">
      <c r="A83" s="33"/>
      <c r="B83" s="34"/>
      <c r="C83" s="30" t="s">
        <v>33</v>
      </c>
      <c r="D83" s="35"/>
      <c r="E83" s="35"/>
      <c r="F83" s="27" t="str">
        <f>IF(E18="","",E18)</f>
        <v xml:space="preserve"> </v>
      </c>
      <c r="G83" s="35"/>
      <c r="H83" s="35"/>
      <c r="I83" s="30" t="s">
        <v>39</v>
      </c>
      <c r="J83" s="31" t="str">
        <f>E24</f>
        <v xml:space="preserve"> </v>
      </c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0.32" customHeight="1">
      <c r="A84" s="33"/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11" customFormat="1" ht="29.28" customHeight="1">
      <c r="A85" s="180"/>
      <c r="B85" s="181"/>
      <c r="C85" s="182" t="s">
        <v>153</v>
      </c>
      <c r="D85" s="183" t="s">
        <v>61</v>
      </c>
      <c r="E85" s="183" t="s">
        <v>57</v>
      </c>
      <c r="F85" s="183" t="s">
        <v>58</v>
      </c>
      <c r="G85" s="183" t="s">
        <v>154</v>
      </c>
      <c r="H85" s="183" t="s">
        <v>155</v>
      </c>
      <c r="I85" s="183" t="s">
        <v>156</v>
      </c>
      <c r="J85" s="183" t="s">
        <v>135</v>
      </c>
      <c r="K85" s="184" t="s">
        <v>157</v>
      </c>
      <c r="L85" s="185"/>
      <c r="M85" s="86" t="s">
        <v>18</v>
      </c>
      <c r="N85" s="87" t="s">
        <v>46</v>
      </c>
      <c r="O85" s="87" t="s">
        <v>158</v>
      </c>
      <c r="P85" s="87" t="s">
        <v>159</v>
      </c>
      <c r="Q85" s="87" t="s">
        <v>160</v>
      </c>
      <c r="R85" s="87" t="s">
        <v>161</v>
      </c>
      <c r="S85" s="87" t="s">
        <v>162</v>
      </c>
      <c r="T85" s="88" t="s">
        <v>163</v>
      </c>
      <c r="U85" s="180"/>
      <c r="V85" s="180"/>
      <c r="W85" s="180"/>
      <c r="X85" s="180"/>
      <c r="Y85" s="180"/>
      <c r="Z85" s="180"/>
      <c r="AA85" s="180"/>
      <c r="AB85" s="180"/>
      <c r="AC85" s="180"/>
      <c r="AD85" s="180"/>
      <c r="AE85" s="180"/>
    </row>
    <row r="86" s="2" customFormat="1" ht="22.8" customHeight="1">
      <c r="A86" s="33"/>
      <c r="B86" s="34"/>
      <c r="C86" s="93" t="s">
        <v>164</v>
      </c>
      <c r="D86" s="35"/>
      <c r="E86" s="35"/>
      <c r="F86" s="35"/>
      <c r="G86" s="35"/>
      <c r="H86" s="35"/>
      <c r="I86" s="35"/>
      <c r="J86" s="186">
        <f>BK86</f>
        <v>5567000</v>
      </c>
      <c r="K86" s="35"/>
      <c r="L86" s="39"/>
      <c r="M86" s="89"/>
      <c r="N86" s="187"/>
      <c r="O86" s="90"/>
      <c r="P86" s="188">
        <f>P87</f>
        <v>0</v>
      </c>
      <c r="Q86" s="90"/>
      <c r="R86" s="188">
        <f>R87</f>
        <v>0</v>
      </c>
      <c r="S86" s="90"/>
      <c r="T86" s="189">
        <f>T87</f>
        <v>0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T86" s="18" t="s">
        <v>75</v>
      </c>
      <c r="AU86" s="18" t="s">
        <v>136</v>
      </c>
      <c r="BK86" s="190">
        <f>BK87</f>
        <v>5567000</v>
      </c>
    </row>
    <row r="87" s="12" customFormat="1" ht="25.92" customHeight="1">
      <c r="A87" s="12"/>
      <c r="B87" s="191"/>
      <c r="C87" s="192"/>
      <c r="D87" s="193" t="s">
        <v>75</v>
      </c>
      <c r="E87" s="194" t="s">
        <v>1204</v>
      </c>
      <c r="F87" s="194" t="s">
        <v>1121</v>
      </c>
      <c r="G87" s="192"/>
      <c r="H87" s="192"/>
      <c r="I87" s="192"/>
      <c r="J87" s="195">
        <f>BK87</f>
        <v>5567000</v>
      </c>
      <c r="K87" s="192"/>
      <c r="L87" s="196"/>
      <c r="M87" s="197"/>
      <c r="N87" s="198"/>
      <c r="O87" s="198"/>
      <c r="P87" s="199">
        <f>P88+P97+P100+P107+P110+P113</f>
        <v>0</v>
      </c>
      <c r="Q87" s="198"/>
      <c r="R87" s="199">
        <f>R88+R97+R100+R107+R110+R113</f>
        <v>0</v>
      </c>
      <c r="S87" s="198"/>
      <c r="T87" s="200">
        <f>T88+T97+T100+T107+T110+T113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1" t="s">
        <v>183</v>
      </c>
      <c r="AT87" s="202" t="s">
        <v>75</v>
      </c>
      <c r="AU87" s="202" t="s">
        <v>76</v>
      </c>
      <c r="AY87" s="201" t="s">
        <v>167</v>
      </c>
      <c r="BK87" s="203">
        <f>BK88+BK97+BK100+BK107+BK110+BK113</f>
        <v>5567000</v>
      </c>
    </row>
    <row r="88" s="12" customFormat="1" ht="22.8" customHeight="1">
      <c r="A88" s="12"/>
      <c r="B88" s="191"/>
      <c r="C88" s="192"/>
      <c r="D88" s="193" t="s">
        <v>75</v>
      </c>
      <c r="E88" s="204" t="s">
        <v>1715</v>
      </c>
      <c r="F88" s="204" t="s">
        <v>1716</v>
      </c>
      <c r="G88" s="192"/>
      <c r="H88" s="192"/>
      <c r="I88" s="192"/>
      <c r="J88" s="205">
        <f>BK88</f>
        <v>310000</v>
      </c>
      <c r="K88" s="192"/>
      <c r="L88" s="196"/>
      <c r="M88" s="197"/>
      <c r="N88" s="198"/>
      <c r="O88" s="198"/>
      <c r="P88" s="199">
        <f>SUM(P89:P96)</f>
        <v>0</v>
      </c>
      <c r="Q88" s="198"/>
      <c r="R88" s="199">
        <f>SUM(R89:R96)</f>
        <v>0</v>
      </c>
      <c r="S88" s="198"/>
      <c r="T88" s="200">
        <f>SUM(T89:T96)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183</v>
      </c>
      <c r="AT88" s="202" t="s">
        <v>75</v>
      </c>
      <c r="AU88" s="202" t="s">
        <v>20</v>
      </c>
      <c r="AY88" s="201" t="s">
        <v>167</v>
      </c>
      <c r="BK88" s="203">
        <f>SUM(BK89:BK96)</f>
        <v>310000</v>
      </c>
    </row>
    <row r="89" s="2" customFormat="1" ht="16.5" customHeight="1">
      <c r="A89" s="33"/>
      <c r="B89" s="34"/>
      <c r="C89" s="206" t="s">
        <v>20</v>
      </c>
      <c r="D89" s="206" t="s">
        <v>169</v>
      </c>
      <c r="E89" s="207" t="s">
        <v>1717</v>
      </c>
      <c r="F89" s="208" t="s">
        <v>1718</v>
      </c>
      <c r="G89" s="209" t="s">
        <v>1719</v>
      </c>
      <c r="H89" s="210">
        <v>1</v>
      </c>
      <c r="I89" s="211">
        <v>30000</v>
      </c>
      <c r="J89" s="211">
        <f>ROUND(I89*H89,2)</f>
        <v>30000</v>
      </c>
      <c r="K89" s="208" t="s">
        <v>173</v>
      </c>
      <c r="L89" s="39"/>
      <c r="M89" s="212" t="s">
        <v>18</v>
      </c>
      <c r="N89" s="213" t="s">
        <v>47</v>
      </c>
      <c r="O89" s="214">
        <v>0</v>
      </c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R89" s="216" t="s">
        <v>1210</v>
      </c>
      <c r="AT89" s="216" t="s">
        <v>169</v>
      </c>
      <c r="AU89" s="216" t="s">
        <v>84</v>
      </c>
      <c r="AY89" s="18" t="s">
        <v>167</v>
      </c>
      <c r="BE89" s="217">
        <f>IF(N89="základní",J89,0)</f>
        <v>30000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20</v>
      </c>
      <c r="BK89" s="217">
        <f>ROUND(I89*H89,2)</f>
        <v>30000</v>
      </c>
      <c r="BL89" s="18" t="s">
        <v>1210</v>
      </c>
      <c r="BM89" s="216" t="s">
        <v>1720</v>
      </c>
    </row>
    <row r="90" s="2" customFormat="1">
      <c r="A90" s="33"/>
      <c r="B90" s="34"/>
      <c r="C90" s="35"/>
      <c r="D90" s="218" t="s">
        <v>176</v>
      </c>
      <c r="E90" s="35"/>
      <c r="F90" s="219" t="s">
        <v>1721</v>
      </c>
      <c r="G90" s="35"/>
      <c r="H90" s="35"/>
      <c r="I90" s="35"/>
      <c r="J90" s="35"/>
      <c r="K90" s="35"/>
      <c r="L90" s="39"/>
      <c r="M90" s="220"/>
      <c r="N90" s="221"/>
      <c r="O90" s="78"/>
      <c r="P90" s="78"/>
      <c r="Q90" s="78"/>
      <c r="R90" s="78"/>
      <c r="S90" s="78"/>
      <c r="T90" s="79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T90" s="18" t="s">
        <v>176</v>
      </c>
      <c r="AU90" s="18" t="s">
        <v>84</v>
      </c>
    </row>
    <row r="91" s="2" customFormat="1" ht="16.5" customHeight="1">
      <c r="A91" s="33"/>
      <c r="B91" s="34"/>
      <c r="C91" s="206" t="s">
        <v>84</v>
      </c>
      <c r="D91" s="206" t="s">
        <v>169</v>
      </c>
      <c r="E91" s="207" t="s">
        <v>1722</v>
      </c>
      <c r="F91" s="208" t="s">
        <v>1723</v>
      </c>
      <c r="G91" s="209" t="s">
        <v>1719</v>
      </c>
      <c r="H91" s="210">
        <v>1</v>
      </c>
      <c r="I91" s="211">
        <v>50000</v>
      </c>
      <c r="J91" s="211">
        <f>ROUND(I91*H91,2)</f>
        <v>50000</v>
      </c>
      <c r="K91" s="208" t="s">
        <v>173</v>
      </c>
      <c r="L91" s="39"/>
      <c r="M91" s="212" t="s">
        <v>18</v>
      </c>
      <c r="N91" s="213" t="s">
        <v>47</v>
      </c>
      <c r="O91" s="214">
        <v>0</v>
      </c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R91" s="216" t="s">
        <v>1210</v>
      </c>
      <c r="AT91" s="216" t="s">
        <v>169</v>
      </c>
      <c r="AU91" s="216" t="s">
        <v>84</v>
      </c>
      <c r="AY91" s="18" t="s">
        <v>167</v>
      </c>
      <c r="BE91" s="217">
        <f>IF(N91="základní",J91,0)</f>
        <v>50000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20</v>
      </c>
      <c r="BK91" s="217">
        <f>ROUND(I91*H91,2)</f>
        <v>50000</v>
      </c>
      <c r="BL91" s="18" t="s">
        <v>1210</v>
      </c>
      <c r="BM91" s="216" t="s">
        <v>1724</v>
      </c>
    </row>
    <row r="92" s="2" customFormat="1">
      <c r="A92" s="33"/>
      <c r="B92" s="34"/>
      <c r="C92" s="35"/>
      <c r="D92" s="218" t="s">
        <v>176</v>
      </c>
      <c r="E92" s="35"/>
      <c r="F92" s="219" t="s">
        <v>1725</v>
      </c>
      <c r="G92" s="35"/>
      <c r="H92" s="35"/>
      <c r="I92" s="35"/>
      <c r="J92" s="35"/>
      <c r="K92" s="35"/>
      <c r="L92" s="39"/>
      <c r="M92" s="220"/>
      <c r="N92" s="221"/>
      <c r="O92" s="78"/>
      <c r="P92" s="78"/>
      <c r="Q92" s="78"/>
      <c r="R92" s="78"/>
      <c r="S92" s="78"/>
      <c r="T92" s="79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176</v>
      </c>
      <c r="AU92" s="18" t="s">
        <v>84</v>
      </c>
    </row>
    <row r="93" s="2" customFormat="1" ht="16.5" customHeight="1">
      <c r="A93" s="33"/>
      <c r="B93" s="34"/>
      <c r="C93" s="206" t="s">
        <v>126</v>
      </c>
      <c r="D93" s="206" t="s">
        <v>169</v>
      </c>
      <c r="E93" s="207" t="s">
        <v>1726</v>
      </c>
      <c r="F93" s="208" t="s">
        <v>1727</v>
      </c>
      <c r="G93" s="209" t="s">
        <v>1719</v>
      </c>
      <c r="H93" s="210">
        <v>1</v>
      </c>
      <c r="I93" s="211">
        <v>10000</v>
      </c>
      <c r="J93" s="211">
        <f>ROUND(I93*H93,2)</f>
        <v>10000</v>
      </c>
      <c r="K93" s="208" t="s">
        <v>173</v>
      </c>
      <c r="L93" s="39"/>
      <c r="M93" s="212" t="s">
        <v>18</v>
      </c>
      <c r="N93" s="213" t="s">
        <v>47</v>
      </c>
      <c r="O93" s="214">
        <v>0</v>
      </c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16" t="s">
        <v>1210</v>
      </c>
      <c r="AT93" s="216" t="s">
        <v>169</v>
      </c>
      <c r="AU93" s="216" t="s">
        <v>84</v>
      </c>
      <c r="AY93" s="18" t="s">
        <v>167</v>
      </c>
      <c r="BE93" s="217">
        <f>IF(N93="základní",J93,0)</f>
        <v>10000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20</v>
      </c>
      <c r="BK93" s="217">
        <f>ROUND(I93*H93,2)</f>
        <v>10000</v>
      </c>
      <c r="BL93" s="18" t="s">
        <v>1210</v>
      </c>
      <c r="BM93" s="216" t="s">
        <v>1728</v>
      </c>
    </row>
    <row r="94" s="2" customFormat="1">
      <c r="A94" s="33"/>
      <c r="B94" s="34"/>
      <c r="C94" s="35"/>
      <c r="D94" s="218" t="s">
        <v>176</v>
      </c>
      <c r="E94" s="35"/>
      <c r="F94" s="219" t="s">
        <v>1729</v>
      </c>
      <c r="G94" s="35"/>
      <c r="H94" s="35"/>
      <c r="I94" s="35"/>
      <c r="J94" s="35"/>
      <c r="K94" s="35"/>
      <c r="L94" s="39"/>
      <c r="M94" s="220"/>
      <c r="N94" s="221"/>
      <c r="O94" s="78"/>
      <c r="P94" s="78"/>
      <c r="Q94" s="78"/>
      <c r="R94" s="78"/>
      <c r="S94" s="78"/>
      <c r="T94" s="79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T94" s="18" t="s">
        <v>176</v>
      </c>
      <c r="AU94" s="18" t="s">
        <v>84</v>
      </c>
    </row>
    <row r="95" s="2" customFormat="1" ht="16.5" customHeight="1">
      <c r="A95" s="33"/>
      <c r="B95" s="34"/>
      <c r="C95" s="206" t="s">
        <v>174</v>
      </c>
      <c r="D95" s="206" t="s">
        <v>169</v>
      </c>
      <c r="E95" s="207" t="s">
        <v>1730</v>
      </c>
      <c r="F95" s="208" t="s">
        <v>1731</v>
      </c>
      <c r="G95" s="209" t="s">
        <v>1719</v>
      </c>
      <c r="H95" s="210">
        <v>1</v>
      </c>
      <c r="I95" s="211">
        <v>220000</v>
      </c>
      <c r="J95" s="211">
        <f>ROUND(I95*H95,2)</f>
        <v>220000</v>
      </c>
      <c r="K95" s="208" t="s">
        <v>173</v>
      </c>
      <c r="L95" s="39"/>
      <c r="M95" s="212" t="s">
        <v>18</v>
      </c>
      <c r="N95" s="213" t="s">
        <v>47</v>
      </c>
      <c r="O95" s="214">
        <v>0</v>
      </c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1210</v>
      </c>
      <c r="AT95" s="216" t="s">
        <v>169</v>
      </c>
      <c r="AU95" s="216" t="s">
        <v>84</v>
      </c>
      <c r="AY95" s="18" t="s">
        <v>167</v>
      </c>
      <c r="BE95" s="217">
        <f>IF(N95="základní",J95,0)</f>
        <v>220000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20</v>
      </c>
      <c r="BK95" s="217">
        <f>ROUND(I95*H95,2)</f>
        <v>220000</v>
      </c>
      <c r="BL95" s="18" t="s">
        <v>1210</v>
      </c>
      <c r="BM95" s="216" t="s">
        <v>1732</v>
      </c>
    </row>
    <row r="96" s="2" customFormat="1">
      <c r="A96" s="33"/>
      <c r="B96" s="34"/>
      <c r="C96" s="35"/>
      <c r="D96" s="218" t="s">
        <v>176</v>
      </c>
      <c r="E96" s="35"/>
      <c r="F96" s="219" t="s">
        <v>1733</v>
      </c>
      <c r="G96" s="35"/>
      <c r="H96" s="35"/>
      <c r="I96" s="35"/>
      <c r="J96" s="35"/>
      <c r="K96" s="35"/>
      <c r="L96" s="39"/>
      <c r="M96" s="220"/>
      <c r="N96" s="221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176</v>
      </c>
      <c r="AU96" s="18" t="s">
        <v>84</v>
      </c>
    </row>
    <row r="97" s="12" customFormat="1" ht="22.8" customHeight="1">
      <c r="A97" s="12"/>
      <c r="B97" s="191"/>
      <c r="C97" s="192"/>
      <c r="D97" s="193" t="s">
        <v>75</v>
      </c>
      <c r="E97" s="204" t="s">
        <v>1734</v>
      </c>
      <c r="F97" s="204" t="s">
        <v>1735</v>
      </c>
      <c r="G97" s="192"/>
      <c r="H97" s="192"/>
      <c r="I97" s="192"/>
      <c r="J97" s="205">
        <f>BK97</f>
        <v>200000</v>
      </c>
      <c r="K97" s="192"/>
      <c r="L97" s="196"/>
      <c r="M97" s="197"/>
      <c r="N97" s="198"/>
      <c r="O97" s="198"/>
      <c r="P97" s="199">
        <f>SUM(P98:P99)</f>
        <v>0</v>
      </c>
      <c r="Q97" s="198"/>
      <c r="R97" s="199">
        <f>SUM(R98:R99)</f>
        <v>0</v>
      </c>
      <c r="S97" s="198"/>
      <c r="T97" s="200">
        <f>SUM(T98:T99)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183</v>
      </c>
      <c r="AT97" s="202" t="s">
        <v>75</v>
      </c>
      <c r="AU97" s="202" t="s">
        <v>20</v>
      </c>
      <c r="AY97" s="201" t="s">
        <v>167</v>
      </c>
      <c r="BK97" s="203">
        <f>SUM(BK98:BK99)</f>
        <v>200000</v>
      </c>
    </row>
    <row r="98" s="2" customFormat="1" ht="16.5" customHeight="1">
      <c r="A98" s="33"/>
      <c r="B98" s="34"/>
      <c r="C98" s="206" t="s">
        <v>183</v>
      </c>
      <c r="D98" s="206" t="s">
        <v>169</v>
      </c>
      <c r="E98" s="207" t="s">
        <v>1736</v>
      </c>
      <c r="F98" s="208" t="s">
        <v>1735</v>
      </c>
      <c r="G98" s="209" t="s">
        <v>1719</v>
      </c>
      <c r="H98" s="210">
        <v>1</v>
      </c>
      <c r="I98" s="211">
        <v>200000</v>
      </c>
      <c r="J98" s="211">
        <f>ROUND(I98*H98,2)</f>
        <v>200000</v>
      </c>
      <c r="K98" s="208" t="s">
        <v>173</v>
      </c>
      <c r="L98" s="39"/>
      <c r="M98" s="212" t="s">
        <v>18</v>
      </c>
      <c r="N98" s="213" t="s">
        <v>47</v>
      </c>
      <c r="O98" s="214">
        <v>0</v>
      </c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16" t="s">
        <v>1210</v>
      </c>
      <c r="AT98" s="216" t="s">
        <v>169</v>
      </c>
      <c r="AU98" s="216" t="s">
        <v>84</v>
      </c>
      <c r="AY98" s="18" t="s">
        <v>167</v>
      </c>
      <c r="BE98" s="217">
        <f>IF(N98="základní",J98,0)</f>
        <v>200000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20</v>
      </c>
      <c r="BK98" s="217">
        <f>ROUND(I98*H98,2)</f>
        <v>200000</v>
      </c>
      <c r="BL98" s="18" t="s">
        <v>1210</v>
      </c>
      <c r="BM98" s="216" t="s">
        <v>1737</v>
      </c>
    </row>
    <row r="99" s="2" customFormat="1">
      <c r="A99" s="33"/>
      <c r="B99" s="34"/>
      <c r="C99" s="35"/>
      <c r="D99" s="218" t="s">
        <v>176</v>
      </c>
      <c r="E99" s="35"/>
      <c r="F99" s="219" t="s">
        <v>1738</v>
      </c>
      <c r="G99" s="35"/>
      <c r="H99" s="35"/>
      <c r="I99" s="35"/>
      <c r="J99" s="35"/>
      <c r="K99" s="35"/>
      <c r="L99" s="39"/>
      <c r="M99" s="220"/>
      <c r="N99" s="221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176</v>
      </c>
      <c r="AU99" s="18" t="s">
        <v>84</v>
      </c>
    </row>
    <row r="100" s="12" customFormat="1" ht="22.8" customHeight="1">
      <c r="A100" s="12"/>
      <c r="B100" s="191"/>
      <c r="C100" s="192"/>
      <c r="D100" s="193" t="s">
        <v>75</v>
      </c>
      <c r="E100" s="204" t="s">
        <v>1739</v>
      </c>
      <c r="F100" s="204" t="s">
        <v>1740</v>
      </c>
      <c r="G100" s="192"/>
      <c r="H100" s="192"/>
      <c r="I100" s="192"/>
      <c r="J100" s="205">
        <f>BK100</f>
        <v>330000</v>
      </c>
      <c r="K100" s="192"/>
      <c r="L100" s="196"/>
      <c r="M100" s="197"/>
      <c r="N100" s="198"/>
      <c r="O100" s="198"/>
      <c r="P100" s="199">
        <f>SUM(P101:P106)</f>
        <v>0</v>
      </c>
      <c r="Q100" s="198"/>
      <c r="R100" s="199">
        <f>SUM(R101:R106)</f>
        <v>0</v>
      </c>
      <c r="S100" s="198"/>
      <c r="T100" s="200">
        <f>SUM(T101:T106)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1" t="s">
        <v>183</v>
      </c>
      <c r="AT100" s="202" t="s">
        <v>75</v>
      </c>
      <c r="AU100" s="202" t="s">
        <v>20</v>
      </c>
      <c r="AY100" s="201" t="s">
        <v>167</v>
      </c>
      <c r="BK100" s="203">
        <f>SUM(BK101:BK106)</f>
        <v>330000</v>
      </c>
    </row>
    <row r="101" s="2" customFormat="1" ht="16.5" customHeight="1">
      <c r="A101" s="33"/>
      <c r="B101" s="34"/>
      <c r="C101" s="206" t="s">
        <v>196</v>
      </c>
      <c r="D101" s="206" t="s">
        <v>169</v>
      </c>
      <c r="E101" s="207" t="s">
        <v>1741</v>
      </c>
      <c r="F101" s="208" t="s">
        <v>1740</v>
      </c>
      <c r="G101" s="209" t="s">
        <v>1719</v>
      </c>
      <c r="H101" s="210">
        <v>1</v>
      </c>
      <c r="I101" s="211">
        <v>200000</v>
      </c>
      <c r="J101" s="211">
        <f>ROUND(I101*H101,2)</f>
        <v>200000</v>
      </c>
      <c r="K101" s="208" t="s">
        <v>173</v>
      </c>
      <c r="L101" s="39"/>
      <c r="M101" s="212" t="s">
        <v>18</v>
      </c>
      <c r="N101" s="213" t="s">
        <v>47</v>
      </c>
      <c r="O101" s="214">
        <v>0</v>
      </c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1210</v>
      </c>
      <c r="AT101" s="216" t="s">
        <v>169</v>
      </c>
      <c r="AU101" s="216" t="s">
        <v>84</v>
      </c>
      <c r="AY101" s="18" t="s">
        <v>167</v>
      </c>
      <c r="BE101" s="217">
        <f>IF(N101="základní",J101,0)</f>
        <v>200000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20</v>
      </c>
      <c r="BK101" s="217">
        <f>ROUND(I101*H101,2)</f>
        <v>200000</v>
      </c>
      <c r="BL101" s="18" t="s">
        <v>1210</v>
      </c>
      <c r="BM101" s="216" t="s">
        <v>1742</v>
      </c>
    </row>
    <row r="102" s="2" customFormat="1">
      <c r="A102" s="33"/>
      <c r="B102" s="34"/>
      <c r="C102" s="35"/>
      <c r="D102" s="218" t="s">
        <v>176</v>
      </c>
      <c r="E102" s="35"/>
      <c r="F102" s="219" t="s">
        <v>1743</v>
      </c>
      <c r="G102" s="35"/>
      <c r="H102" s="35"/>
      <c r="I102" s="35"/>
      <c r="J102" s="35"/>
      <c r="K102" s="35"/>
      <c r="L102" s="39"/>
      <c r="M102" s="220"/>
      <c r="N102" s="221"/>
      <c r="O102" s="78"/>
      <c r="P102" s="78"/>
      <c r="Q102" s="78"/>
      <c r="R102" s="78"/>
      <c r="S102" s="78"/>
      <c r="T102" s="79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T102" s="18" t="s">
        <v>176</v>
      </c>
      <c r="AU102" s="18" t="s">
        <v>84</v>
      </c>
    </row>
    <row r="103" s="2" customFormat="1" ht="16.5" customHeight="1">
      <c r="A103" s="33"/>
      <c r="B103" s="34"/>
      <c r="C103" s="206" t="s">
        <v>216</v>
      </c>
      <c r="D103" s="206" t="s">
        <v>169</v>
      </c>
      <c r="E103" s="207" t="s">
        <v>1744</v>
      </c>
      <c r="F103" s="208" t="s">
        <v>1745</v>
      </c>
      <c r="G103" s="209" t="s">
        <v>1719</v>
      </c>
      <c r="H103" s="210">
        <v>1</v>
      </c>
      <c r="I103" s="211">
        <v>45000</v>
      </c>
      <c r="J103" s="211">
        <f>ROUND(I103*H103,2)</f>
        <v>45000</v>
      </c>
      <c r="K103" s="208" t="s">
        <v>173</v>
      </c>
      <c r="L103" s="39"/>
      <c r="M103" s="212" t="s">
        <v>18</v>
      </c>
      <c r="N103" s="213" t="s">
        <v>47</v>
      </c>
      <c r="O103" s="214">
        <v>0</v>
      </c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6" t="s">
        <v>1210</v>
      </c>
      <c r="AT103" s="216" t="s">
        <v>169</v>
      </c>
      <c r="AU103" s="216" t="s">
        <v>84</v>
      </c>
      <c r="AY103" s="18" t="s">
        <v>167</v>
      </c>
      <c r="BE103" s="217">
        <f>IF(N103="základní",J103,0)</f>
        <v>45000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20</v>
      </c>
      <c r="BK103" s="217">
        <f>ROUND(I103*H103,2)</f>
        <v>45000</v>
      </c>
      <c r="BL103" s="18" t="s">
        <v>1210</v>
      </c>
      <c r="BM103" s="216" t="s">
        <v>1746</v>
      </c>
    </row>
    <row r="104" s="2" customFormat="1">
      <c r="A104" s="33"/>
      <c r="B104" s="34"/>
      <c r="C104" s="35"/>
      <c r="D104" s="218" t="s">
        <v>176</v>
      </c>
      <c r="E104" s="35"/>
      <c r="F104" s="219" t="s">
        <v>1747</v>
      </c>
      <c r="G104" s="35"/>
      <c r="H104" s="35"/>
      <c r="I104" s="35"/>
      <c r="J104" s="35"/>
      <c r="K104" s="35"/>
      <c r="L104" s="39"/>
      <c r="M104" s="220"/>
      <c r="N104" s="221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176</v>
      </c>
      <c r="AU104" s="18" t="s">
        <v>84</v>
      </c>
    </row>
    <row r="105" s="2" customFormat="1" ht="16.5" customHeight="1">
      <c r="A105" s="33"/>
      <c r="B105" s="34"/>
      <c r="C105" s="206" t="s">
        <v>221</v>
      </c>
      <c r="D105" s="206" t="s">
        <v>169</v>
      </c>
      <c r="E105" s="207" t="s">
        <v>1748</v>
      </c>
      <c r="F105" s="208" t="s">
        <v>1749</v>
      </c>
      <c r="G105" s="209" t="s">
        <v>1719</v>
      </c>
      <c r="H105" s="210">
        <v>1</v>
      </c>
      <c r="I105" s="211">
        <v>85000</v>
      </c>
      <c r="J105" s="211">
        <f>ROUND(I105*H105,2)</f>
        <v>85000</v>
      </c>
      <c r="K105" s="208" t="s">
        <v>173</v>
      </c>
      <c r="L105" s="39"/>
      <c r="M105" s="212" t="s">
        <v>18</v>
      </c>
      <c r="N105" s="213" t="s">
        <v>47</v>
      </c>
      <c r="O105" s="214">
        <v>0</v>
      </c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1210</v>
      </c>
      <c r="AT105" s="216" t="s">
        <v>169</v>
      </c>
      <c r="AU105" s="216" t="s">
        <v>84</v>
      </c>
      <c r="AY105" s="18" t="s">
        <v>167</v>
      </c>
      <c r="BE105" s="217">
        <f>IF(N105="základní",J105,0)</f>
        <v>85000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20</v>
      </c>
      <c r="BK105" s="217">
        <f>ROUND(I105*H105,2)</f>
        <v>85000</v>
      </c>
      <c r="BL105" s="18" t="s">
        <v>1210</v>
      </c>
      <c r="BM105" s="216" t="s">
        <v>1750</v>
      </c>
    </row>
    <row r="106" s="2" customFormat="1">
      <c r="A106" s="33"/>
      <c r="B106" s="34"/>
      <c r="C106" s="35"/>
      <c r="D106" s="218" t="s">
        <v>176</v>
      </c>
      <c r="E106" s="35"/>
      <c r="F106" s="219" t="s">
        <v>1751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176</v>
      </c>
      <c r="AU106" s="18" t="s">
        <v>84</v>
      </c>
    </row>
    <row r="107" s="12" customFormat="1" ht="22.8" customHeight="1">
      <c r="A107" s="12"/>
      <c r="B107" s="191"/>
      <c r="C107" s="192"/>
      <c r="D107" s="193" t="s">
        <v>75</v>
      </c>
      <c r="E107" s="204" t="s">
        <v>1752</v>
      </c>
      <c r="F107" s="204" t="s">
        <v>1753</v>
      </c>
      <c r="G107" s="192"/>
      <c r="H107" s="192"/>
      <c r="I107" s="192"/>
      <c r="J107" s="205">
        <f>BK107</f>
        <v>4000000</v>
      </c>
      <c r="K107" s="192"/>
      <c r="L107" s="196"/>
      <c r="M107" s="197"/>
      <c r="N107" s="198"/>
      <c r="O107" s="198"/>
      <c r="P107" s="199">
        <f>SUM(P108:P109)</f>
        <v>0</v>
      </c>
      <c r="Q107" s="198"/>
      <c r="R107" s="199">
        <f>SUM(R108:R109)</f>
        <v>0</v>
      </c>
      <c r="S107" s="198"/>
      <c r="T107" s="200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1" t="s">
        <v>183</v>
      </c>
      <c r="AT107" s="202" t="s">
        <v>75</v>
      </c>
      <c r="AU107" s="202" t="s">
        <v>20</v>
      </c>
      <c r="AY107" s="201" t="s">
        <v>167</v>
      </c>
      <c r="BK107" s="203">
        <f>SUM(BK108:BK109)</f>
        <v>4000000</v>
      </c>
    </row>
    <row r="108" s="2" customFormat="1" ht="16.5" customHeight="1">
      <c r="A108" s="33"/>
      <c r="B108" s="34"/>
      <c r="C108" s="206" t="s">
        <v>228</v>
      </c>
      <c r="D108" s="206" t="s">
        <v>169</v>
      </c>
      <c r="E108" s="207" t="s">
        <v>1754</v>
      </c>
      <c r="F108" s="208" t="s">
        <v>1755</v>
      </c>
      <c r="G108" s="209" t="s">
        <v>1719</v>
      </c>
      <c r="H108" s="210">
        <v>1</v>
      </c>
      <c r="I108" s="211">
        <v>4000000</v>
      </c>
      <c r="J108" s="211">
        <f>ROUND(I108*H108,2)</f>
        <v>4000000</v>
      </c>
      <c r="K108" s="208" t="s">
        <v>173</v>
      </c>
      <c r="L108" s="39"/>
      <c r="M108" s="212" t="s">
        <v>18</v>
      </c>
      <c r="N108" s="213" t="s">
        <v>47</v>
      </c>
      <c r="O108" s="214">
        <v>0</v>
      </c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1210</v>
      </c>
      <c r="AT108" s="216" t="s">
        <v>169</v>
      </c>
      <c r="AU108" s="216" t="s">
        <v>84</v>
      </c>
      <c r="AY108" s="18" t="s">
        <v>167</v>
      </c>
      <c r="BE108" s="217">
        <f>IF(N108="základní",J108,0)</f>
        <v>4000000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20</v>
      </c>
      <c r="BK108" s="217">
        <f>ROUND(I108*H108,2)</f>
        <v>4000000</v>
      </c>
      <c r="BL108" s="18" t="s">
        <v>1210</v>
      </c>
      <c r="BM108" s="216" t="s">
        <v>1756</v>
      </c>
    </row>
    <row r="109" s="2" customFormat="1">
      <c r="A109" s="33"/>
      <c r="B109" s="34"/>
      <c r="C109" s="35"/>
      <c r="D109" s="218" t="s">
        <v>176</v>
      </c>
      <c r="E109" s="35"/>
      <c r="F109" s="219" t="s">
        <v>1757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176</v>
      </c>
      <c r="AU109" s="18" t="s">
        <v>84</v>
      </c>
    </row>
    <row r="110" s="12" customFormat="1" ht="22.8" customHeight="1">
      <c r="A110" s="12"/>
      <c r="B110" s="191"/>
      <c r="C110" s="192"/>
      <c r="D110" s="193" t="s">
        <v>75</v>
      </c>
      <c r="E110" s="204" t="s">
        <v>1758</v>
      </c>
      <c r="F110" s="204" t="s">
        <v>1759</v>
      </c>
      <c r="G110" s="192"/>
      <c r="H110" s="192"/>
      <c r="I110" s="192"/>
      <c r="J110" s="205">
        <f>BK110</f>
        <v>177000</v>
      </c>
      <c r="K110" s="192"/>
      <c r="L110" s="196"/>
      <c r="M110" s="197"/>
      <c r="N110" s="198"/>
      <c r="O110" s="198"/>
      <c r="P110" s="199">
        <f>SUM(P111:P112)</f>
        <v>0</v>
      </c>
      <c r="Q110" s="198"/>
      <c r="R110" s="199">
        <f>SUM(R111:R112)</f>
        <v>0</v>
      </c>
      <c r="S110" s="198"/>
      <c r="T110" s="200">
        <f>SUM(T111:T112)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183</v>
      </c>
      <c r="AT110" s="202" t="s">
        <v>75</v>
      </c>
      <c r="AU110" s="202" t="s">
        <v>20</v>
      </c>
      <c r="AY110" s="201" t="s">
        <v>167</v>
      </c>
      <c r="BK110" s="203">
        <f>SUM(BK111:BK112)</f>
        <v>177000</v>
      </c>
    </row>
    <row r="111" s="2" customFormat="1" ht="16.5" customHeight="1">
      <c r="A111" s="33"/>
      <c r="B111" s="34"/>
      <c r="C111" s="206" t="s">
        <v>25</v>
      </c>
      <c r="D111" s="206" t="s">
        <v>169</v>
      </c>
      <c r="E111" s="207" t="s">
        <v>1760</v>
      </c>
      <c r="F111" s="208" t="s">
        <v>1761</v>
      </c>
      <c r="G111" s="209" t="s">
        <v>1719</v>
      </c>
      <c r="H111" s="210">
        <v>1</v>
      </c>
      <c r="I111" s="211">
        <v>177000</v>
      </c>
      <c r="J111" s="211">
        <f>ROUND(I111*H111,2)</f>
        <v>177000</v>
      </c>
      <c r="K111" s="208" t="s">
        <v>173</v>
      </c>
      <c r="L111" s="39"/>
      <c r="M111" s="212" t="s">
        <v>18</v>
      </c>
      <c r="N111" s="213" t="s">
        <v>47</v>
      </c>
      <c r="O111" s="214">
        <v>0</v>
      </c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1210</v>
      </c>
      <c r="AT111" s="216" t="s">
        <v>169</v>
      </c>
      <c r="AU111" s="216" t="s">
        <v>84</v>
      </c>
      <c r="AY111" s="18" t="s">
        <v>167</v>
      </c>
      <c r="BE111" s="217">
        <f>IF(N111="základní",J111,0)</f>
        <v>177000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20</v>
      </c>
      <c r="BK111" s="217">
        <f>ROUND(I111*H111,2)</f>
        <v>177000</v>
      </c>
      <c r="BL111" s="18" t="s">
        <v>1210</v>
      </c>
      <c r="BM111" s="216" t="s">
        <v>1762</v>
      </c>
    </row>
    <row r="112" s="2" customFormat="1">
      <c r="A112" s="33"/>
      <c r="B112" s="34"/>
      <c r="C112" s="35"/>
      <c r="D112" s="218" t="s">
        <v>176</v>
      </c>
      <c r="E112" s="35"/>
      <c r="F112" s="219" t="s">
        <v>1763</v>
      </c>
      <c r="G112" s="35"/>
      <c r="H112" s="35"/>
      <c r="I112" s="35"/>
      <c r="J112" s="35"/>
      <c r="K112" s="35"/>
      <c r="L112" s="39"/>
      <c r="M112" s="220"/>
      <c r="N112" s="221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176</v>
      </c>
      <c r="AU112" s="18" t="s">
        <v>84</v>
      </c>
    </row>
    <row r="113" s="12" customFormat="1" ht="22.8" customHeight="1">
      <c r="A113" s="12"/>
      <c r="B113" s="191"/>
      <c r="C113" s="192"/>
      <c r="D113" s="193" t="s">
        <v>75</v>
      </c>
      <c r="E113" s="204" t="s">
        <v>1764</v>
      </c>
      <c r="F113" s="204" t="s">
        <v>1765</v>
      </c>
      <c r="G113" s="192"/>
      <c r="H113" s="192"/>
      <c r="I113" s="192"/>
      <c r="J113" s="205">
        <f>BK113</f>
        <v>550000</v>
      </c>
      <c r="K113" s="192"/>
      <c r="L113" s="196"/>
      <c r="M113" s="197"/>
      <c r="N113" s="198"/>
      <c r="O113" s="198"/>
      <c r="P113" s="199">
        <f>SUM(P114:P119)</f>
        <v>0</v>
      </c>
      <c r="Q113" s="198"/>
      <c r="R113" s="199">
        <f>SUM(R114:R119)</f>
        <v>0</v>
      </c>
      <c r="S113" s="198"/>
      <c r="T113" s="200">
        <f>SUM(T114:T119)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183</v>
      </c>
      <c r="AT113" s="202" t="s">
        <v>75</v>
      </c>
      <c r="AU113" s="202" t="s">
        <v>20</v>
      </c>
      <c r="AY113" s="201" t="s">
        <v>167</v>
      </c>
      <c r="BK113" s="203">
        <f>SUM(BK114:BK119)</f>
        <v>550000</v>
      </c>
    </row>
    <row r="114" s="2" customFormat="1" ht="16.5" customHeight="1">
      <c r="A114" s="33"/>
      <c r="B114" s="34"/>
      <c r="C114" s="206" t="s">
        <v>242</v>
      </c>
      <c r="D114" s="206" t="s">
        <v>169</v>
      </c>
      <c r="E114" s="207" t="s">
        <v>1766</v>
      </c>
      <c r="F114" s="208" t="s">
        <v>1767</v>
      </c>
      <c r="G114" s="209" t="s">
        <v>1719</v>
      </c>
      <c r="H114" s="210">
        <v>1</v>
      </c>
      <c r="I114" s="211">
        <v>150000</v>
      </c>
      <c r="J114" s="211">
        <f>ROUND(I114*H114,2)</f>
        <v>150000</v>
      </c>
      <c r="K114" s="208" t="s">
        <v>173</v>
      </c>
      <c r="L114" s="39"/>
      <c r="M114" s="212" t="s">
        <v>18</v>
      </c>
      <c r="N114" s="213" t="s">
        <v>47</v>
      </c>
      <c r="O114" s="214">
        <v>0</v>
      </c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1210</v>
      </c>
      <c r="AT114" s="216" t="s">
        <v>169</v>
      </c>
      <c r="AU114" s="216" t="s">
        <v>84</v>
      </c>
      <c r="AY114" s="18" t="s">
        <v>167</v>
      </c>
      <c r="BE114" s="217">
        <f>IF(N114="základní",J114,0)</f>
        <v>150000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20</v>
      </c>
      <c r="BK114" s="217">
        <f>ROUND(I114*H114,2)</f>
        <v>150000</v>
      </c>
      <c r="BL114" s="18" t="s">
        <v>1210</v>
      </c>
      <c r="BM114" s="216" t="s">
        <v>1768</v>
      </c>
    </row>
    <row r="115" s="2" customFormat="1">
      <c r="A115" s="33"/>
      <c r="B115" s="34"/>
      <c r="C115" s="35"/>
      <c r="D115" s="218" t="s">
        <v>176</v>
      </c>
      <c r="E115" s="35"/>
      <c r="F115" s="219" t="s">
        <v>1769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176</v>
      </c>
      <c r="AU115" s="18" t="s">
        <v>84</v>
      </c>
    </row>
    <row r="116" s="2" customFormat="1" ht="16.5" customHeight="1">
      <c r="A116" s="33"/>
      <c r="B116" s="34"/>
      <c r="C116" s="206" t="s">
        <v>247</v>
      </c>
      <c r="D116" s="206" t="s">
        <v>169</v>
      </c>
      <c r="E116" s="207" t="s">
        <v>1770</v>
      </c>
      <c r="F116" s="208" t="s">
        <v>1771</v>
      </c>
      <c r="G116" s="209" t="s">
        <v>1719</v>
      </c>
      <c r="H116" s="210">
        <v>1</v>
      </c>
      <c r="I116" s="211">
        <v>200000</v>
      </c>
      <c r="J116" s="211">
        <f>ROUND(I116*H116,2)</f>
        <v>200000</v>
      </c>
      <c r="K116" s="208" t="s">
        <v>173</v>
      </c>
      <c r="L116" s="39"/>
      <c r="M116" s="212" t="s">
        <v>18</v>
      </c>
      <c r="N116" s="213" t="s">
        <v>47</v>
      </c>
      <c r="O116" s="214">
        <v>0</v>
      </c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6" t="s">
        <v>1210</v>
      </c>
      <c r="AT116" s="216" t="s">
        <v>169</v>
      </c>
      <c r="AU116" s="216" t="s">
        <v>84</v>
      </c>
      <c r="AY116" s="18" t="s">
        <v>167</v>
      </c>
      <c r="BE116" s="217">
        <f>IF(N116="základní",J116,0)</f>
        <v>200000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20</v>
      </c>
      <c r="BK116" s="217">
        <f>ROUND(I116*H116,2)</f>
        <v>200000</v>
      </c>
      <c r="BL116" s="18" t="s">
        <v>1210</v>
      </c>
      <c r="BM116" s="216" t="s">
        <v>1772</v>
      </c>
    </row>
    <row r="117" s="2" customFormat="1">
      <c r="A117" s="33"/>
      <c r="B117" s="34"/>
      <c r="C117" s="35"/>
      <c r="D117" s="218" t="s">
        <v>176</v>
      </c>
      <c r="E117" s="35"/>
      <c r="F117" s="219" t="s">
        <v>1773</v>
      </c>
      <c r="G117" s="35"/>
      <c r="H117" s="35"/>
      <c r="I117" s="35"/>
      <c r="J117" s="35"/>
      <c r="K117" s="35"/>
      <c r="L117" s="39"/>
      <c r="M117" s="220"/>
      <c r="N117" s="221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176</v>
      </c>
      <c r="AU117" s="18" t="s">
        <v>84</v>
      </c>
    </row>
    <row r="118" s="2" customFormat="1" ht="16.5" customHeight="1">
      <c r="A118" s="33"/>
      <c r="B118" s="34"/>
      <c r="C118" s="206" t="s">
        <v>255</v>
      </c>
      <c r="D118" s="206" t="s">
        <v>169</v>
      </c>
      <c r="E118" s="207" t="s">
        <v>1774</v>
      </c>
      <c r="F118" s="208" t="s">
        <v>1775</v>
      </c>
      <c r="G118" s="209" t="s">
        <v>1719</v>
      </c>
      <c r="H118" s="210">
        <v>1</v>
      </c>
      <c r="I118" s="211">
        <v>200000</v>
      </c>
      <c r="J118" s="211">
        <f>ROUND(I118*H118,2)</f>
        <v>200000</v>
      </c>
      <c r="K118" s="208" t="s">
        <v>173</v>
      </c>
      <c r="L118" s="39"/>
      <c r="M118" s="212" t="s">
        <v>18</v>
      </c>
      <c r="N118" s="213" t="s">
        <v>47</v>
      </c>
      <c r="O118" s="214">
        <v>0</v>
      </c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6" t="s">
        <v>1210</v>
      </c>
      <c r="AT118" s="216" t="s">
        <v>169</v>
      </c>
      <c r="AU118" s="216" t="s">
        <v>84</v>
      </c>
      <c r="AY118" s="18" t="s">
        <v>167</v>
      </c>
      <c r="BE118" s="217">
        <f>IF(N118="základní",J118,0)</f>
        <v>200000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20</v>
      </c>
      <c r="BK118" s="217">
        <f>ROUND(I118*H118,2)</f>
        <v>200000</v>
      </c>
      <c r="BL118" s="18" t="s">
        <v>1210</v>
      </c>
      <c r="BM118" s="216" t="s">
        <v>1776</v>
      </c>
    </row>
    <row r="119" s="2" customFormat="1">
      <c r="A119" s="33"/>
      <c r="B119" s="34"/>
      <c r="C119" s="35"/>
      <c r="D119" s="218" t="s">
        <v>176</v>
      </c>
      <c r="E119" s="35"/>
      <c r="F119" s="219" t="s">
        <v>1777</v>
      </c>
      <c r="G119" s="35"/>
      <c r="H119" s="35"/>
      <c r="I119" s="35"/>
      <c r="J119" s="35"/>
      <c r="K119" s="35"/>
      <c r="L119" s="39"/>
      <c r="M119" s="262"/>
      <c r="N119" s="263"/>
      <c r="O119" s="264"/>
      <c r="P119" s="264"/>
      <c r="Q119" s="264"/>
      <c r="R119" s="264"/>
      <c r="S119" s="264"/>
      <c r="T119" s="265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176</v>
      </c>
      <c r="AU119" s="18" t="s">
        <v>84</v>
      </c>
    </row>
    <row r="120" s="2" customFormat="1" ht="6.96" customHeight="1">
      <c r="A120" s="33"/>
      <c r="B120" s="53"/>
      <c r="C120" s="54"/>
      <c r="D120" s="54"/>
      <c r="E120" s="54"/>
      <c r="F120" s="54"/>
      <c r="G120" s="54"/>
      <c r="H120" s="54"/>
      <c r="I120" s="54"/>
      <c r="J120" s="54"/>
      <c r="K120" s="54"/>
      <c r="L120" s="39"/>
      <c r="M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</sheetData>
  <sheetProtection sheet="1" autoFilter="0" formatColumns="0" formatRows="0" objects="1" scenarios="1" spinCount="100000" saltValue="/L+20XMpJcx/lz766RvmsXdCwsmm6fBYDZy88nBOQQxPvkNi7Jqp9VVgVJiJQH27mNs3U2hNdLnf7yjCaA+PIw==" hashValue="BGq/cBjvh/xKXiEFouReyliQSjUYK2+J3AkszTMw8lOgqfHSPGoXQ0g4jQHcX+ksRwSP2lcxX7df0DjyorJAGA==" algorithmName="SHA-512" password="C71F"/>
  <autoFilter ref="C85:K119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3_02/012103000"/>
    <hyperlink ref="F92" r:id="rId2" display="https://podminky.urs.cz/item/CS_URS_2023_02/012203000"/>
    <hyperlink ref="F94" r:id="rId3" display="https://podminky.urs.cz/item/CS_URS_2023_02/012303000"/>
    <hyperlink ref="F96" r:id="rId4" display="https://podminky.urs.cz/item/CS_URS_2023_02/013254000"/>
    <hyperlink ref="F99" r:id="rId5" display="https://podminky.urs.cz/item/CS_URS_2023_02/030001000"/>
    <hyperlink ref="F102" r:id="rId6" display="https://podminky.urs.cz/item/CS_URS_2023_02/040001000"/>
    <hyperlink ref="F104" r:id="rId7" display="https://podminky.urs.cz/item/CS_URS_2023_02/043002000"/>
    <hyperlink ref="F106" r:id="rId8" display="https://podminky.urs.cz/item/CS_URS_2023_02/045303000"/>
    <hyperlink ref="F109" r:id="rId9" display="https://podminky.urs.cz/item/CS_URS_2023_02/052002000"/>
    <hyperlink ref="F112" r:id="rId10" display="https://podminky.urs.cz/item/CS_URS_2023_02/065002000"/>
    <hyperlink ref="F115" r:id="rId11" display="https://podminky.urs.cz/item/CS_URS_2023_02/071002000"/>
    <hyperlink ref="F117" r:id="rId12" display="https://podminky.urs.cz/item/CS_URS_2023_02/072002000"/>
    <hyperlink ref="F119" r:id="rId13" display="https://podminky.urs.cz/item/CS_URS_2023_02/073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4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121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1708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1778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23.25" customHeight="1">
      <c r="A29" s="142"/>
      <c r="B29" s="143"/>
      <c r="C29" s="142"/>
      <c r="D29" s="142"/>
      <c r="E29" s="144" t="s">
        <v>1779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ROUND(J88, 2)</f>
        <v>3660000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ROUND((SUM(BE88:BE98)),  2)</f>
        <v>3660000</v>
      </c>
      <c r="G35" s="33"/>
      <c r="H35" s="33"/>
      <c r="I35" s="152">
        <v>0.20999999999999999</v>
      </c>
      <c r="J35" s="151">
        <f>ROUND(((SUM(BE88:BE98))*I35),  2)</f>
        <v>768600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ROUND((SUM(BF88:BF98)),  2)</f>
        <v>0</v>
      </c>
      <c r="G36" s="33"/>
      <c r="H36" s="33"/>
      <c r="I36" s="152">
        <v>0.14999999999999999</v>
      </c>
      <c r="J36" s="151">
        <f>ROUND(((SUM(BF88:BF98))*I36),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ROUND((SUM(BG88:BG98)),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ROUND((SUM(BH88:BH98)),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ROUND((SUM(BI88:BI98)),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4428600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1708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VON94 - Ochranné konstrukce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J88</f>
        <v>3660000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J89</f>
        <v>3660000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141</v>
      </c>
      <c r="E65" s="177"/>
      <c r="F65" s="177"/>
      <c r="G65" s="177"/>
      <c r="H65" s="177"/>
      <c r="I65" s="177"/>
      <c r="J65" s="178">
        <f>J90</f>
        <v>3660000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75"/>
      <c r="C66" s="119"/>
      <c r="D66" s="176" t="s">
        <v>1780</v>
      </c>
      <c r="E66" s="177"/>
      <c r="F66" s="177"/>
      <c r="G66" s="177"/>
      <c r="H66" s="177"/>
      <c r="I66" s="177"/>
      <c r="J66" s="178">
        <f>J91</f>
        <v>3660000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3"/>
      <c r="B67" s="34"/>
      <c r="C67" s="35"/>
      <c r="D67" s="35"/>
      <c r="E67" s="35"/>
      <c r="F67" s="35"/>
      <c r="G67" s="35"/>
      <c r="H67" s="35"/>
      <c r="I67" s="35"/>
      <c r="J67" s="35"/>
      <c r="K67" s="35"/>
      <c r="L67" s="139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="2" customFormat="1" ht="6.96" customHeight="1">
      <c r="A68" s="33"/>
      <c r="B68" s="53"/>
      <c r="C68" s="54"/>
      <c r="D68" s="54"/>
      <c r="E68" s="54"/>
      <c r="F68" s="54"/>
      <c r="G68" s="54"/>
      <c r="H68" s="54"/>
      <c r="I68" s="54"/>
      <c r="J68" s="54"/>
      <c r="K68" s="54"/>
      <c r="L68" s="139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72" s="2" customFormat="1" ht="6.96" customHeight="1">
      <c r="A72" s="33"/>
      <c r="B72" s="55"/>
      <c r="C72" s="56"/>
      <c r="D72" s="56"/>
      <c r="E72" s="56"/>
      <c r="F72" s="56"/>
      <c r="G72" s="56"/>
      <c r="H72" s="56"/>
      <c r="I72" s="56"/>
      <c r="J72" s="56"/>
      <c r="K72" s="56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24.96" customHeight="1">
      <c r="A73" s="33"/>
      <c r="B73" s="34"/>
      <c r="C73" s="24" t="s">
        <v>152</v>
      </c>
      <c r="D73" s="35"/>
      <c r="E73" s="35"/>
      <c r="F73" s="35"/>
      <c r="G73" s="35"/>
      <c r="H73" s="35"/>
      <c r="I73" s="35"/>
      <c r="J73" s="35"/>
      <c r="K73" s="35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="2" customFormat="1" ht="6.96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12" customHeight="1">
      <c r="A75" s="33"/>
      <c r="B75" s="34"/>
      <c r="C75" s="30" t="s">
        <v>14</v>
      </c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16.5" customHeight="1">
      <c r="A76" s="33"/>
      <c r="B76" s="34"/>
      <c r="C76" s="35"/>
      <c r="D76" s="35"/>
      <c r="E76" s="164" t="str">
        <f>E7</f>
        <v>Hala Rondo - Rekonstrukce ledové plochy</v>
      </c>
      <c r="F76" s="30"/>
      <c r="G76" s="30"/>
      <c r="H76" s="30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1" customFormat="1" ht="12" customHeight="1">
      <c r="B77" s="22"/>
      <c r="C77" s="30" t="s">
        <v>128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3"/>
      <c r="B78" s="34"/>
      <c r="C78" s="35"/>
      <c r="D78" s="35"/>
      <c r="E78" s="164" t="s">
        <v>1708</v>
      </c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30" t="s">
        <v>130</v>
      </c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6.5" customHeight="1">
      <c r="A80" s="33"/>
      <c r="B80" s="34"/>
      <c r="C80" s="35"/>
      <c r="D80" s="35"/>
      <c r="E80" s="63" t="str">
        <f>E11</f>
        <v>VON94 - Ochranné konstrukce</v>
      </c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6.96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12" customHeight="1">
      <c r="A82" s="33"/>
      <c r="B82" s="34"/>
      <c r="C82" s="30" t="s">
        <v>21</v>
      </c>
      <c r="D82" s="35"/>
      <c r="E82" s="35"/>
      <c r="F82" s="27" t="str">
        <f>F14</f>
        <v>Brno, Hala Rondo</v>
      </c>
      <c r="G82" s="35"/>
      <c r="H82" s="35"/>
      <c r="I82" s="30" t="s">
        <v>23</v>
      </c>
      <c r="J82" s="66" t="str">
        <f>IF(J14="","",J14)</f>
        <v>1. 9. 2023</v>
      </c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25.65" customHeight="1">
      <c r="A84" s="33"/>
      <c r="B84" s="34"/>
      <c r="C84" s="30" t="s">
        <v>27</v>
      </c>
      <c r="D84" s="35"/>
      <c r="E84" s="35"/>
      <c r="F84" s="27" t="str">
        <f>E17</f>
        <v>STAREZ - SPORT, a.s.</v>
      </c>
      <c r="G84" s="35"/>
      <c r="H84" s="35"/>
      <c r="I84" s="30" t="s">
        <v>35</v>
      </c>
      <c r="J84" s="31" t="str">
        <f>E23</f>
        <v>AS PROJECT CZ s.r.o.</v>
      </c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5.15" customHeight="1">
      <c r="A85" s="33"/>
      <c r="B85" s="34"/>
      <c r="C85" s="30" t="s">
        <v>33</v>
      </c>
      <c r="D85" s="35"/>
      <c r="E85" s="35"/>
      <c r="F85" s="27" t="str">
        <f>IF(E20="","",E20)</f>
        <v xml:space="preserve"> </v>
      </c>
      <c r="G85" s="35"/>
      <c r="H85" s="35"/>
      <c r="I85" s="30" t="s">
        <v>39</v>
      </c>
      <c r="J85" s="31" t="str">
        <f>E26</f>
        <v xml:space="preserve"> </v>
      </c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0.32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11" customFormat="1" ht="29.28" customHeight="1">
      <c r="A87" s="180"/>
      <c r="B87" s="181"/>
      <c r="C87" s="182" t="s">
        <v>153</v>
      </c>
      <c r="D87" s="183" t="s">
        <v>61</v>
      </c>
      <c r="E87" s="183" t="s">
        <v>57</v>
      </c>
      <c r="F87" s="183" t="s">
        <v>58</v>
      </c>
      <c r="G87" s="183" t="s">
        <v>154</v>
      </c>
      <c r="H87" s="183" t="s">
        <v>155</v>
      </c>
      <c r="I87" s="183" t="s">
        <v>156</v>
      </c>
      <c r="J87" s="183" t="s">
        <v>135</v>
      </c>
      <c r="K87" s="184" t="s">
        <v>157</v>
      </c>
      <c r="L87" s="185"/>
      <c r="M87" s="86" t="s">
        <v>18</v>
      </c>
      <c r="N87" s="87" t="s">
        <v>46</v>
      </c>
      <c r="O87" s="87" t="s">
        <v>158</v>
      </c>
      <c r="P87" s="87" t="s">
        <v>159</v>
      </c>
      <c r="Q87" s="87" t="s">
        <v>160</v>
      </c>
      <c r="R87" s="87" t="s">
        <v>161</v>
      </c>
      <c r="S87" s="87" t="s">
        <v>162</v>
      </c>
      <c r="T87" s="88" t="s">
        <v>163</v>
      </c>
      <c r="U87" s="180"/>
      <c r="V87" s="180"/>
      <c r="W87" s="180"/>
      <c r="X87" s="180"/>
      <c r="Y87" s="180"/>
      <c r="Z87" s="180"/>
      <c r="AA87" s="180"/>
      <c r="AB87" s="180"/>
      <c r="AC87" s="180"/>
      <c r="AD87" s="180"/>
      <c r="AE87" s="180"/>
    </row>
    <row r="88" s="2" customFormat="1" ht="22.8" customHeight="1">
      <c r="A88" s="33"/>
      <c r="B88" s="34"/>
      <c r="C88" s="93" t="s">
        <v>164</v>
      </c>
      <c r="D88" s="35"/>
      <c r="E88" s="35"/>
      <c r="F88" s="35"/>
      <c r="G88" s="35"/>
      <c r="H88" s="35"/>
      <c r="I88" s="35"/>
      <c r="J88" s="186">
        <f>BK88</f>
        <v>3660000</v>
      </c>
      <c r="K88" s="35"/>
      <c r="L88" s="39"/>
      <c r="M88" s="89"/>
      <c r="N88" s="187"/>
      <c r="O88" s="90"/>
      <c r="P88" s="188">
        <f>P89</f>
        <v>0</v>
      </c>
      <c r="Q88" s="90"/>
      <c r="R88" s="188">
        <f>R89</f>
        <v>0</v>
      </c>
      <c r="S88" s="90"/>
      <c r="T88" s="189">
        <f>T89</f>
        <v>0</v>
      </c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T88" s="18" t="s">
        <v>75</v>
      </c>
      <c r="AU88" s="18" t="s">
        <v>136</v>
      </c>
      <c r="BK88" s="190">
        <f>BK89</f>
        <v>3660000</v>
      </c>
    </row>
    <row r="89" s="12" customFormat="1" ht="25.92" customHeight="1">
      <c r="A89" s="12"/>
      <c r="B89" s="191"/>
      <c r="C89" s="192"/>
      <c r="D89" s="193" t="s">
        <v>75</v>
      </c>
      <c r="E89" s="194" t="s">
        <v>165</v>
      </c>
      <c r="F89" s="194" t="s">
        <v>166</v>
      </c>
      <c r="G89" s="192"/>
      <c r="H89" s="192"/>
      <c r="I89" s="192"/>
      <c r="J89" s="195">
        <f>BK89</f>
        <v>3660000</v>
      </c>
      <c r="K89" s="192"/>
      <c r="L89" s="196"/>
      <c r="M89" s="197"/>
      <c r="N89" s="198"/>
      <c r="O89" s="198"/>
      <c r="P89" s="199">
        <f>P90</f>
        <v>0</v>
      </c>
      <c r="Q89" s="198"/>
      <c r="R89" s="199">
        <f>R90</f>
        <v>0</v>
      </c>
      <c r="S89" s="198"/>
      <c r="T89" s="200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20</v>
      </c>
      <c r="AT89" s="202" t="s">
        <v>75</v>
      </c>
      <c r="AU89" s="202" t="s">
        <v>76</v>
      </c>
      <c r="AY89" s="201" t="s">
        <v>167</v>
      </c>
      <c r="BK89" s="203">
        <f>BK90</f>
        <v>3660000</v>
      </c>
    </row>
    <row r="90" s="12" customFormat="1" ht="22.8" customHeight="1">
      <c r="A90" s="12"/>
      <c r="B90" s="191"/>
      <c r="C90" s="192"/>
      <c r="D90" s="193" t="s">
        <v>75</v>
      </c>
      <c r="E90" s="204" t="s">
        <v>228</v>
      </c>
      <c r="F90" s="204" t="s">
        <v>264</v>
      </c>
      <c r="G90" s="192"/>
      <c r="H90" s="192"/>
      <c r="I90" s="192"/>
      <c r="J90" s="205">
        <f>BK90</f>
        <v>3660000</v>
      </c>
      <c r="K90" s="192"/>
      <c r="L90" s="196"/>
      <c r="M90" s="197"/>
      <c r="N90" s="198"/>
      <c r="O90" s="198"/>
      <c r="P90" s="199">
        <f>P91</f>
        <v>0</v>
      </c>
      <c r="Q90" s="198"/>
      <c r="R90" s="199">
        <f>R91</f>
        <v>0</v>
      </c>
      <c r="S90" s="198"/>
      <c r="T90" s="200">
        <f>T91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1" t="s">
        <v>20</v>
      </c>
      <c r="AT90" s="202" t="s">
        <v>75</v>
      </c>
      <c r="AU90" s="202" t="s">
        <v>20</v>
      </c>
      <c r="AY90" s="201" t="s">
        <v>167</v>
      </c>
      <c r="BK90" s="203">
        <f>BK91</f>
        <v>3660000</v>
      </c>
    </row>
    <row r="91" s="12" customFormat="1" ht="20.88" customHeight="1">
      <c r="A91" s="12"/>
      <c r="B91" s="191"/>
      <c r="C91" s="192"/>
      <c r="D91" s="193" t="s">
        <v>75</v>
      </c>
      <c r="E91" s="204" t="s">
        <v>1781</v>
      </c>
      <c r="F91" s="204" t="s">
        <v>1782</v>
      </c>
      <c r="G91" s="192"/>
      <c r="H91" s="192"/>
      <c r="I91" s="192"/>
      <c r="J91" s="205">
        <f>BK91</f>
        <v>3660000</v>
      </c>
      <c r="K91" s="192"/>
      <c r="L91" s="196"/>
      <c r="M91" s="197"/>
      <c r="N91" s="198"/>
      <c r="O91" s="198"/>
      <c r="P91" s="199">
        <f>SUM(P92:P98)</f>
        <v>0</v>
      </c>
      <c r="Q91" s="198"/>
      <c r="R91" s="199">
        <f>SUM(R92:R98)</f>
        <v>0</v>
      </c>
      <c r="S91" s="198"/>
      <c r="T91" s="200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1" t="s">
        <v>20</v>
      </c>
      <c r="AT91" s="202" t="s">
        <v>75</v>
      </c>
      <c r="AU91" s="202" t="s">
        <v>84</v>
      </c>
      <c r="AY91" s="201" t="s">
        <v>167</v>
      </c>
      <c r="BK91" s="203">
        <f>SUM(BK92:BK98)</f>
        <v>3660000</v>
      </c>
    </row>
    <row r="92" s="2" customFormat="1" ht="16.5" customHeight="1">
      <c r="A92" s="33"/>
      <c r="B92" s="34"/>
      <c r="C92" s="206" t="s">
        <v>20</v>
      </c>
      <c r="D92" s="206" t="s">
        <v>169</v>
      </c>
      <c r="E92" s="207" t="s">
        <v>1783</v>
      </c>
      <c r="F92" s="208" t="s">
        <v>1784</v>
      </c>
      <c r="G92" s="209" t="s">
        <v>489</v>
      </c>
      <c r="H92" s="210">
        <v>1</v>
      </c>
      <c r="I92" s="211">
        <v>480000</v>
      </c>
      <c r="J92" s="211">
        <f>ROUND(I92*H92,2)</f>
        <v>480000</v>
      </c>
      <c r="K92" s="208" t="s">
        <v>18</v>
      </c>
      <c r="L92" s="39"/>
      <c r="M92" s="212" t="s">
        <v>18</v>
      </c>
      <c r="N92" s="213" t="s">
        <v>47</v>
      </c>
      <c r="O92" s="214">
        <v>0</v>
      </c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R92" s="216" t="s">
        <v>174</v>
      </c>
      <c r="AT92" s="216" t="s">
        <v>169</v>
      </c>
      <c r="AU92" s="216" t="s">
        <v>126</v>
      </c>
      <c r="AY92" s="18" t="s">
        <v>167</v>
      </c>
      <c r="BE92" s="217">
        <f>IF(N92="základní",J92,0)</f>
        <v>480000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20</v>
      </c>
      <c r="BK92" s="217">
        <f>ROUND(I92*H92,2)</f>
        <v>480000</v>
      </c>
      <c r="BL92" s="18" t="s">
        <v>174</v>
      </c>
      <c r="BM92" s="216" t="s">
        <v>1785</v>
      </c>
    </row>
    <row r="93" s="2" customFormat="1" ht="16.5" customHeight="1">
      <c r="A93" s="33"/>
      <c r="B93" s="34"/>
      <c r="C93" s="206" t="s">
        <v>84</v>
      </c>
      <c r="D93" s="206" t="s">
        <v>169</v>
      </c>
      <c r="E93" s="207" t="s">
        <v>1786</v>
      </c>
      <c r="F93" s="208" t="s">
        <v>1787</v>
      </c>
      <c r="G93" s="209" t="s">
        <v>1788</v>
      </c>
      <c r="H93" s="210">
        <v>5</v>
      </c>
      <c r="I93" s="211">
        <v>450000</v>
      </c>
      <c r="J93" s="211">
        <f>ROUND(I93*H93,2)</f>
        <v>2250000</v>
      </c>
      <c r="K93" s="208" t="s">
        <v>18</v>
      </c>
      <c r="L93" s="39"/>
      <c r="M93" s="212" t="s">
        <v>18</v>
      </c>
      <c r="N93" s="213" t="s">
        <v>47</v>
      </c>
      <c r="O93" s="214">
        <v>0</v>
      </c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R93" s="216" t="s">
        <v>174</v>
      </c>
      <c r="AT93" s="216" t="s">
        <v>169</v>
      </c>
      <c r="AU93" s="216" t="s">
        <v>126</v>
      </c>
      <c r="AY93" s="18" t="s">
        <v>167</v>
      </c>
      <c r="BE93" s="217">
        <f>IF(N93="základní",J93,0)</f>
        <v>2250000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20</v>
      </c>
      <c r="BK93" s="217">
        <f>ROUND(I93*H93,2)</f>
        <v>2250000</v>
      </c>
      <c r="BL93" s="18" t="s">
        <v>174</v>
      </c>
      <c r="BM93" s="216" t="s">
        <v>1789</v>
      </c>
    </row>
    <row r="94" s="2" customFormat="1" ht="21.75" customHeight="1">
      <c r="A94" s="33"/>
      <c r="B94" s="34"/>
      <c r="C94" s="206" t="s">
        <v>126</v>
      </c>
      <c r="D94" s="206" t="s">
        <v>169</v>
      </c>
      <c r="E94" s="207" t="s">
        <v>1790</v>
      </c>
      <c r="F94" s="208" t="s">
        <v>1791</v>
      </c>
      <c r="G94" s="209" t="s">
        <v>1046</v>
      </c>
      <c r="H94" s="210">
        <v>1</v>
      </c>
      <c r="I94" s="211">
        <v>525000</v>
      </c>
      <c r="J94" s="211">
        <f>ROUND(I94*H94,2)</f>
        <v>525000</v>
      </c>
      <c r="K94" s="208" t="s">
        <v>18</v>
      </c>
      <c r="L94" s="39"/>
      <c r="M94" s="212" t="s">
        <v>18</v>
      </c>
      <c r="N94" s="213" t="s">
        <v>47</v>
      </c>
      <c r="O94" s="214">
        <v>0</v>
      </c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R94" s="216" t="s">
        <v>174</v>
      </c>
      <c r="AT94" s="216" t="s">
        <v>169</v>
      </c>
      <c r="AU94" s="216" t="s">
        <v>126</v>
      </c>
      <c r="AY94" s="18" t="s">
        <v>167</v>
      </c>
      <c r="BE94" s="217">
        <f>IF(N94="základní",J94,0)</f>
        <v>525000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20</v>
      </c>
      <c r="BK94" s="217">
        <f>ROUND(I94*H94,2)</f>
        <v>525000</v>
      </c>
      <c r="BL94" s="18" t="s">
        <v>174</v>
      </c>
      <c r="BM94" s="216" t="s">
        <v>1792</v>
      </c>
    </row>
    <row r="95" s="2" customFormat="1" ht="16.5" customHeight="1">
      <c r="A95" s="33"/>
      <c r="B95" s="34"/>
      <c r="C95" s="206" t="s">
        <v>174</v>
      </c>
      <c r="D95" s="206" t="s">
        <v>169</v>
      </c>
      <c r="E95" s="207" t="s">
        <v>1793</v>
      </c>
      <c r="F95" s="208" t="s">
        <v>1794</v>
      </c>
      <c r="G95" s="209" t="s">
        <v>1046</v>
      </c>
      <c r="H95" s="210">
        <v>1</v>
      </c>
      <c r="I95" s="211">
        <v>280000</v>
      </c>
      <c r="J95" s="211">
        <f>ROUND(I95*H95,2)</f>
        <v>280000</v>
      </c>
      <c r="K95" s="208" t="s">
        <v>18</v>
      </c>
      <c r="L95" s="39"/>
      <c r="M95" s="212" t="s">
        <v>18</v>
      </c>
      <c r="N95" s="213" t="s">
        <v>47</v>
      </c>
      <c r="O95" s="214">
        <v>0</v>
      </c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174</v>
      </c>
      <c r="AT95" s="216" t="s">
        <v>169</v>
      </c>
      <c r="AU95" s="216" t="s">
        <v>126</v>
      </c>
      <c r="AY95" s="18" t="s">
        <v>167</v>
      </c>
      <c r="BE95" s="217">
        <f>IF(N95="základní",J95,0)</f>
        <v>280000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20</v>
      </c>
      <c r="BK95" s="217">
        <f>ROUND(I95*H95,2)</f>
        <v>280000</v>
      </c>
      <c r="BL95" s="18" t="s">
        <v>174</v>
      </c>
      <c r="BM95" s="216" t="s">
        <v>1795</v>
      </c>
    </row>
    <row r="96" s="2" customFormat="1" ht="16.5" customHeight="1">
      <c r="A96" s="33"/>
      <c r="B96" s="34"/>
      <c r="C96" s="206" t="s">
        <v>183</v>
      </c>
      <c r="D96" s="206" t="s">
        <v>169</v>
      </c>
      <c r="E96" s="207" t="s">
        <v>1796</v>
      </c>
      <c r="F96" s="208" t="s">
        <v>1797</v>
      </c>
      <c r="G96" s="209" t="s">
        <v>1046</v>
      </c>
      <c r="H96" s="210">
        <v>1</v>
      </c>
      <c r="I96" s="211">
        <v>30000</v>
      </c>
      <c r="J96" s="211">
        <f>ROUND(I96*H96,2)</f>
        <v>30000</v>
      </c>
      <c r="K96" s="208" t="s">
        <v>18</v>
      </c>
      <c r="L96" s="39"/>
      <c r="M96" s="212" t="s">
        <v>18</v>
      </c>
      <c r="N96" s="213" t="s">
        <v>47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174</v>
      </c>
      <c r="AT96" s="216" t="s">
        <v>169</v>
      </c>
      <c r="AU96" s="216" t="s">
        <v>126</v>
      </c>
      <c r="AY96" s="18" t="s">
        <v>167</v>
      </c>
      <c r="BE96" s="217">
        <f>IF(N96="základní",J96,0)</f>
        <v>30000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20</v>
      </c>
      <c r="BK96" s="217">
        <f>ROUND(I96*H96,2)</f>
        <v>30000</v>
      </c>
      <c r="BL96" s="18" t="s">
        <v>174</v>
      </c>
      <c r="BM96" s="216" t="s">
        <v>1798</v>
      </c>
    </row>
    <row r="97" s="2" customFormat="1" ht="16.5" customHeight="1">
      <c r="A97" s="33"/>
      <c r="B97" s="34"/>
      <c r="C97" s="206" t="s">
        <v>196</v>
      </c>
      <c r="D97" s="206" t="s">
        <v>169</v>
      </c>
      <c r="E97" s="207" t="s">
        <v>1799</v>
      </c>
      <c r="F97" s="208" t="s">
        <v>1800</v>
      </c>
      <c r="G97" s="209" t="s">
        <v>1046</v>
      </c>
      <c r="H97" s="210">
        <v>1</v>
      </c>
      <c r="I97" s="211">
        <v>60000</v>
      </c>
      <c r="J97" s="211">
        <f>ROUND(I97*H97,2)</f>
        <v>60000</v>
      </c>
      <c r="K97" s="208" t="s">
        <v>18</v>
      </c>
      <c r="L97" s="39"/>
      <c r="M97" s="212" t="s">
        <v>18</v>
      </c>
      <c r="N97" s="213" t="s">
        <v>47</v>
      </c>
      <c r="O97" s="214">
        <v>0</v>
      </c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174</v>
      </c>
      <c r="AT97" s="216" t="s">
        <v>169</v>
      </c>
      <c r="AU97" s="216" t="s">
        <v>126</v>
      </c>
      <c r="AY97" s="18" t="s">
        <v>167</v>
      </c>
      <c r="BE97" s="217">
        <f>IF(N97="základní",J97,0)</f>
        <v>60000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20</v>
      </c>
      <c r="BK97" s="217">
        <f>ROUND(I97*H97,2)</f>
        <v>60000</v>
      </c>
      <c r="BL97" s="18" t="s">
        <v>174</v>
      </c>
      <c r="BM97" s="216" t="s">
        <v>1801</v>
      </c>
    </row>
    <row r="98" s="2" customFormat="1" ht="16.5" customHeight="1">
      <c r="A98" s="33"/>
      <c r="B98" s="34"/>
      <c r="C98" s="206" t="s">
        <v>216</v>
      </c>
      <c r="D98" s="206" t="s">
        <v>169</v>
      </c>
      <c r="E98" s="207" t="s">
        <v>1802</v>
      </c>
      <c r="F98" s="208" t="s">
        <v>1803</v>
      </c>
      <c r="G98" s="209" t="s">
        <v>1046</v>
      </c>
      <c r="H98" s="210">
        <v>1</v>
      </c>
      <c r="I98" s="211">
        <v>35000</v>
      </c>
      <c r="J98" s="211">
        <f>ROUND(I98*H98,2)</f>
        <v>35000</v>
      </c>
      <c r="K98" s="208" t="s">
        <v>18</v>
      </c>
      <c r="L98" s="39"/>
      <c r="M98" s="266" t="s">
        <v>18</v>
      </c>
      <c r="N98" s="267" t="s">
        <v>47</v>
      </c>
      <c r="O98" s="268">
        <v>0</v>
      </c>
      <c r="P98" s="268">
        <f>O98*H98</f>
        <v>0</v>
      </c>
      <c r="Q98" s="268">
        <v>0</v>
      </c>
      <c r="R98" s="268">
        <f>Q98*H98</f>
        <v>0</v>
      </c>
      <c r="S98" s="268">
        <v>0</v>
      </c>
      <c r="T98" s="269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16" t="s">
        <v>174</v>
      </c>
      <c r="AT98" s="216" t="s">
        <v>169</v>
      </c>
      <c r="AU98" s="216" t="s">
        <v>126</v>
      </c>
      <c r="AY98" s="18" t="s">
        <v>167</v>
      </c>
      <c r="BE98" s="217">
        <f>IF(N98="základní",J98,0)</f>
        <v>35000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20</v>
      </c>
      <c r="BK98" s="217">
        <f>ROUND(I98*H98,2)</f>
        <v>35000</v>
      </c>
      <c r="BL98" s="18" t="s">
        <v>174</v>
      </c>
      <c r="BM98" s="216" t="s">
        <v>1804</v>
      </c>
    </row>
    <row r="99" s="2" customFormat="1" ht="6.96" customHeight="1">
      <c r="A99" s="33"/>
      <c r="B99" s="53"/>
      <c r="C99" s="54"/>
      <c r="D99" s="54"/>
      <c r="E99" s="54"/>
      <c r="F99" s="54"/>
      <c r="G99" s="54"/>
      <c r="H99" s="54"/>
      <c r="I99" s="54"/>
      <c r="J99" s="54"/>
      <c r="K99" s="54"/>
      <c r="L99" s="39"/>
      <c r="M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</sheetData>
  <sheetProtection sheet="1" autoFilter="0" formatColumns="0" formatRows="0" objects="1" scenarios="1" spinCount="100000" saltValue="f88cqnxuKIH4WLAXX0axAZELoPNGzAnDeR9q96cMiV4wxWdH4Q+LDZm7zU7m8fFxgcyB2BV5nfj6Y7igYdtAxQ==" hashValue="xX0VvYyieq3e8RpP2m8TLkXBfzvYqYQZitwQTm9cAAIHy1Wy6n8VuQmBRHErAyhHoQXkQ5888i+P04zQtF6vlA==" algorithmName="SHA-512" password="C71F"/>
  <autoFilter ref="C87:K9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3"/>
      <c r="C3" s="134"/>
      <c r="D3" s="134"/>
      <c r="E3" s="134"/>
      <c r="F3" s="134"/>
      <c r="G3" s="134"/>
      <c r="H3" s="21"/>
    </row>
    <row r="4" s="1" customFormat="1" ht="24.96" customHeight="1">
      <c r="B4" s="21"/>
      <c r="C4" s="135" t="s">
        <v>1805</v>
      </c>
      <c r="H4" s="21"/>
    </row>
    <row r="5" s="1" customFormat="1" ht="12" customHeight="1">
      <c r="B5" s="21"/>
      <c r="C5" s="270" t="s">
        <v>12</v>
      </c>
      <c r="D5" s="144" t="s">
        <v>13</v>
      </c>
      <c r="E5" s="1"/>
      <c r="F5" s="1"/>
      <c r="H5" s="21"/>
    </row>
    <row r="6" s="1" customFormat="1" ht="36.96" customHeight="1">
      <c r="B6" s="21"/>
      <c r="C6" s="271" t="s">
        <v>14</v>
      </c>
      <c r="D6" s="272" t="s">
        <v>15</v>
      </c>
      <c r="E6" s="1"/>
      <c r="F6" s="1"/>
      <c r="H6" s="21"/>
    </row>
    <row r="7" s="1" customFormat="1" ht="16.5" customHeight="1">
      <c r="B7" s="21"/>
      <c r="C7" s="137" t="s">
        <v>23</v>
      </c>
      <c r="D7" s="141" t="str">
        <f>'Rekapitulace stavby'!AN8</f>
        <v>1. 9. 2023</v>
      </c>
      <c r="H7" s="21"/>
    </row>
    <row r="8" s="2" customFormat="1" ht="10.8" customHeight="1">
      <c r="A8" s="33"/>
      <c r="B8" s="39"/>
      <c r="C8" s="33"/>
      <c r="D8" s="33"/>
      <c r="E8" s="33"/>
      <c r="F8" s="33"/>
      <c r="G8" s="33"/>
      <c r="H8" s="39"/>
    </row>
    <row r="9" s="11" customFormat="1" ht="29.28" customHeight="1">
      <c r="A9" s="180"/>
      <c r="B9" s="273"/>
      <c r="C9" s="274" t="s">
        <v>57</v>
      </c>
      <c r="D9" s="275" t="s">
        <v>58</v>
      </c>
      <c r="E9" s="275" t="s">
        <v>154</v>
      </c>
      <c r="F9" s="276" t="s">
        <v>1806</v>
      </c>
      <c r="G9" s="180"/>
      <c r="H9" s="273"/>
    </row>
    <row r="10" s="2" customFormat="1" ht="26.4" customHeight="1">
      <c r="A10" s="33"/>
      <c r="B10" s="39"/>
      <c r="C10" s="277" t="s">
        <v>1807</v>
      </c>
      <c r="D10" s="277" t="s">
        <v>87</v>
      </c>
      <c r="E10" s="33"/>
      <c r="F10" s="33"/>
      <c r="G10" s="33"/>
      <c r="H10" s="39"/>
    </row>
    <row r="11" s="2" customFormat="1" ht="16.8" customHeight="1">
      <c r="A11" s="33"/>
      <c r="B11" s="39"/>
      <c r="C11" s="278" t="s">
        <v>1223</v>
      </c>
      <c r="D11" s="279" t="s">
        <v>1224</v>
      </c>
      <c r="E11" s="280" t="s">
        <v>124</v>
      </c>
      <c r="F11" s="281">
        <v>1676.4937666697499</v>
      </c>
      <c r="G11" s="33"/>
      <c r="H11" s="39"/>
    </row>
    <row r="12" s="2" customFormat="1" ht="16.8" customHeight="1">
      <c r="A12" s="33"/>
      <c r="B12" s="39"/>
      <c r="C12" s="282" t="s">
        <v>18</v>
      </c>
      <c r="D12" s="282" t="s">
        <v>1808</v>
      </c>
      <c r="E12" s="18" t="s">
        <v>18</v>
      </c>
      <c r="F12" s="283">
        <v>1676.4937666697499</v>
      </c>
      <c r="G12" s="33"/>
      <c r="H12" s="39"/>
    </row>
    <row r="13" s="2" customFormat="1" ht="16.8" customHeight="1">
      <c r="A13" s="33"/>
      <c r="B13" s="39"/>
      <c r="C13" s="282" t="s">
        <v>18</v>
      </c>
      <c r="D13" s="282" t="s">
        <v>182</v>
      </c>
      <c r="E13" s="18" t="s">
        <v>18</v>
      </c>
      <c r="F13" s="283">
        <v>1676.4937666697499</v>
      </c>
      <c r="G13" s="33"/>
      <c r="H13" s="39"/>
    </row>
    <row r="14" s="2" customFormat="1" ht="16.8" customHeight="1">
      <c r="A14" s="33"/>
      <c r="B14" s="39"/>
      <c r="C14" s="278" t="s">
        <v>122</v>
      </c>
      <c r="D14" s="279" t="s">
        <v>123</v>
      </c>
      <c r="E14" s="280" t="s">
        <v>124</v>
      </c>
      <c r="F14" s="281">
        <v>620.63999999999999</v>
      </c>
      <c r="G14" s="33"/>
      <c r="H14" s="39"/>
    </row>
    <row r="15" s="2" customFormat="1" ht="16.8" customHeight="1">
      <c r="A15" s="33"/>
      <c r="B15" s="39"/>
      <c r="C15" s="282" t="s">
        <v>18</v>
      </c>
      <c r="D15" s="282" t="s">
        <v>1809</v>
      </c>
      <c r="E15" s="18" t="s">
        <v>18</v>
      </c>
      <c r="F15" s="283">
        <v>2261.8499999999999</v>
      </c>
      <c r="G15" s="33"/>
      <c r="H15" s="39"/>
    </row>
    <row r="16" s="2" customFormat="1" ht="16.8" customHeight="1">
      <c r="A16" s="33"/>
      <c r="B16" s="39"/>
      <c r="C16" s="282" t="s">
        <v>18</v>
      </c>
      <c r="D16" s="282" t="s">
        <v>1810</v>
      </c>
      <c r="E16" s="18" t="s">
        <v>18</v>
      </c>
      <c r="F16" s="283">
        <v>-1641.21</v>
      </c>
      <c r="G16" s="33"/>
      <c r="H16" s="39"/>
    </row>
    <row r="17" s="2" customFormat="1" ht="16.8" customHeight="1">
      <c r="A17" s="33"/>
      <c r="B17" s="39"/>
      <c r="C17" s="282" t="s">
        <v>18</v>
      </c>
      <c r="D17" s="282" t="s">
        <v>182</v>
      </c>
      <c r="E17" s="18" t="s">
        <v>18</v>
      </c>
      <c r="F17" s="283">
        <v>620.63999999999999</v>
      </c>
      <c r="G17" s="33"/>
      <c r="H17" s="39"/>
    </row>
    <row r="18" s="2" customFormat="1" ht="16.8" customHeight="1">
      <c r="A18" s="33"/>
      <c r="B18" s="39"/>
      <c r="C18" s="284" t="s">
        <v>1811</v>
      </c>
      <c r="D18" s="33"/>
      <c r="E18" s="33"/>
      <c r="F18" s="33"/>
      <c r="G18" s="33"/>
      <c r="H18" s="39"/>
    </row>
    <row r="19" s="2" customFormat="1" ht="16.8" customHeight="1">
      <c r="A19" s="33"/>
      <c r="B19" s="39"/>
      <c r="C19" s="282" t="s">
        <v>208</v>
      </c>
      <c r="D19" s="282" t="s">
        <v>1812</v>
      </c>
      <c r="E19" s="18" t="s">
        <v>172</v>
      </c>
      <c r="F19" s="283">
        <v>78.302999999999997</v>
      </c>
      <c r="G19" s="33"/>
      <c r="H19" s="39"/>
    </row>
    <row r="20" s="2" customFormat="1" ht="16.8" customHeight="1">
      <c r="A20" s="33"/>
      <c r="B20" s="39"/>
      <c r="C20" s="282" t="s">
        <v>222</v>
      </c>
      <c r="D20" s="282" t="s">
        <v>1813</v>
      </c>
      <c r="E20" s="18" t="s">
        <v>124</v>
      </c>
      <c r="F20" s="283">
        <v>657.94000000000005</v>
      </c>
      <c r="G20" s="33"/>
      <c r="H20" s="39"/>
    </row>
    <row r="21" s="2" customFormat="1" ht="16.8" customHeight="1">
      <c r="A21" s="33"/>
      <c r="B21" s="39"/>
      <c r="C21" s="282" t="s">
        <v>229</v>
      </c>
      <c r="D21" s="282" t="s">
        <v>1814</v>
      </c>
      <c r="E21" s="18" t="s">
        <v>124</v>
      </c>
      <c r="F21" s="283">
        <v>9344.3199999999997</v>
      </c>
      <c r="G21" s="33"/>
      <c r="H21" s="39"/>
    </row>
    <row r="22" s="2" customFormat="1" ht="16.8" customHeight="1">
      <c r="A22" s="33"/>
      <c r="B22" s="39"/>
      <c r="C22" s="282" t="s">
        <v>236</v>
      </c>
      <c r="D22" s="282" t="s">
        <v>1815</v>
      </c>
      <c r="E22" s="18" t="s">
        <v>124</v>
      </c>
      <c r="F22" s="283">
        <v>657.94000000000005</v>
      </c>
      <c r="G22" s="33"/>
      <c r="H22" s="39"/>
    </row>
    <row r="23" s="2" customFormat="1" ht="16.8" customHeight="1">
      <c r="A23" s="33"/>
      <c r="B23" s="39"/>
      <c r="C23" s="282" t="s">
        <v>243</v>
      </c>
      <c r="D23" s="282" t="s">
        <v>1816</v>
      </c>
      <c r="E23" s="18" t="s">
        <v>124</v>
      </c>
      <c r="F23" s="283">
        <v>657.94000000000005</v>
      </c>
      <c r="G23" s="33"/>
      <c r="H23" s="39"/>
    </row>
    <row r="24" s="2" customFormat="1" ht="16.8" customHeight="1">
      <c r="A24" s="33"/>
      <c r="B24" s="39"/>
      <c r="C24" s="282" t="s">
        <v>364</v>
      </c>
      <c r="D24" s="282" t="s">
        <v>1817</v>
      </c>
      <c r="E24" s="18" t="s">
        <v>124</v>
      </c>
      <c r="F24" s="283">
        <v>657.94000000000005</v>
      </c>
      <c r="G24" s="33"/>
      <c r="H24" s="39"/>
    </row>
    <row r="25" s="2" customFormat="1" ht="16.8" customHeight="1">
      <c r="A25" s="33"/>
      <c r="B25" s="39"/>
      <c r="C25" s="282" t="s">
        <v>377</v>
      </c>
      <c r="D25" s="282" t="s">
        <v>1818</v>
      </c>
      <c r="E25" s="18" t="s">
        <v>124</v>
      </c>
      <c r="F25" s="283">
        <v>657.94000000000005</v>
      </c>
      <c r="G25" s="33"/>
      <c r="H25" s="39"/>
    </row>
    <row r="26" s="2" customFormat="1" ht="16.8" customHeight="1">
      <c r="A26" s="33"/>
      <c r="B26" s="39"/>
      <c r="C26" s="282" t="s">
        <v>400</v>
      </c>
      <c r="D26" s="282" t="s">
        <v>1819</v>
      </c>
      <c r="E26" s="18" t="s">
        <v>124</v>
      </c>
      <c r="F26" s="283">
        <v>657.94000000000005</v>
      </c>
      <c r="G26" s="33"/>
      <c r="H26" s="39"/>
    </row>
    <row r="27" s="2" customFormat="1" ht="16.8" customHeight="1">
      <c r="A27" s="33"/>
      <c r="B27" s="39"/>
      <c r="C27" s="282" t="s">
        <v>564</v>
      </c>
      <c r="D27" s="282" t="s">
        <v>1820</v>
      </c>
      <c r="E27" s="18" t="s">
        <v>124</v>
      </c>
      <c r="F27" s="283">
        <v>533.44000000000005</v>
      </c>
      <c r="G27" s="33"/>
      <c r="H27" s="39"/>
    </row>
    <row r="28" s="2" customFormat="1" ht="16.8" customHeight="1">
      <c r="A28" s="33"/>
      <c r="B28" s="39"/>
      <c r="C28" s="282" t="s">
        <v>604</v>
      </c>
      <c r="D28" s="282" t="s">
        <v>1821</v>
      </c>
      <c r="E28" s="18" t="s">
        <v>124</v>
      </c>
      <c r="F28" s="283">
        <v>657.94000000000005</v>
      </c>
      <c r="G28" s="33"/>
      <c r="H28" s="39"/>
    </row>
    <row r="29" s="2" customFormat="1" ht="26.4" customHeight="1">
      <c r="A29" s="33"/>
      <c r="B29" s="39"/>
      <c r="C29" s="277" t="s">
        <v>1822</v>
      </c>
      <c r="D29" s="277" t="s">
        <v>81</v>
      </c>
      <c r="E29" s="33"/>
      <c r="F29" s="33"/>
      <c r="G29" s="33"/>
      <c r="H29" s="39"/>
    </row>
    <row r="30" s="2" customFormat="1" ht="16.8" customHeight="1">
      <c r="A30" s="33"/>
      <c r="B30" s="39"/>
      <c r="C30" s="278" t="s">
        <v>1223</v>
      </c>
      <c r="D30" s="279" t="s">
        <v>1224</v>
      </c>
      <c r="E30" s="280" t="s">
        <v>124</v>
      </c>
      <c r="F30" s="281">
        <v>1676.4937666697499</v>
      </c>
      <c r="G30" s="33"/>
      <c r="H30" s="39"/>
    </row>
    <row r="31" s="2" customFormat="1" ht="16.8" customHeight="1">
      <c r="A31" s="33"/>
      <c r="B31" s="39"/>
      <c r="C31" s="282" t="s">
        <v>18</v>
      </c>
      <c r="D31" s="282" t="s">
        <v>1808</v>
      </c>
      <c r="E31" s="18" t="s">
        <v>18</v>
      </c>
      <c r="F31" s="283">
        <v>1676.4937666697499</v>
      </c>
      <c r="G31" s="33"/>
      <c r="H31" s="39"/>
    </row>
    <row r="32" s="2" customFormat="1" ht="16.8" customHeight="1">
      <c r="A32" s="33"/>
      <c r="B32" s="39"/>
      <c r="C32" s="282" t="s">
        <v>18</v>
      </c>
      <c r="D32" s="282" t="s">
        <v>182</v>
      </c>
      <c r="E32" s="18" t="s">
        <v>18</v>
      </c>
      <c r="F32" s="283">
        <v>1676.4937666697499</v>
      </c>
      <c r="G32" s="33"/>
      <c r="H32" s="39"/>
    </row>
    <row r="33" s="2" customFormat="1" ht="16.8" customHeight="1">
      <c r="A33" s="33"/>
      <c r="B33" s="39"/>
      <c r="C33" s="284" t="s">
        <v>1811</v>
      </c>
      <c r="D33" s="33"/>
      <c r="E33" s="33"/>
      <c r="F33" s="33"/>
      <c r="G33" s="33"/>
      <c r="H33" s="39"/>
    </row>
    <row r="34" s="2" customFormat="1" ht="16.8" customHeight="1">
      <c r="A34" s="33"/>
      <c r="B34" s="39"/>
      <c r="C34" s="282" t="s">
        <v>1230</v>
      </c>
      <c r="D34" s="282" t="s">
        <v>1823</v>
      </c>
      <c r="E34" s="18" t="s">
        <v>172</v>
      </c>
      <c r="F34" s="283">
        <v>256.50400000000002</v>
      </c>
      <c r="G34" s="33"/>
      <c r="H34" s="39"/>
    </row>
    <row r="35" s="2" customFormat="1">
      <c r="A35" s="33"/>
      <c r="B35" s="39"/>
      <c r="C35" s="282" t="s">
        <v>1234</v>
      </c>
      <c r="D35" s="282" t="s">
        <v>1824</v>
      </c>
      <c r="E35" s="18" t="s">
        <v>172</v>
      </c>
      <c r="F35" s="283">
        <v>270.79399999999998</v>
      </c>
      <c r="G35" s="33"/>
      <c r="H35" s="39"/>
    </row>
    <row r="36" s="2" customFormat="1">
      <c r="A36" s="33"/>
      <c r="B36" s="39"/>
      <c r="C36" s="282" t="s">
        <v>1240</v>
      </c>
      <c r="D36" s="282" t="s">
        <v>1825</v>
      </c>
      <c r="E36" s="18" t="s">
        <v>172</v>
      </c>
      <c r="F36" s="283">
        <v>217.94399999999999</v>
      </c>
      <c r="G36" s="33"/>
      <c r="H36" s="39"/>
    </row>
    <row r="37" s="2" customFormat="1">
      <c r="A37" s="33"/>
      <c r="B37" s="39"/>
      <c r="C37" s="282" t="s">
        <v>1245</v>
      </c>
      <c r="D37" s="282" t="s">
        <v>1826</v>
      </c>
      <c r="E37" s="18" t="s">
        <v>172</v>
      </c>
      <c r="F37" s="283">
        <v>687.36199999999997</v>
      </c>
      <c r="G37" s="33"/>
      <c r="H37" s="39"/>
    </row>
    <row r="38" s="2" customFormat="1" ht="16.8" customHeight="1">
      <c r="A38" s="33"/>
      <c r="B38" s="39"/>
      <c r="C38" s="282" t="s">
        <v>208</v>
      </c>
      <c r="D38" s="282" t="s">
        <v>1812</v>
      </c>
      <c r="E38" s="18" t="s">
        <v>172</v>
      </c>
      <c r="F38" s="283">
        <v>217.94399999999999</v>
      </c>
      <c r="G38" s="33"/>
      <c r="H38" s="39"/>
    </row>
    <row r="39" s="2" customFormat="1" ht="16.8" customHeight="1">
      <c r="A39" s="33"/>
      <c r="B39" s="39"/>
      <c r="C39" s="282" t="s">
        <v>1251</v>
      </c>
      <c r="D39" s="282" t="s">
        <v>1827</v>
      </c>
      <c r="E39" s="18" t="s">
        <v>322</v>
      </c>
      <c r="F39" s="283">
        <v>39.481000000000002</v>
      </c>
      <c r="G39" s="33"/>
      <c r="H39" s="39"/>
    </row>
    <row r="40" s="2" customFormat="1" ht="16.8" customHeight="1">
      <c r="A40" s="33"/>
      <c r="B40" s="39"/>
      <c r="C40" s="282" t="s">
        <v>1269</v>
      </c>
      <c r="D40" s="282" t="s">
        <v>1828</v>
      </c>
      <c r="E40" s="18" t="s">
        <v>124</v>
      </c>
      <c r="F40" s="283">
        <v>3352.9879999999998</v>
      </c>
      <c r="G40" s="33"/>
      <c r="H40" s="39"/>
    </row>
    <row r="41" s="2" customFormat="1" ht="16.8" customHeight="1">
      <c r="A41" s="33"/>
      <c r="B41" s="39"/>
      <c r="C41" s="282" t="s">
        <v>1284</v>
      </c>
      <c r="D41" s="282" t="s">
        <v>1829</v>
      </c>
      <c r="E41" s="18" t="s">
        <v>124</v>
      </c>
      <c r="F41" s="283">
        <v>1676.4939999999999</v>
      </c>
      <c r="G41" s="33"/>
      <c r="H41" s="39"/>
    </row>
    <row r="42" s="2" customFormat="1" ht="16.8" customHeight="1">
      <c r="A42" s="33"/>
      <c r="B42" s="39"/>
      <c r="C42" s="282" t="s">
        <v>400</v>
      </c>
      <c r="D42" s="282" t="s">
        <v>1819</v>
      </c>
      <c r="E42" s="18" t="s">
        <v>124</v>
      </c>
      <c r="F42" s="283">
        <v>1676.4939999999999</v>
      </c>
      <c r="G42" s="33"/>
      <c r="H42" s="39"/>
    </row>
    <row r="43" s="2" customFormat="1" ht="16.8" customHeight="1">
      <c r="A43" s="33"/>
      <c r="B43" s="39"/>
      <c r="C43" s="282" t="s">
        <v>1300</v>
      </c>
      <c r="D43" s="282" t="s">
        <v>1830</v>
      </c>
      <c r="E43" s="18" t="s">
        <v>124</v>
      </c>
      <c r="F43" s="283">
        <v>5062.2150000000001</v>
      </c>
      <c r="G43" s="33"/>
      <c r="H43" s="39"/>
    </row>
    <row r="44" s="2" customFormat="1" ht="16.8" customHeight="1">
      <c r="A44" s="33"/>
      <c r="B44" s="39"/>
      <c r="C44" s="282" t="s">
        <v>1300</v>
      </c>
      <c r="D44" s="282" t="s">
        <v>1830</v>
      </c>
      <c r="E44" s="18" t="s">
        <v>124</v>
      </c>
      <c r="F44" s="283">
        <v>1676.4939999999999</v>
      </c>
      <c r="G44" s="33"/>
      <c r="H44" s="39"/>
    </row>
    <row r="45" s="2" customFormat="1" ht="16.8" customHeight="1">
      <c r="A45" s="33"/>
      <c r="B45" s="39"/>
      <c r="C45" s="282" t="s">
        <v>1332</v>
      </c>
      <c r="D45" s="282" t="s">
        <v>1831</v>
      </c>
      <c r="E45" s="18" t="s">
        <v>124</v>
      </c>
      <c r="F45" s="283">
        <v>1676.4939999999999</v>
      </c>
      <c r="G45" s="33"/>
      <c r="H45" s="39"/>
    </row>
    <row r="46" s="2" customFormat="1" ht="16.8" customHeight="1">
      <c r="A46" s="33"/>
      <c r="B46" s="39"/>
      <c r="C46" s="282" t="s">
        <v>1337</v>
      </c>
      <c r="D46" s="282" t="s">
        <v>1832</v>
      </c>
      <c r="E46" s="18" t="s">
        <v>124</v>
      </c>
      <c r="F46" s="283">
        <v>1676.4939999999999</v>
      </c>
      <c r="G46" s="33"/>
      <c r="H46" s="39"/>
    </row>
    <row r="47" s="2" customFormat="1" ht="26.4" customHeight="1">
      <c r="A47" s="33"/>
      <c r="B47" s="39"/>
      <c r="C47" s="277" t="s">
        <v>1833</v>
      </c>
      <c r="D47" s="277" t="s">
        <v>105</v>
      </c>
      <c r="E47" s="33"/>
      <c r="F47" s="33"/>
      <c r="G47" s="33"/>
      <c r="H47" s="39"/>
    </row>
    <row r="48" s="2" customFormat="1" ht="16.8" customHeight="1">
      <c r="A48" s="33"/>
      <c r="B48" s="39"/>
      <c r="C48" s="278" t="s">
        <v>1361</v>
      </c>
      <c r="D48" s="279" t="s">
        <v>1362</v>
      </c>
      <c r="E48" s="280" t="s">
        <v>124</v>
      </c>
      <c r="F48" s="281">
        <v>160</v>
      </c>
      <c r="G48" s="33"/>
      <c r="H48" s="39"/>
    </row>
    <row r="49" s="2" customFormat="1" ht="16.8" customHeight="1">
      <c r="A49" s="33"/>
      <c r="B49" s="39"/>
      <c r="C49" s="282" t="s">
        <v>18</v>
      </c>
      <c r="D49" s="282" t="s">
        <v>1834</v>
      </c>
      <c r="E49" s="18" t="s">
        <v>18</v>
      </c>
      <c r="F49" s="283">
        <v>160</v>
      </c>
      <c r="G49" s="33"/>
      <c r="H49" s="39"/>
    </row>
    <row r="50" s="2" customFormat="1" ht="16.8" customHeight="1">
      <c r="A50" s="33"/>
      <c r="B50" s="39"/>
      <c r="C50" s="284" t="s">
        <v>1811</v>
      </c>
      <c r="D50" s="33"/>
      <c r="E50" s="33"/>
      <c r="F50" s="33"/>
      <c r="G50" s="33"/>
      <c r="H50" s="39"/>
    </row>
    <row r="51" s="2" customFormat="1">
      <c r="A51" s="33"/>
      <c r="B51" s="39"/>
      <c r="C51" s="282" t="s">
        <v>1408</v>
      </c>
      <c r="D51" s="282" t="s">
        <v>1835</v>
      </c>
      <c r="E51" s="18" t="s">
        <v>172</v>
      </c>
      <c r="F51" s="283">
        <v>955.70000000000005</v>
      </c>
      <c r="G51" s="33"/>
      <c r="H51" s="39"/>
    </row>
    <row r="52" s="2" customFormat="1">
      <c r="A52" s="33"/>
      <c r="B52" s="39"/>
      <c r="C52" s="282" t="s">
        <v>1424</v>
      </c>
      <c r="D52" s="282" t="s">
        <v>1836</v>
      </c>
      <c r="E52" s="18" t="s">
        <v>172</v>
      </c>
      <c r="F52" s="283">
        <v>403.49599999999998</v>
      </c>
      <c r="G52" s="33"/>
      <c r="H52" s="39"/>
    </row>
    <row r="53" s="2" customFormat="1" ht="16.8" customHeight="1">
      <c r="A53" s="33"/>
      <c r="B53" s="39"/>
      <c r="C53" s="278" t="s">
        <v>1349</v>
      </c>
      <c r="D53" s="279" t="s">
        <v>1350</v>
      </c>
      <c r="E53" s="280" t="s">
        <v>124</v>
      </c>
      <c r="F53" s="281">
        <v>1730</v>
      </c>
      <c r="G53" s="33"/>
      <c r="H53" s="39"/>
    </row>
    <row r="54" s="2" customFormat="1" ht="16.8" customHeight="1">
      <c r="A54" s="33"/>
      <c r="B54" s="39"/>
      <c r="C54" s="282" t="s">
        <v>18</v>
      </c>
      <c r="D54" s="282" t="s">
        <v>1837</v>
      </c>
      <c r="E54" s="18" t="s">
        <v>18</v>
      </c>
      <c r="F54" s="283">
        <v>1730</v>
      </c>
      <c r="G54" s="33"/>
      <c r="H54" s="39"/>
    </row>
    <row r="55" s="2" customFormat="1" ht="16.8" customHeight="1">
      <c r="A55" s="33"/>
      <c r="B55" s="39"/>
      <c r="C55" s="284" t="s">
        <v>1811</v>
      </c>
      <c r="D55" s="33"/>
      <c r="E55" s="33"/>
      <c r="F55" s="33"/>
      <c r="G55" s="33"/>
      <c r="H55" s="39"/>
    </row>
    <row r="56" s="2" customFormat="1" ht="16.8" customHeight="1">
      <c r="A56" s="33"/>
      <c r="B56" s="39"/>
      <c r="C56" s="282" t="s">
        <v>1373</v>
      </c>
      <c r="D56" s="282" t="s">
        <v>1838</v>
      </c>
      <c r="E56" s="18" t="s">
        <v>172</v>
      </c>
      <c r="F56" s="283">
        <v>242.19999999999999</v>
      </c>
      <c r="G56" s="33"/>
      <c r="H56" s="39"/>
    </row>
    <row r="57" s="2" customFormat="1" ht="16.8" customHeight="1">
      <c r="A57" s="33"/>
      <c r="B57" s="39"/>
      <c r="C57" s="282" t="s">
        <v>1467</v>
      </c>
      <c r="D57" s="282" t="s">
        <v>1839</v>
      </c>
      <c r="E57" s="18" t="s">
        <v>124</v>
      </c>
      <c r="F57" s="283">
        <v>10380</v>
      </c>
      <c r="G57" s="33"/>
      <c r="H57" s="39"/>
    </row>
    <row r="58" s="2" customFormat="1">
      <c r="A58" s="33"/>
      <c r="B58" s="39"/>
      <c r="C58" s="282" t="s">
        <v>1408</v>
      </c>
      <c r="D58" s="282" t="s">
        <v>1835</v>
      </c>
      <c r="E58" s="18" t="s">
        <v>172</v>
      </c>
      <c r="F58" s="283">
        <v>955.70000000000005</v>
      </c>
      <c r="G58" s="33"/>
      <c r="H58" s="39"/>
    </row>
    <row r="59" s="2" customFormat="1">
      <c r="A59" s="33"/>
      <c r="B59" s="39"/>
      <c r="C59" s="282" t="s">
        <v>1424</v>
      </c>
      <c r="D59" s="282" t="s">
        <v>1836</v>
      </c>
      <c r="E59" s="18" t="s">
        <v>172</v>
      </c>
      <c r="F59" s="283">
        <v>403.49599999999998</v>
      </c>
      <c r="G59" s="33"/>
      <c r="H59" s="39"/>
    </row>
    <row r="60" s="2" customFormat="1" ht="16.8" customHeight="1">
      <c r="A60" s="33"/>
      <c r="B60" s="39"/>
      <c r="C60" s="282" t="s">
        <v>1433</v>
      </c>
      <c r="D60" s="282" t="s">
        <v>1840</v>
      </c>
      <c r="E60" s="18" t="s">
        <v>172</v>
      </c>
      <c r="F60" s="283">
        <v>216.25</v>
      </c>
      <c r="G60" s="33"/>
      <c r="H60" s="39"/>
    </row>
    <row r="61" s="2" customFormat="1" ht="16.8" customHeight="1">
      <c r="A61" s="33"/>
      <c r="B61" s="39"/>
      <c r="C61" s="278" t="s">
        <v>1352</v>
      </c>
      <c r="D61" s="279" t="s">
        <v>1353</v>
      </c>
      <c r="E61" s="280" t="s">
        <v>124</v>
      </c>
      <c r="F61" s="281">
        <v>1316</v>
      </c>
      <c r="G61" s="33"/>
      <c r="H61" s="39"/>
    </row>
    <row r="62" s="2" customFormat="1" ht="16.8" customHeight="1">
      <c r="A62" s="33"/>
      <c r="B62" s="39"/>
      <c r="C62" s="282" t="s">
        <v>18</v>
      </c>
      <c r="D62" s="282" t="s">
        <v>1841</v>
      </c>
      <c r="E62" s="18" t="s">
        <v>18</v>
      </c>
      <c r="F62" s="283">
        <v>1316</v>
      </c>
      <c r="G62" s="33"/>
      <c r="H62" s="39"/>
    </row>
    <row r="63" s="2" customFormat="1" ht="16.8" customHeight="1">
      <c r="A63" s="33"/>
      <c r="B63" s="39"/>
      <c r="C63" s="284" t="s">
        <v>1811</v>
      </c>
      <c r="D63" s="33"/>
      <c r="E63" s="33"/>
      <c r="F63" s="33"/>
      <c r="G63" s="33"/>
      <c r="H63" s="39"/>
    </row>
    <row r="64" s="2" customFormat="1" ht="16.8" customHeight="1">
      <c r="A64" s="33"/>
      <c r="B64" s="39"/>
      <c r="C64" s="282" t="s">
        <v>1366</v>
      </c>
      <c r="D64" s="282" t="s">
        <v>1842</v>
      </c>
      <c r="E64" s="18" t="s">
        <v>172</v>
      </c>
      <c r="F64" s="283">
        <v>929.20000000000005</v>
      </c>
      <c r="G64" s="33"/>
      <c r="H64" s="39"/>
    </row>
    <row r="65" s="2" customFormat="1">
      <c r="A65" s="33"/>
      <c r="B65" s="39"/>
      <c r="C65" s="282" t="s">
        <v>1408</v>
      </c>
      <c r="D65" s="282" t="s">
        <v>1835</v>
      </c>
      <c r="E65" s="18" t="s">
        <v>172</v>
      </c>
      <c r="F65" s="283">
        <v>955.70000000000005</v>
      </c>
      <c r="G65" s="33"/>
      <c r="H65" s="39"/>
    </row>
    <row r="66" s="2" customFormat="1" ht="16.8" customHeight="1">
      <c r="A66" s="33"/>
      <c r="B66" s="39"/>
      <c r="C66" s="282" t="s">
        <v>1437</v>
      </c>
      <c r="D66" s="282" t="s">
        <v>1843</v>
      </c>
      <c r="E66" s="18" t="s">
        <v>172</v>
      </c>
      <c r="F66" s="283">
        <v>464.60000000000002</v>
      </c>
      <c r="G66" s="33"/>
      <c r="H66" s="39"/>
    </row>
    <row r="67" s="2" customFormat="1" ht="16.8" customHeight="1">
      <c r="A67" s="33"/>
      <c r="B67" s="39"/>
      <c r="C67" s="278" t="s">
        <v>1355</v>
      </c>
      <c r="D67" s="279" t="s">
        <v>1356</v>
      </c>
      <c r="E67" s="280" t="s">
        <v>124</v>
      </c>
      <c r="F67" s="281">
        <v>3330</v>
      </c>
      <c r="G67" s="33"/>
      <c r="H67" s="39"/>
    </row>
    <row r="68" s="2" customFormat="1" ht="16.8" customHeight="1">
      <c r="A68" s="33"/>
      <c r="B68" s="39"/>
      <c r="C68" s="282" t="s">
        <v>18</v>
      </c>
      <c r="D68" s="282" t="s">
        <v>1844</v>
      </c>
      <c r="E68" s="18" t="s">
        <v>18</v>
      </c>
      <c r="F68" s="283">
        <v>3330</v>
      </c>
      <c r="G68" s="33"/>
      <c r="H68" s="39"/>
    </row>
    <row r="69" s="2" customFormat="1" ht="16.8" customHeight="1">
      <c r="A69" s="33"/>
      <c r="B69" s="39"/>
      <c r="C69" s="284" t="s">
        <v>1811</v>
      </c>
      <c r="D69" s="33"/>
      <c r="E69" s="33"/>
      <c r="F69" s="33"/>
      <c r="G69" s="33"/>
      <c r="H69" s="39"/>
    </row>
    <row r="70" s="2" customFormat="1" ht="16.8" customHeight="1">
      <c r="A70" s="33"/>
      <c r="B70" s="39"/>
      <c r="C70" s="282" t="s">
        <v>1366</v>
      </c>
      <c r="D70" s="282" t="s">
        <v>1842</v>
      </c>
      <c r="E70" s="18" t="s">
        <v>172</v>
      </c>
      <c r="F70" s="283">
        <v>929.20000000000005</v>
      </c>
      <c r="G70" s="33"/>
      <c r="H70" s="39"/>
    </row>
    <row r="71" s="2" customFormat="1" ht="16.8" customHeight="1">
      <c r="A71" s="33"/>
      <c r="B71" s="39"/>
      <c r="C71" s="282" t="s">
        <v>1475</v>
      </c>
      <c r="D71" s="282" t="s">
        <v>1845</v>
      </c>
      <c r="E71" s="18" t="s">
        <v>124</v>
      </c>
      <c r="F71" s="283">
        <v>3330</v>
      </c>
      <c r="G71" s="33"/>
      <c r="H71" s="39"/>
    </row>
    <row r="72" s="2" customFormat="1" ht="16.8" customHeight="1">
      <c r="A72" s="33"/>
      <c r="B72" s="39"/>
      <c r="C72" s="282" t="s">
        <v>1498</v>
      </c>
      <c r="D72" s="282" t="s">
        <v>1846</v>
      </c>
      <c r="E72" s="18" t="s">
        <v>124</v>
      </c>
      <c r="F72" s="283">
        <v>3330</v>
      </c>
      <c r="G72" s="33"/>
      <c r="H72" s="39"/>
    </row>
    <row r="73" s="2" customFormat="1">
      <c r="A73" s="33"/>
      <c r="B73" s="39"/>
      <c r="C73" s="282" t="s">
        <v>1408</v>
      </c>
      <c r="D73" s="282" t="s">
        <v>1835</v>
      </c>
      <c r="E73" s="18" t="s">
        <v>172</v>
      </c>
      <c r="F73" s="283">
        <v>955.70000000000005</v>
      </c>
      <c r="G73" s="33"/>
      <c r="H73" s="39"/>
    </row>
    <row r="74" s="2" customFormat="1" ht="16.8" customHeight="1">
      <c r="A74" s="33"/>
      <c r="B74" s="39"/>
      <c r="C74" s="282" t="s">
        <v>1437</v>
      </c>
      <c r="D74" s="282" t="s">
        <v>1843</v>
      </c>
      <c r="E74" s="18" t="s">
        <v>172</v>
      </c>
      <c r="F74" s="283">
        <v>464.60000000000002</v>
      </c>
      <c r="G74" s="33"/>
      <c r="H74" s="39"/>
    </row>
    <row r="75" s="2" customFormat="1" ht="16.8" customHeight="1">
      <c r="A75" s="33"/>
      <c r="B75" s="39"/>
      <c r="C75" s="278" t="s">
        <v>1358</v>
      </c>
      <c r="D75" s="279" t="s">
        <v>1359</v>
      </c>
      <c r="E75" s="280" t="s">
        <v>124</v>
      </c>
      <c r="F75" s="281">
        <v>36.799999999999997</v>
      </c>
      <c r="G75" s="33"/>
      <c r="H75" s="39"/>
    </row>
    <row r="76" s="2" customFormat="1" ht="16.8" customHeight="1">
      <c r="A76" s="33"/>
      <c r="B76" s="39"/>
      <c r="C76" s="282" t="s">
        <v>18</v>
      </c>
      <c r="D76" s="282" t="s">
        <v>1847</v>
      </c>
      <c r="E76" s="18" t="s">
        <v>18</v>
      </c>
      <c r="F76" s="283">
        <v>36.799999999999997</v>
      </c>
      <c r="G76" s="33"/>
      <c r="H76" s="39"/>
    </row>
    <row r="77" s="2" customFormat="1" ht="16.8" customHeight="1">
      <c r="A77" s="33"/>
      <c r="B77" s="39"/>
      <c r="C77" s="284" t="s">
        <v>1811</v>
      </c>
      <c r="D77" s="33"/>
      <c r="E77" s="33"/>
      <c r="F77" s="33"/>
      <c r="G77" s="33"/>
      <c r="H77" s="39"/>
    </row>
    <row r="78" s="2" customFormat="1">
      <c r="A78" s="33"/>
      <c r="B78" s="39"/>
      <c r="C78" s="282" t="s">
        <v>1424</v>
      </c>
      <c r="D78" s="282" t="s">
        <v>1836</v>
      </c>
      <c r="E78" s="18" t="s">
        <v>172</v>
      </c>
      <c r="F78" s="283">
        <v>403.49599999999998</v>
      </c>
      <c r="G78" s="33"/>
      <c r="H78" s="39"/>
    </row>
    <row r="79" s="2" customFormat="1">
      <c r="A79" s="33"/>
      <c r="B79" s="39"/>
      <c r="C79" s="282" t="s">
        <v>1441</v>
      </c>
      <c r="D79" s="282" t="s">
        <v>1848</v>
      </c>
      <c r="E79" s="18" t="s">
        <v>124</v>
      </c>
      <c r="F79" s="283">
        <v>36.799999999999997</v>
      </c>
      <c r="G79" s="33"/>
      <c r="H79" s="39"/>
    </row>
    <row r="80" s="2" customFormat="1" ht="26.4" customHeight="1">
      <c r="A80" s="33"/>
      <c r="B80" s="39"/>
      <c r="C80" s="277" t="s">
        <v>1849</v>
      </c>
      <c r="D80" s="277" t="s">
        <v>105</v>
      </c>
      <c r="E80" s="33"/>
      <c r="F80" s="33"/>
      <c r="G80" s="33"/>
      <c r="H80" s="39"/>
    </row>
    <row r="81" s="2" customFormat="1" ht="16.8" customHeight="1">
      <c r="A81" s="33"/>
      <c r="B81" s="39"/>
      <c r="C81" s="278" t="s">
        <v>1361</v>
      </c>
      <c r="D81" s="279" t="s">
        <v>1362</v>
      </c>
      <c r="E81" s="280" t="s">
        <v>124</v>
      </c>
      <c r="F81" s="281">
        <v>160</v>
      </c>
      <c r="G81" s="33"/>
      <c r="H81" s="39"/>
    </row>
    <row r="82" s="2" customFormat="1" ht="16.8" customHeight="1">
      <c r="A82" s="33"/>
      <c r="B82" s="39"/>
      <c r="C82" s="282" t="s">
        <v>18</v>
      </c>
      <c r="D82" s="282" t="s">
        <v>1834</v>
      </c>
      <c r="E82" s="18" t="s">
        <v>18</v>
      </c>
      <c r="F82" s="283">
        <v>160</v>
      </c>
      <c r="G82" s="33"/>
      <c r="H82" s="39"/>
    </row>
    <row r="83" s="2" customFormat="1" ht="16.8" customHeight="1">
      <c r="A83" s="33"/>
      <c r="B83" s="39"/>
      <c r="C83" s="278" t="s">
        <v>1349</v>
      </c>
      <c r="D83" s="279" t="s">
        <v>1350</v>
      </c>
      <c r="E83" s="280" t="s">
        <v>124</v>
      </c>
      <c r="F83" s="281">
        <v>1730</v>
      </c>
      <c r="G83" s="33"/>
      <c r="H83" s="39"/>
    </row>
    <row r="84" s="2" customFormat="1" ht="16.8" customHeight="1">
      <c r="A84" s="33"/>
      <c r="B84" s="39"/>
      <c r="C84" s="282" t="s">
        <v>18</v>
      </c>
      <c r="D84" s="282" t="s">
        <v>1837</v>
      </c>
      <c r="E84" s="18" t="s">
        <v>18</v>
      </c>
      <c r="F84" s="283">
        <v>1730</v>
      </c>
      <c r="G84" s="33"/>
      <c r="H84" s="39"/>
    </row>
    <row r="85" s="2" customFormat="1" ht="16.8" customHeight="1">
      <c r="A85" s="33"/>
      <c r="B85" s="39"/>
      <c r="C85" s="278" t="s">
        <v>1352</v>
      </c>
      <c r="D85" s="279" t="s">
        <v>1353</v>
      </c>
      <c r="E85" s="280" t="s">
        <v>124</v>
      </c>
      <c r="F85" s="281">
        <v>1316</v>
      </c>
      <c r="G85" s="33"/>
      <c r="H85" s="39"/>
    </row>
    <row r="86" s="2" customFormat="1" ht="16.8" customHeight="1">
      <c r="A86" s="33"/>
      <c r="B86" s="39"/>
      <c r="C86" s="282" t="s">
        <v>18</v>
      </c>
      <c r="D86" s="282" t="s">
        <v>1841</v>
      </c>
      <c r="E86" s="18" t="s">
        <v>18</v>
      </c>
      <c r="F86" s="283">
        <v>1316</v>
      </c>
      <c r="G86" s="33"/>
      <c r="H86" s="39"/>
    </row>
    <row r="87" s="2" customFormat="1" ht="16.8" customHeight="1">
      <c r="A87" s="33"/>
      <c r="B87" s="39"/>
      <c r="C87" s="278" t="s">
        <v>1355</v>
      </c>
      <c r="D87" s="279" t="s">
        <v>1356</v>
      </c>
      <c r="E87" s="280" t="s">
        <v>124</v>
      </c>
      <c r="F87" s="281">
        <v>3330</v>
      </c>
      <c r="G87" s="33"/>
      <c r="H87" s="39"/>
    </row>
    <row r="88" s="2" customFormat="1" ht="16.8" customHeight="1">
      <c r="A88" s="33"/>
      <c r="B88" s="39"/>
      <c r="C88" s="282" t="s">
        <v>18</v>
      </c>
      <c r="D88" s="282" t="s">
        <v>1844</v>
      </c>
      <c r="E88" s="18" t="s">
        <v>18</v>
      </c>
      <c r="F88" s="283">
        <v>3330</v>
      </c>
      <c r="G88" s="33"/>
      <c r="H88" s="39"/>
    </row>
    <row r="89" s="2" customFormat="1" ht="7.44" customHeight="1">
      <c r="A89" s="33"/>
      <c r="B89" s="160"/>
      <c r="C89" s="161"/>
      <c r="D89" s="161"/>
      <c r="E89" s="161"/>
      <c r="F89" s="161"/>
      <c r="G89" s="161"/>
      <c r="H89" s="39"/>
    </row>
    <row r="90" s="2" customFormat="1">
      <c r="A90" s="33"/>
      <c r="B90" s="33"/>
      <c r="C90" s="33"/>
      <c r="D90" s="33"/>
      <c r="E90" s="33"/>
      <c r="F90" s="33"/>
      <c r="G90" s="33"/>
      <c r="H90" s="33"/>
    </row>
  </sheetData>
  <sheetProtection sheet="1" formatColumns="0" formatRows="0" objects="1" scenarios="1" spinCount="100000" saltValue="LVGCR4UF9dtKEtF51VZgOkGD7+7ZFAwIZcS+VnWgOTUHHGnsRPf3ww9UQbW4Raniab/xFmm1ejLJSFhSC6OnWA==" hashValue="nH3Q0MRAuMqVyUO8CTZ4LGH0Sk2Ze5JaLvGuT4kNg+znFajCFWFZVJm2KF15n9ISjCw1BlljqJs4HSgGIDvKBQ==" algorithmName="SHA-512" password="C71F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1850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1851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1852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1853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1854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1855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1856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1857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1858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1859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1860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82</v>
      </c>
      <c r="F18" s="296" t="s">
        <v>1861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1862</v>
      </c>
      <c r="F19" s="296" t="s">
        <v>1863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1864</v>
      </c>
      <c r="F20" s="296" t="s">
        <v>1865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115</v>
      </c>
      <c r="F21" s="296" t="s">
        <v>116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1866</v>
      </c>
      <c r="F22" s="296" t="s">
        <v>1867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88</v>
      </c>
      <c r="F23" s="296" t="s">
        <v>1868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1869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1870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1871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1872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1873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1874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1875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1876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1877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153</v>
      </c>
      <c r="F36" s="296"/>
      <c r="G36" s="296" t="s">
        <v>1878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1879</v>
      </c>
      <c r="F37" s="296"/>
      <c r="G37" s="296" t="s">
        <v>1880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57</v>
      </c>
      <c r="F38" s="296"/>
      <c r="G38" s="296" t="s">
        <v>1881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58</v>
      </c>
      <c r="F39" s="296"/>
      <c r="G39" s="296" t="s">
        <v>1882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154</v>
      </c>
      <c r="F40" s="296"/>
      <c r="G40" s="296" t="s">
        <v>1883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155</v>
      </c>
      <c r="F41" s="296"/>
      <c r="G41" s="296" t="s">
        <v>1884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1885</v>
      </c>
      <c r="F42" s="296"/>
      <c r="G42" s="296" t="s">
        <v>1886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1887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1888</v>
      </c>
      <c r="F44" s="296"/>
      <c r="G44" s="296" t="s">
        <v>1889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157</v>
      </c>
      <c r="F45" s="296"/>
      <c r="G45" s="296" t="s">
        <v>1890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1891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1892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1893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1894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1895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1896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1897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1898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1899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1900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1901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1902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1903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1904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1905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1906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1907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1908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1909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1910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1911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1912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1913</v>
      </c>
      <c r="D76" s="314"/>
      <c r="E76" s="314"/>
      <c r="F76" s="314" t="s">
        <v>1914</v>
      </c>
      <c r="G76" s="315"/>
      <c r="H76" s="314" t="s">
        <v>58</v>
      </c>
      <c r="I76" s="314" t="s">
        <v>61</v>
      </c>
      <c r="J76" s="314" t="s">
        <v>1915</v>
      </c>
      <c r="K76" s="313"/>
    </row>
    <row r="77" s="1" customFormat="1" ht="17.25" customHeight="1">
      <c r="B77" s="311"/>
      <c r="C77" s="316" t="s">
        <v>1916</v>
      </c>
      <c r="D77" s="316"/>
      <c r="E77" s="316"/>
      <c r="F77" s="317" t="s">
        <v>1917</v>
      </c>
      <c r="G77" s="318"/>
      <c r="H77" s="316"/>
      <c r="I77" s="316"/>
      <c r="J77" s="316" t="s">
        <v>1918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57</v>
      </c>
      <c r="D79" s="321"/>
      <c r="E79" s="321"/>
      <c r="F79" s="322" t="s">
        <v>1919</v>
      </c>
      <c r="G79" s="323"/>
      <c r="H79" s="299" t="s">
        <v>1920</v>
      </c>
      <c r="I79" s="299" t="s">
        <v>1921</v>
      </c>
      <c r="J79" s="299">
        <v>20</v>
      </c>
      <c r="K79" s="313"/>
    </row>
    <row r="80" s="1" customFormat="1" ht="15" customHeight="1">
      <c r="B80" s="311"/>
      <c r="C80" s="299" t="s">
        <v>1922</v>
      </c>
      <c r="D80" s="299"/>
      <c r="E80" s="299"/>
      <c r="F80" s="322" t="s">
        <v>1919</v>
      </c>
      <c r="G80" s="323"/>
      <c r="H80" s="299" t="s">
        <v>1923</v>
      </c>
      <c r="I80" s="299" t="s">
        <v>1921</v>
      </c>
      <c r="J80" s="299">
        <v>120</v>
      </c>
      <c r="K80" s="313"/>
    </row>
    <row r="81" s="1" customFormat="1" ht="15" customHeight="1">
      <c r="B81" s="324"/>
      <c r="C81" s="299" t="s">
        <v>1924</v>
      </c>
      <c r="D81" s="299"/>
      <c r="E81" s="299"/>
      <c r="F81" s="322" t="s">
        <v>1925</v>
      </c>
      <c r="G81" s="323"/>
      <c r="H81" s="299" t="s">
        <v>1926</v>
      </c>
      <c r="I81" s="299" t="s">
        <v>1921</v>
      </c>
      <c r="J81" s="299">
        <v>50</v>
      </c>
      <c r="K81" s="313"/>
    </row>
    <row r="82" s="1" customFormat="1" ht="15" customHeight="1">
      <c r="B82" s="324"/>
      <c r="C82" s="299" t="s">
        <v>1927</v>
      </c>
      <c r="D82" s="299"/>
      <c r="E82" s="299"/>
      <c r="F82" s="322" t="s">
        <v>1919</v>
      </c>
      <c r="G82" s="323"/>
      <c r="H82" s="299" t="s">
        <v>1928</v>
      </c>
      <c r="I82" s="299" t="s">
        <v>1929</v>
      </c>
      <c r="J82" s="299"/>
      <c r="K82" s="313"/>
    </row>
    <row r="83" s="1" customFormat="1" ht="15" customHeight="1">
      <c r="B83" s="324"/>
      <c r="C83" s="325" t="s">
        <v>1930</v>
      </c>
      <c r="D83" s="325"/>
      <c r="E83" s="325"/>
      <c r="F83" s="326" t="s">
        <v>1925</v>
      </c>
      <c r="G83" s="325"/>
      <c r="H83" s="325" t="s">
        <v>1931</v>
      </c>
      <c r="I83" s="325" t="s">
        <v>1921</v>
      </c>
      <c r="J83" s="325">
        <v>15</v>
      </c>
      <c r="K83" s="313"/>
    </row>
    <row r="84" s="1" customFormat="1" ht="15" customHeight="1">
      <c r="B84" s="324"/>
      <c r="C84" s="325" t="s">
        <v>1932</v>
      </c>
      <c r="D84" s="325"/>
      <c r="E84" s="325"/>
      <c r="F84" s="326" t="s">
        <v>1925</v>
      </c>
      <c r="G84" s="325"/>
      <c r="H84" s="325" t="s">
        <v>1933</v>
      </c>
      <c r="I84" s="325" t="s">
        <v>1921</v>
      </c>
      <c r="J84" s="325">
        <v>15</v>
      </c>
      <c r="K84" s="313"/>
    </row>
    <row r="85" s="1" customFormat="1" ht="15" customHeight="1">
      <c r="B85" s="324"/>
      <c r="C85" s="325" t="s">
        <v>1934</v>
      </c>
      <c r="D85" s="325"/>
      <c r="E85" s="325"/>
      <c r="F85" s="326" t="s">
        <v>1925</v>
      </c>
      <c r="G85" s="325"/>
      <c r="H85" s="325" t="s">
        <v>1935</v>
      </c>
      <c r="I85" s="325" t="s">
        <v>1921</v>
      </c>
      <c r="J85" s="325">
        <v>20</v>
      </c>
      <c r="K85" s="313"/>
    </row>
    <row r="86" s="1" customFormat="1" ht="15" customHeight="1">
      <c r="B86" s="324"/>
      <c r="C86" s="325" t="s">
        <v>1936</v>
      </c>
      <c r="D86" s="325"/>
      <c r="E86" s="325"/>
      <c r="F86" s="326" t="s">
        <v>1925</v>
      </c>
      <c r="G86" s="325"/>
      <c r="H86" s="325" t="s">
        <v>1937</v>
      </c>
      <c r="I86" s="325" t="s">
        <v>1921</v>
      </c>
      <c r="J86" s="325">
        <v>20</v>
      </c>
      <c r="K86" s="313"/>
    </row>
    <row r="87" s="1" customFormat="1" ht="15" customHeight="1">
      <c r="B87" s="324"/>
      <c r="C87" s="299" t="s">
        <v>1938</v>
      </c>
      <c r="D87" s="299"/>
      <c r="E87" s="299"/>
      <c r="F87" s="322" t="s">
        <v>1925</v>
      </c>
      <c r="G87" s="323"/>
      <c r="H87" s="299" t="s">
        <v>1939</v>
      </c>
      <c r="I87" s="299" t="s">
        <v>1921</v>
      </c>
      <c r="J87" s="299">
        <v>50</v>
      </c>
      <c r="K87" s="313"/>
    </row>
    <row r="88" s="1" customFormat="1" ht="15" customHeight="1">
      <c r="B88" s="324"/>
      <c r="C88" s="299" t="s">
        <v>1940</v>
      </c>
      <c r="D88" s="299"/>
      <c r="E88" s="299"/>
      <c r="F88" s="322" t="s">
        <v>1925</v>
      </c>
      <c r="G88" s="323"/>
      <c r="H88" s="299" t="s">
        <v>1941</v>
      </c>
      <c r="I88" s="299" t="s">
        <v>1921</v>
      </c>
      <c r="J88" s="299">
        <v>20</v>
      </c>
      <c r="K88" s="313"/>
    </row>
    <row r="89" s="1" customFormat="1" ht="15" customHeight="1">
      <c r="B89" s="324"/>
      <c r="C89" s="299" t="s">
        <v>1942</v>
      </c>
      <c r="D89" s="299"/>
      <c r="E89" s="299"/>
      <c r="F89" s="322" t="s">
        <v>1925</v>
      </c>
      <c r="G89" s="323"/>
      <c r="H89" s="299" t="s">
        <v>1943</v>
      </c>
      <c r="I89" s="299" t="s">
        <v>1921</v>
      </c>
      <c r="J89" s="299">
        <v>20</v>
      </c>
      <c r="K89" s="313"/>
    </row>
    <row r="90" s="1" customFormat="1" ht="15" customHeight="1">
      <c r="B90" s="324"/>
      <c r="C90" s="299" t="s">
        <v>1944</v>
      </c>
      <c r="D90" s="299"/>
      <c r="E90" s="299"/>
      <c r="F90" s="322" t="s">
        <v>1925</v>
      </c>
      <c r="G90" s="323"/>
      <c r="H90" s="299" t="s">
        <v>1945</v>
      </c>
      <c r="I90" s="299" t="s">
        <v>1921</v>
      </c>
      <c r="J90" s="299">
        <v>50</v>
      </c>
      <c r="K90" s="313"/>
    </row>
    <row r="91" s="1" customFormat="1" ht="15" customHeight="1">
      <c r="B91" s="324"/>
      <c r="C91" s="299" t="s">
        <v>1946</v>
      </c>
      <c r="D91" s="299"/>
      <c r="E91" s="299"/>
      <c r="F91" s="322" t="s">
        <v>1925</v>
      </c>
      <c r="G91" s="323"/>
      <c r="H91" s="299" t="s">
        <v>1946</v>
      </c>
      <c r="I91" s="299" t="s">
        <v>1921</v>
      </c>
      <c r="J91" s="299">
        <v>50</v>
      </c>
      <c r="K91" s="313"/>
    </row>
    <row r="92" s="1" customFormat="1" ht="15" customHeight="1">
      <c r="B92" s="324"/>
      <c r="C92" s="299" t="s">
        <v>1947</v>
      </c>
      <c r="D92" s="299"/>
      <c r="E92" s="299"/>
      <c r="F92" s="322" t="s">
        <v>1925</v>
      </c>
      <c r="G92" s="323"/>
      <c r="H92" s="299" t="s">
        <v>1948</v>
      </c>
      <c r="I92" s="299" t="s">
        <v>1921</v>
      </c>
      <c r="J92" s="299">
        <v>255</v>
      </c>
      <c r="K92" s="313"/>
    </row>
    <row r="93" s="1" customFormat="1" ht="15" customHeight="1">
      <c r="B93" s="324"/>
      <c r="C93" s="299" t="s">
        <v>1949</v>
      </c>
      <c r="D93" s="299"/>
      <c r="E93" s="299"/>
      <c r="F93" s="322" t="s">
        <v>1919</v>
      </c>
      <c r="G93" s="323"/>
      <c r="H93" s="299" t="s">
        <v>1950</v>
      </c>
      <c r="I93" s="299" t="s">
        <v>1951</v>
      </c>
      <c r="J93" s="299"/>
      <c r="K93" s="313"/>
    </row>
    <row r="94" s="1" customFormat="1" ht="15" customHeight="1">
      <c r="B94" s="324"/>
      <c r="C94" s="299" t="s">
        <v>1952</v>
      </c>
      <c r="D94" s="299"/>
      <c r="E94" s="299"/>
      <c r="F94" s="322" t="s">
        <v>1919</v>
      </c>
      <c r="G94" s="323"/>
      <c r="H94" s="299" t="s">
        <v>1953</v>
      </c>
      <c r="I94" s="299" t="s">
        <v>1954</v>
      </c>
      <c r="J94" s="299"/>
      <c r="K94" s="313"/>
    </row>
    <row r="95" s="1" customFormat="1" ht="15" customHeight="1">
      <c r="B95" s="324"/>
      <c r="C95" s="299" t="s">
        <v>1955</v>
      </c>
      <c r="D95" s="299"/>
      <c r="E95" s="299"/>
      <c r="F95" s="322" t="s">
        <v>1919</v>
      </c>
      <c r="G95" s="323"/>
      <c r="H95" s="299" t="s">
        <v>1955</v>
      </c>
      <c r="I95" s="299" t="s">
        <v>1954</v>
      </c>
      <c r="J95" s="299"/>
      <c r="K95" s="313"/>
    </row>
    <row r="96" s="1" customFormat="1" ht="15" customHeight="1">
      <c r="B96" s="324"/>
      <c r="C96" s="299" t="s">
        <v>42</v>
      </c>
      <c r="D96" s="299"/>
      <c r="E96" s="299"/>
      <c r="F96" s="322" t="s">
        <v>1919</v>
      </c>
      <c r="G96" s="323"/>
      <c r="H96" s="299" t="s">
        <v>1956</v>
      </c>
      <c r="I96" s="299" t="s">
        <v>1954</v>
      </c>
      <c r="J96" s="299"/>
      <c r="K96" s="313"/>
    </row>
    <row r="97" s="1" customFormat="1" ht="15" customHeight="1">
      <c r="B97" s="324"/>
      <c r="C97" s="299" t="s">
        <v>52</v>
      </c>
      <c r="D97" s="299"/>
      <c r="E97" s="299"/>
      <c r="F97" s="322" t="s">
        <v>1919</v>
      </c>
      <c r="G97" s="323"/>
      <c r="H97" s="299" t="s">
        <v>1957</v>
      </c>
      <c r="I97" s="299" t="s">
        <v>1954</v>
      </c>
      <c r="J97" s="299"/>
      <c r="K97" s="313"/>
    </row>
    <row r="98" s="1" customFormat="1" ht="15" customHeight="1">
      <c r="B98" s="327"/>
      <c r="C98" s="328"/>
      <c r="D98" s="328"/>
      <c r="E98" s="328"/>
      <c r="F98" s="328"/>
      <c r="G98" s="328"/>
      <c r="H98" s="328"/>
      <c r="I98" s="328"/>
      <c r="J98" s="328"/>
      <c r="K98" s="329"/>
    </row>
    <row r="99" s="1" customFormat="1" ht="18.75" customHeight="1">
      <c r="B99" s="330"/>
      <c r="C99" s="331"/>
      <c r="D99" s="331"/>
      <c r="E99" s="331"/>
      <c r="F99" s="331"/>
      <c r="G99" s="331"/>
      <c r="H99" s="331"/>
      <c r="I99" s="331"/>
      <c r="J99" s="331"/>
      <c r="K99" s="330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1958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1913</v>
      </c>
      <c r="D103" s="314"/>
      <c r="E103" s="314"/>
      <c r="F103" s="314" t="s">
        <v>1914</v>
      </c>
      <c r="G103" s="315"/>
      <c r="H103" s="314" t="s">
        <v>58</v>
      </c>
      <c r="I103" s="314" t="s">
        <v>61</v>
      </c>
      <c r="J103" s="314" t="s">
        <v>1915</v>
      </c>
      <c r="K103" s="313"/>
    </row>
    <row r="104" s="1" customFormat="1" ht="17.25" customHeight="1">
      <c r="B104" s="311"/>
      <c r="C104" s="316" t="s">
        <v>1916</v>
      </c>
      <c r="D104" s="316"/>
      <c r="E104" s="316"/>
      <c r="F104" s="317" t="s">
        <v>1917</v>
      </c>
      <c r="G104" s="318"/>
      <c r="H104" s="316"/>
      <c r="I104" s="316"/>
      <c r="J104" s="316" t="s">
        <v>1918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2"/>
      <c r="H105" s="314"/>
      <c r="I105" s="314"/>
      <c r="J105" s="314"/>
      <c r="K105" s="313"/>
    </row>
    <row r="106" s="1" customFormat="1" ht="15" customHeight="1">
      <c r="B106" s="311"/>
      <c r="C106" s="299" t="s">
        <v>57</v>
      </c>
      <c r="D106" s="321"/>
      <c r="E106" s="321"/>
      <c r="F106" s="322" t="s">
        <v>1919</v>
      </c>
      <c r="G106" s="299"/>
      <c r="H106" s="299" t="s">
        <v>1959</v>
      </c>
      <c r="I106" s="299" t="s">
        <v>1921</v>
      </c>
      <c r="J106" s="299">
        <v>20</v>
      </c>
      <c r="K106" s="313"/>
    </row>
    <row r="107" s="1" customFormat="1" ht="15" customHeight="1">
      <c r="B107" s="311"/>
      <c r="C107" s="299" t="s">
        <v>1922</v>
      </c>
      <c r="D107" s="299"/>
      <c r="E107" s="299"/>
      <c r="F107" s="322" t="s">
        <v>1919</v>
      </c>
      <c r="G107" s="299"/>
      <c r="H107" s="299" t="s">
        <v>1959</v>
      </c>
      <c r="I107" s="299" t="s">
        <v>1921</v>
      </c>
      <c r="J107" s="299">
        <v>120</v>
      </c>
      <c r="K107" s="313"/>
    </row>
    <row r="108" s="1" customFormat="1" ht="15" customHeight="1">
      <c r="B108" s="324"/>
      <c r="C108" s="299" t="s">
        <v>1924</v>
      </c>
      <c r="D108" s="299"/>
      <c r="E108" s="299"/>
      <c r="F108" s="322" t="s">
        <v>1925</v>
      </c>
      <c r="G108" s="299"/>
      <c r="H108" s="299" t="s">
        <v>1959</v>
      </c>
      <c r="I108" s="299" t="s">
        <v>1921</v>
      </c>
      <c r="J108" s="299">
        <v>50</v>
      </c>
      <c r="K108" s="313"/>
    </row>
    <row r="109" s="1" customFormat="1" ht="15" customHeight="1">
      <c r="B109" s="324"/>
      <c r="C109" s="299" t="s">
        <v>1927</v>
      </c>
      <c r="D109" s="299"/>
      <c r="E109" s="299"/>
      <c r="F109" s="322" t="s">
        <v>1919</v>
      </c>
      <c r="G109" s="299"/>
      <c r="H109" s="299" t="s">
        <v>1959</v>
      </c>
      <c r="I109" s="299" t="s">
        <v>1929</v>
      </c>
      <c r="J109" s="299"/>
      <c r="K109" s="313"/>
    </row>
    <row r="110" s="1" customFormat="1" ht="15" customHeight="1">
      <c r="B110" s="324"/>
      <c r="C110" s="299" t="s">
        <v>1938</v>
      </c>
      <c r="D110" s="299"/>
      <c r="E110" s="299"/>
      <c r="F110" s="322" t="s">
        <v>1925</v>
      </c>
      <c r="G110" s="299"/>
      <c r="H110" s="299" t="s">
        <v>1959</v>
      </c>
      <c r="I110" s="299" t="s">
        <v>1921</v>
      </c>
      <c r="J110" s="299">
        <v>50</v>
      </c>
      <c r="K110" s="313"/>
    </row>
    <row r="111" s="1" customFormat="1" ht="15" customHeight="1">
      <c r="B111" s="324"/>
      <c r="C111" s="299" t="s">
        <v>1946</v>
      </c>
      <c r="D111" s="299"/>
      <c r="E111" s="299"/>
      <c r="F111" s="322" t="s">
        <v>1925</v>
      </c>
      <c r="G111" s="299"/>
      <c r="H111" s="299" t="s">
        <v>1959</v>
      </c>
      <c r="I111" s="299" t="s">
        <v>1921</v>
      </c>
      <c r="J111" s="299">
        <v>50</v>
      </c>
      <c r="K111" s="313"/>
    </row>
    <row r="112" s="1" customFormat="1" ht="15" customHeight="1">
      <c r="B112" s="324"/>
      <c r="C112" s="299" t="s">
        <v>1944</v>
      </c>
      <c r="D112" s="299"/>
      <c r="E112" s="299"/>
      <c r="F112" s="322" t="s">
        <v>1925</v>
      </c>
      <c r="G112" s="299"/>
      <c r="H112" s="299" t="s">
        <v>1959</v>
      </c>
      <c r="I112" s="299" t="s">
        <v>1921</v>
      </c>
      <c r="J112" s="299">
        <v>50</v>
      </c>
      <c r="K112" s="313"/>
    </row>
    <row r="113" s="1" customFormat="1" ht="15" customHeight="1">
      <c r="B113" s="324"/>
      <c r="C113" s="299" t="s">
        <v>57</v>
      </c>
      <c r="D113" s="299"/>
      <c r="E113" s="299"/>
      <c r="F113" s="322" t="s">
        <v>1919</v>
      </c>
      <c r="G113" s="299"/>
      <c r="H113" s="299" t="s">
        <v>1960</v>
      </c>
      <c r="I113" s="299" t="s">
        <v>1921</v>
      </c>
      <c r="J113" s="299">
        <v>20</v>
      </c>
      <c r="K113" s="313"/>
    </row>
    <row r="114" s="1" customFormat="1" ht="15" customHeight="1">
      <c r="B114" s="324"/>
      <c r="C114" s="299" t="s">
        <v>1961</v>
      </c>
      <c r="D114" s="299"/>
      <c r="E114" s="299"/>
      <c r="F114" s="322" t="s">
        <v>1919</v>
      </c>
      <c r="G114" s="299"/>
      <c r="H114" s="299" t="s">
        <v>1962</v>
      </c>
      <c r="I114" s="299" t="s">
        <v>1921</v>
      </c>
      <c r="J114" s="299">
        <v>120</v>
      </c>
      <c r="K114" s="313"/>
    </row>
    <row r="115" s="1" customFormat="1" ht="15" customHeight="1">
      <c r="B115" s="324"/>
      <c r="C115" s="299" t="s">
        <v>42</v>
      </c>
      <c r="D115" s="299"/>
      <c r="E115" s="299"/>
      <c r="F115" s="322" t="s">
        <v>1919</v>
      </c>
      <c r="G115" s="299"/>
      <c r="H115" s="299" t="s">
        <v>1963</v>
      </c>
      <c r="I115" s="299" t="s">
        <v>1954</v>
      </c>
      <c r="J115" s="299"/>
      <c r="K115" s="313"/>
    </row>
    <row r="116" s="1" customFormat="1" ht="15" customHeight="1">
      <c r="B116" s="324"/>
      <c r="C116" s="299" t="s">
        <v>52</v>
      </c>
      <c r="D116" s="299"/>
      <c r="E116" s="299"/>
      <c r="F116" s="322" t="s">
        <v>1919</v>
      </c>
      <c r="G116" s="299"/>
      <c r="H116" s="299" t="s">
        <v>1964</v>
      </c>
      <c r="I116" s="299" t="s">
        <v>1954</v>
      </c>
      <c r="J116" s="299"/>
      <c r="K116" s="313"/>
    </row>
    <row r="117" s="1" customFormat="1" ht="15" customHeight="1">
      <c r="B117" s="324"/>
      <c r="C117" s="299" t="s">
        <v>61</v>
      </c>
      <c r="D117" s="299"/>
      <c r="E117" s="299"/>
      <c r="F117" s="322" t="s">
        <v>1919</v>
      </c>
      <c r="G117" s="299"/>
      <c r="H117" s="299" t="s">
        <v>1965</v>
      </c>
      <c r="I117" s="299" t="s">
        <v>1966</v>
      </c>
      <c r="J117" s="299"/>
      <c r="K117" s="313"/>
    </row>
    <row r="118" s="1" customFormat="1" ht="15" customHeight="1">
      <c r="B118" s="327"/>
      <c r="C118" s="333"/>
      <c r="D118" s="333"/>
      <c r="E118" s="333"/>
      <c r="F118" s="333"/>
      <c r="G118" s="333"/>
      <c r="H118" s="333"/>
      <c r="I118" s="333"/>
      <c r="J118" s="333"/>
      <c r="K118" s="329"/>
    </row>
    <row r="119" s="1" customFormat="1" ht="18.75" customHeight="1">
      <c r="B119" s="334"/>
      <c r="C119" s="335"/>
      <c r="D119" s="335"/>
      <c r="E119" s="335"/>
      <c r="F119" s="336"/>
      <c r="G119" s="335"/>
      <c r="H119" s="335"/>
      <c r="I119" s="335"/>
      <c r="J119" s="335"/>
      <c r="K119" s="334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7"/>
      <c r="C121" s="338"/>
      <c r="D121" s="338"/>
      <c r="E121" s="338"/>
      <c r="F121" s="338"/>
      <c r="G121" s="338"/>
      <c r="H121" s="338"/>
      <c r="I121" s="338"/>
      <c r="J121" s="338"/>
      <c r="K121" s="339"/>
    </row>
    <row r="122" s="1" customFormat="1" ht="45" customHeight="1">
      <c r="B122" s="340"/>
      <c r="C122" s="290" t="s">
        <v>1967</v>
      </c>
      <c r="D122" s="290"/>
      <c r="E122" s="290"/>
      <c r="F122" s="290"/>
      <c r="G122" s="290"/>
      <c r="H122" s="290"/>
      <c r="I122" s="290"/>
      <c r="J122" s="290"/>
      <c r="K122" s="341"/>
    </row>
    <row r="123" s="1" customFormat="1" ht="17.25" customHeight="1">
      <c r="B123" s="342"/>
      <c r="C123" s="314" t="s">
        <v>1913</v>
      </c>
      <c r="D123" s="314"/>
      <c r="E123" s="314"/>
      <c r="F123" s="314" t="s">
        <v>1914</v>
      </c>
      <c r="G123" s="315"/>
      <c r="H123" s="314" t="s">
        <v>58</v>
      </c>
      <c r="I123" s="314" t="s">
        <v>61</v>
      </c>
      <c r="J123" s="314" t="s">
        <v>1915</v>
      </c>
      <c r="K123" s="343"/>
    </row>
    <row r="124" s="1" customFormat="1" ht="17.25" customHeight="1">
      <c r="B124" s="342"/>
      <c r="C124" s="316" t="s">
        <v>1916</v>
      </c>
      <c r="D124" s="316"/>
      <c r="E124" s="316"/>
      <c r="F124" s="317" t="s">
        <v>1917</v>
      </c>
      <c r="G124" s="318"/>
      <c r="H124" s="316"/>
      <c r="I124" s="316"/>
      <c r="J124" s="316" t="s">
        <v>1918</v>
      </c>
      <c r="K124" s="343"/>
    </row>
    <row r="125" s="1" customFormat="1" ht="5.25" customHeight="1">
      <c r="B125" s="344"/>
      <c r="C125" s="319"/>
      <c r="D125" s="319"/>
      <c r="E125" s="319"/>
      <c r="F125" s="319"/>
      <c r="G125" s="345"/>
      <c r="H125" s="319"/>
      <c r="I125" s="319"/>
      <c r="J125" s="319"/>
      <c r="K125" s="346"/>
    </row>
    <row r="126" s="1" customFormat="1" ht="15" customHeight="1">
      <c r="B126" s="344"/>
      <c r="C126" s="299" t="s">
        <v>1922</v>
      </c>
      <c r="D126" s="321"/>
      <c r="E126" s="321"/>
      <c r="F126" s="322" t="s">
        <v>1919</v>
      </c>
      <c r="G126" s="299"/>
      <c r="H126" s="299" t="s">
        <v>1959</v>
      </c>
      <c r="I126" s="299" t="s">
        <v>1921</v>
      </c>
      <c r="J126" s="299">
        <v>120</v>
      </c>
      <c r="K126" s="347"/>
    </row>
    <row r="127" s="1" customFormat="1" ht="15" customHeight="1">
      <c r="B127" s="344"/>
      <c r="C127" s="299" t="s">
        <v>1968</v>
      </c>
      <c r="D127" s="299"/>
      <c r="E127" s="299"/>
      <c r="F127" s="322" t="s">
        <v>1919</v>
      </c>
      <c r="G127" s="299"/>
      <c r="H127" s="299" t="s">
        <v>1969</v>
      </c>
      <c r="I127" s="299" t="s">
        <v>1921</v>
      </c>
      <c r="J127" s="299" t="s">
        <v>1970</v>
      </c>
      <c r="K127" s="347"/>
    </row>
    <row r="128" s="1" customFormat="1" ht="15" customHeight="1">
      <c r="B128" s="344"/>
      <c r="C128" s="299" t="s">
        <v>88</v>
      </c>
      <c r="D128" s="299"/>
      <c r="E128" s="299"/>
      <c r="F128" s="322" t="s">
        <v>1919</v>
      </c>
      <c r="G128" s="299"/>
      <c r="H128" s="299" t="s">
        <v>1971</v>
      </c>
      <c r="I128" s="299" t="s">
        <v>1921</v>
      </c>
      <c r="J128" s="299" t="s">
        <v>1970</v>
      </c>
      <c r="K128" s="347"/>
    </row>
    <row r="129" s="1" customFormat="1" ht="15" customHeight="1">
      <c r="B129" s="344"/>
      <c r="C129" s="299" t="s">
        <v>1930</v>
      </c>
      <c r="D129" s="299"/>
      <c r="E129" s="299"/>
      <c r="F129" s="322" t="s">
        <v>1925</v>
      </c>
      <c r="G129" s="299"/>
      <c r="H129" s="299" t="s">
        <v>1931</v>
      </c>
      <c r="I129" s="299" t="s">
        <v>1921</v>
      </c>
      <c r="J129" s="299">
        <v>15</v>
      </c>
      <c r="K129" s="347"/>
    </row>
    <row r="130" s="1" customFormat="1" ht="15" customHeight="1">
      <c r="B130" s="344"/>
      <c r="C130" s="325" t="s">
        <v>1932</v>
      </c>
      <c r="D130" s="325"/>
      <c r="E130" s="325"/>
      <c r="F130" s="326" t="s">
        <v>1925</v>
      </c>
      <c r="G130" s="325"/>
      <c r="H130" s="325" t="s">
        <v>1933</v>
      </c>
      <c r="I130" s="325" t="s">
        <v>1921</v>
      </c>
      <c r="J130" s="325">
        <v>15</v>
      </c>
      <c r="K130" s="347"/>
    </row>
    <row r="131" s="1" customFormat="1" ht="15" customHeight="1">
      <c r="B131" s="344"/>
      <c r="C131" s="325" t="s">
        <v>1934</v>
      </c>
      <c r="D131" s="325"/>
      <c r="E131" s="325"/>
      <c r="F131" s="326" t="s">
        <v>1925</v>
      </c>
      <c r="G131" s="325"/>
      <c r="H131" s="325" t="s">
        <v>1935</v>
      </c>
      <c r="I131" s="325" t="s">
        <v>1921</v>
      </c>
      <c r="J131" s="325">
        <v>20</v>
      </c>
      <c r="K131" s="347"/>
    </row>
    <row r="132" s="1" customFormat="1" ht="15" customHeight="1">
      <c r="B132" s="344"/>
      <c r="C132" s="325" t="s">
        <v>1936</v>
      </c>
      <c r="D132" s="325"/>
      <c r="E132" s="325"/>
      <c r="F132" s="326" t="s">
        <v>1925</v>
      </c>
      <c r="G132" s="325"/>
      <c r="H132" s="325" t="s">
        <v>1937</v>
      </c>
      <c r="I132" s="325" t="s">
        <v>1921</v>
      </c>
      <c r="J132" s="325">
        <v>20</v>
      </c>
      <c r="K132" s="347"/>
    </row>
    <row r="133" s="1" customFormat="1" ht="15" customHeight="1">
      <c r="B133" s="344"/>
      <c r="C133" s="299" t="s">
        <v>1924</v>
      </c>
      <c r="D133" s="299"/>
      <c r="E133" s="299"/>
      <c r="F133" s="322" t="s">
        <v>1925</v>
      </c>
      <c r="G133" s="299"/>
      <c r="H133" s="299" t="s">
        <v>1959</v>
      </c>
      <c r="I133" s="299" t="s">
        <v>1921</v>
      </c>
      <c r="J133" s="299">
        <v>50</v>
      </c>
      <c r="K133" s="347"/>
    </row>
    <row r="134" s="1" customFormat="1" ht="15" customHeight="1">
      <c r="B134" s="344"/>
      <c r="C134" s="299" t="s">
        <v>1938</v>
      </c>
      <c r="D134" s="299"/>
      <c r="E134" s="299"/>
      <c r="F134" s="322" t="s">
        <v>1925</v>
      </c>
      <c r="G134" s="299"/>
      <c r="H134" s="299" t="s">
        <v>1959</v>
      </c>
      <c r="I134" s="299" t="s">
        <v>1921</v>
      </c>
      <c r="J134" s="299">
        <v>50</v>
      </c>
      <c r="K134" s="347"/>
    </row>
    <row r="135" s="1" customFormat="1" ht="15" customHeight="1">
      <c r="B135" s="344"/>
      <c r="C135" s="299" t="s">
        <v>1944</v>
      </c>
      <c r="D135" s="299"/>
      <c r="E135" s="299"/>
      <c r="F135" s="322" t="s">
        <v>1925</v>
      </c>
      <c r="G135" s="299"/>
      <c r="H135" s="299" t="s">
        <v>1959</v>
      </c>
      <c r="I135" s="299" t="s">
        <v>1921</v>
      </c>
      <c r="J135" s="299">
        <v>50</v>
      </c>
      <c r="K135" s="347"/>
    </row>
    <row r="136" s="1" customFormat="1" ht="15" customHeight="1">
      <c r="B136" s="344"/>
      <c r="C136" s="299" t="s">
        <v>1946</v>
      </c>
      <c r="D136" s="299"/>
      <c r="E136" s="299"/>
      <c r="F136" s="322" t="s">
        <v>1925</v>
      </c>
      <c r="G136" s="299"/>
      <c r="H136" s="299" t="s">
        <v>1959</v>
      </c>
      <c r="I136" s="299" t="s">
        <v>1921</v>
      </c>
      <c r="J136" s="299">
        <v>50</v>
      </c>
      <c r="K136" s="347"/>
    </row>
    <row r="137" s="1" customFormat="1" ht="15" customHeight="1">
      <c r="B137" s="344"/>
      <c r="C137" s="299" t="s">
        <v>1947</v>
      </c>
      <c r="D137" s="299"/>
      <c r="E137" s="299"/>
      <c r="F137" s="322" t="s">
        <v>1925</v>
      </c>
      <c r="G137" s="299"/>
      <c r="H137" s="299" t="s">
        <v>1972</v>
      </c>
      <c r="I137" s="299" t="s">
        <v>1921</v>
      </c>
      <c r="J137" s="299">
        <v>255</v>
      </c>
      <c r="K137" s="347"/>
    </row>
    <row r="138" s="1" customFormat="1" ht="15" customHeight="1">
      <c r="B138" s="344"/>
      <c r="C138" s="299" t="s">
        <v>1949</v>
      </c>
      <c r="D138" s="299"/>
      <c r="E138" s="299"/>
      <c r="F138" s="322" t="s">
        <v>1919</v>
      </c>
      <c r="G138" s="299"/>
      <c r="H138" s="299" t="s">
        <v>1973</v>
      </c>
      <c r="I138" s="299" t="s">
        <v>1951</v>
      </c>
      <c r="J138" s="299"/>
      <c r="K138" s="347"/>
    </row>
    <row r="139" s="1" customFormat="1" ht="15" customHeight="1">
      <c r="B139" s="344"/>
      <c r="C139" s="299" t="s">
        <v>1952</v>
      </c>
      <c r="D139" s="299"/>
      <c r="E139" s="299"/>
      <c r="F139" s="322" t="s">
        <v>1919</v>
      </c>
      <c r="G139" s="299"/>
      <c r="H139" s="299" t="s">
        <v>1974</v>
      </c>
      <c r="I139" s="299" t="s">
        <v>1954</v>
      </c>
      <c r="J139" s="299"/>
      <c r="K139" s="347"/>
    </row>
    <row r="140" s="1" customFormat="1" ht="15" customHeight="1">
      <c r="B140" s="344"/>
      <c r="C140" s="299" t="s">
        <v>1955</v>
      </c>
      <c r="D140" s="299"/>
      <c r="E140" s="299"/>
      <c r="F140" s="322" t="s">
        <v>1919</v>
      </c>
      <c r="G140" s="299"/>
      <c r="H140" s="299" t="s">
        <v>1955</v>
      </c>
      <c r="I140" s="299" t="s">
        <v>1954</v>
      </c>
      <c r="J140" s="299"/>
      <c r="K140" s="347"/>
    </row>
    <row r="141" s="1" customFormat="1" ht="15" customHeight="1">
      <c r="B141" s="344"/>
      <c r="C141" s="299" t="s">
        <v>42</v>
      </c>
      <c r="D141" s="299"/>
      <c r="E141" s="299"/>
      <c r="F141" s="322" t="s">
        <v>1919</v>
      </c>
      <c r="G141" s="299"/>
      <c r="H141" s="299" t="s">
        <v>1975</v>
      </c>
      <c r="I141" s="299" t="s">
        <v>1954</v>
      </c>
      <c r="J141" s="299"/>
      <c r="K141" s="347"/>
    </row>
    <row r="142" s="1" customFormat="1" ht="15" customHeight="1">
      <c r="B142" s="344"/>
      <c r="C142" s="299" t="s">
        <v>1976</v>
      </c>
      <c r="D142" s="299"/>
      <c r="E142" s="299"/>
      <c r="F142" s="322" t="s">
        <v>1919</v>
      </c>
      <c r="G142" s="299"/>
      <c r="H142" s="299" t="s">
        <v>1977</v>
      </c>
      <c r="I142" s="299" t="s">
        <v>1954</v>
      </c>
      <c r="J142" s="299"/>
      <c r="K142" s="347"/>
    </row>
    <row r="143" s="1" customFormat="1" ht="15" customHeight="1">
      <c r="B143" s="348"/>
      <c r="C143" s="349"/>
      <c r="D143" s="349"/>
      <c r="E143" s="349"/>
      <c r="F143" s="349"/>
      <c r="G143" s="349"/>
      <c r="H143" s="349"/>
      <c r="I143" s="349"/>
      <c r="J143" s="349"/>
      <c r="K143" s="350"/>
    </row>
    <row r="144" s="1" customFormat="1" ht="18.75" customHeight="1">
      <c r="B144" s="335"/>
      <c r="C144" s="335"/>
      <c r="D144" s="335"/>
      <c r="E144" s="335"/>
      <c r="F144" s="336"/>
      <c r="G144" s="335"/>
      <c r="H144" s="335"/>
      <c r="I144" s="335"/>
      <c r="J144" s="335"/>
      <c r="K144" s="335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1978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1913</v>
      </c>
      <c r="D148" s="314"/>
      <c r="E148" s="314"/>
      <c r="F148" s="314" t="s">
        <v>1914</v>
      </c>
      <c r="G148" s="315"/>
      <c r="H148" s="314" t="s">
        <v>58</v>
      </c>
      <c r="I148" s="314" t="s">
        <v>61</v>
      </c>
      <c r="J148" s="314" t="s">
        <v>1915</v>
      </c>
      <c r="K148" s="313"/>
    </row>
    <row r="149" s="1" customFormat="1" ht="17.25" customHeight="1">
      <c r="B149" s="311"/>
      <c r="C149" s="316" t="s">
        <v>1916</v>
      </c>
      <c r="D149" s="316"/>
      <c r="E149" s="316"/>
      <c r="F149" s="317" t="s">
        <v>1917</v>
      </c>
      <c r="G149" s="318"/>
      <c r="H149" s="316"/>
      <c r="I149" s="316"/>
      <c r="J149" s="316" t="s">
        <v>1918</v>
      </c>
      <c r="K149" s="313"/>
    </row>
    <row r="150" s="1" customFormat="1" ht="5.25" customHeight="1">
      <c r="B150" s="324"/>
      <c r="C150" s="319"/>
      <c r="D150" s="319"/>
      <c r="E150" s="319"/>
      <c r="F150" s="319"/>
      <c r="G150" s="320"/>
      <c r="H150" s="319"/>
      <c r="I150" s="319"/>
      <c r="J150" s="319"/>
      <c r="K150" s="347"/>
    </row>
    <row r="151" s="1" customFormat="1" ht="15" customHeight="1">
      <c r="B151" s="324"/>
      <c r="C151" s="351" t="s">
        <v>1922</v>
      </c>
      <c r="D151" s="299"/>
      <c r="E151" s="299"/>
      <c r="F151" s="352" t="s">
        <v>1919</v>
      </c>
      <c r="G151" s="299"/>
      <c r="H151" s="351" t="s">
        <v>1959</v>
      </c>
      <c r="I151" s="351" t="s">
        <v>1921</v>
      </c>
      <c r="J151" s="351">
        <v>120</v>
      </c>
      <c r="K151" s="347"/>
    </row>
    <row r="152" s="1" customFormat="1" ht="15" customHeight="1">
      <c r="B152" s="324"/>
      <c r="C152" s="351" t="s">
        <v>1968</v>
      </c>
      <c r="D152" s="299"/>
      <c r="E152" s="299"/>
      <c r="F152" s="352" t="s">
        <v>1919</v>
      </c>
      <c r="G152" s="299"/>
      <c r="H152" s="351" t="s">
        <v>1979</v>
      </c>
      <c r="I152" s="351" t="s">
        <v>1921</v>
      </c>
      <c r="J152" s="351" t="s">
        <v>1970</v>
      </c>
      <c r="K152" s="347"/>
    </row>
    <row r="153" s="1" customFormat="1" ht="15" customHeight="1">
      <c r="B153" s="324"/>
      <c r="C153" s="351" t="s">
        <v>88</v>
      </c>
      <c r="D153" s="299"/>
      <c r="E153" s="299"/>
      <c r="F153" s="352" t="s">
        <v>1919</v>
      </c>
      <c r="G153" s="299"/>
      <c r="H153" s="351" t="s">
        <v>1980</v>
      </c>
      <c r="I153" s="351" t="s">
        <v>1921</v>
      </c>
      <c r="J153" s="351" t="s">
        <v>1970</v>
      </c>
      <c r="K153" s="347"/>
    </row>
    <row r="154" s="1" customFormat="1" ht="15" customHeight="1">
      <c r="B154" s="324"/>
      <c r="C154" s="351" t="s">
        <v>1924</v>
      </c>
      <c r="D154" s="299"/>
      <c r="E154" s="299"/>
      <c r="F154" s="352" t="s">
        <v>1925</v>
      </c>
      <c r="G154" s="299"/>
      <c r="H154" s="351" t="s">
        <v>1959</v>
      </c>
      <c r="I154" s="351" t="s">
        <v>1921</v>
      </c>
      <c r="J154" s="351">
        <v>50</v>
      </c>
      <c r="K154" s="347"/>
    </row>
    <row r="155" s="1" customFormat="1" ht="15" customHeight="1">
      <c r="B155" s="324"/>
      <c r="C155" s="351" t="s">
        <v>1927</v>
      </c>
      <c r="D155" s="299"/>
      <c r="E155" s="299"/>
      <c r="F155" s="352" t="s">
        <v>1919</v>
      </c>
      <c r="G155" s="299"/>
      <c r="H155" s="351" t="s">
        <v>1959</v>
      </c>
      <c r="I155" s="351" t="s">
        <v>1929</v>
      </c>
      <c r="J155" s="351"/>
      <c r="K155" s="347"/>
    </row>
    <row r="156" s="1" customFormat="1" ht="15" customHeight="1">
      <c r="B156" s="324"/>
      <c r="C156" s="351" t="s">
        <v>1938</v>
      </c>
      <c r="D156" s="299"/>
      <c r="E156" s="299"/>
      <c r="F156" s="352" t="s">
        <v>1925</v>
      </c>
      <c r="G156" s="299"/>
      <c r="H156" s="351" t="s">
        <v>1959</v>
      </c>
      <c r="I156" s="351" t="s">
        <v>1921</v>
      </c>
      <c r="J156" s="351">
        <v>50</v>
      </c>
      <c r="K156" s="347"/>
    </row>
    <row r="157" s="1" customFormat="1" ht="15" customHeight="1">
      <c r="B157" s="324"/>
      <c r="C157" s="351" t="s">
        <v>1946</v>
      </c>
      <c r="D157" s="299"/>
      <c r="E157" s="299"/>
      <c r="F157" s="352" t="s">
        <v>1925</v>
      </c>
      <c r="G157" s="299"/>
      <c r="H157" s="351" t="s">
        <v>1959</v>
      </c>
      <c r="I157" s="351" t="s">
        <v>1921</v>
      </c>
      <c r="J157" s="351">
        <v>50</v>
      </c>
      <c r="K157" s="347"/>
    </row>
    <row r="158" s="1" customFormat="1" ht="15" customHeight="1">
      <c r="B158" s="324"/>
      <c r="C158" s="351" t="s">
        <v>1944</v>
      </c>
      <c r="D158" s="299"/>
      <c r="E158" s="299"/>
      <c r="F158" s="352" t="s">
        <v>1925</v>
      </c>
      <c r="G158" s="299"/>
      <c r="H158" s="351" t="s">
        <v>1959</v>
      </c>
      <c r="I158" s="351" t="s">
        <v>1921</v>
      </c>
      <c r="J158" s="351">
        <v>50</v>
      </c>
      <c r="K158" s="347"/>
    </row>
    <row r="159" s="1" customFormat="1" ht="15" customHeight="1">
      <c r="B159" s="324"/>
      <c r="C159" s="351" t="s">
        <v>134</v>
      </c>
      <c r="D159" s="299"/>
      <c r="E159" s="299"/>
      <c r="F159" s="352" t="s">
        <v>1919</v>
      </c>
      <c r="G159" s="299"/>
      <c r="H159" s="351" t="s">
        <v>1981</v>
      </c>
      <c r="I159" s="351" t="s">
        <v>1921</v>
      </c>
      <c r="J159" s="351" t="s">
        <v>1982</v>
      </c>
      <c r="K159" s="347"/>
    </row>
    <row r="160" s="1" customFormat="1" ht="15" customHeight="1">
      <c r="B160" s="324"/>
      <c r="C160" s="351" t="s">
        <v>1983</v>
      </c>
      <c r="D160" s="299"/>
      <c r="E160" s="299"/>
      <c r="F160" s="352" t="s">
        <v>1919</v>
      </c>
      <c r="G160" s="299"/>
      <c r="H160" s="351" t="s">
        <v>1984</v>
      </c>
      <c r="I160" s="351" t="s">
        <v>1954</v>
      </c>
      <c r="J160" s="351"/>
      <c r="K160" s="347"/>
    </row>
    <row r="161" s="1" customFormat="1" ht="15" customHeight="1">
      <c r="B161" s="353"/>
      <c r="C161" s="333"/>
      <c r="D161" s="333"/>
      <c r="E161" s="333"/>
      <c r="F161" s="333"/>
      <c r="G161" s="333"/>
      <c r="H161" s="333"/>
      <c r="I161" s="333"/>
      <c r="J161" s="333"/>
      <c r="K161" s="354"/>
    </row>
    <row r="162" s="1" customFormat="1" ht="18.75" customHeight="1">
      <c r="B162" s="335"/>
      <c r="C162" s="345"/>
      <c r="D162" s="345"/>
      <c r="E162" s="345"/>
      <c r="F162" s="355"/>
      <c r="G162" s="345"/>
      <c r="H162" s="345"/>
      <c r="I162" s="345"/>
      <c r="J162" s="345"/>
      <c r="K162" s="335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1985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1913</v>
      </c>
      <c r="D166" s="314"/>
      <c r="E166" s="314"/>
      <c r="F166" s="314" t="s">
        <v>1914</v>
      </c>
      <c r="G166" s="356"/>
      <c r="H166" s="357" t="s">
        <v>58</v>
      </c>
      <c r="I166" s="357" t="s">
        <v>61</v>
      </c>
      <c r="J166" s="314" t="s">
        <v>1915</v>
      </c>
      <c r="K166" s="291"/>
    </row>
    <row r="167" s="1" customFormat="1" ht="17.25" customHeight="1">
      <c r="B167" s="292"/>
      <c r="C167" s="316" t="s">
        <v>1916</v>
      </c>
      <c r="D167" s="316"/>
      <c r="E167" s="316"/>
      <c r="F167" s="317" t="s">
        <v>1917</v>
      </c>
      <c r="G167" s="358"/>
      <c r="H167" s="359"/>
      <c r="I167" s="359"/>
      <c r="J167" s="316" t="s">
        <v>1918</v>
      </c>
      <c r="K167" s="294"/>
    </row>
    <row r="168" s="1" customFormat="1" ht="5.25" customHeight="1">
      <c r="B168" s="324"/>
      <c r="C168" s="319"/>
      <c r="D168" s="319"/>
      <c r="E168" s="319"/>
      <c r="F168" s="319"/>
      <c r="G168" s="320"/>
      <c r="H168" s="319"/>
      <c r="I168" s="319"/>
      <c r="J168" s="319"/>
      <c r="K168" s="347"/>
    </row>
    <row r="169" s="1" customFormat="1" ht="15" customHeight="1">
      <c r="B169" s="324"/>
      <c r="C169" s="299" t="s">
        <v>1922</v>
      </c>
      <c r="D169" s="299"/>
      <c r="E169" s="299"/>
      <c r="F169" s="322" t="s">
        <v>1919</v>
      </c>
      <c r="G169" s="299"/>
      <c r="H169" s="299" t="s">
        <v>1959</v>
      </c>
      <c r="I169" s="299" t="s">
        <v>1921</v>
      </c>
      <c r="J169" s="299">
        <v>120</v>
      </c>
      <c r="K169" s="347"/>
    </row>
    <row r="170" s="1" customFormat="1" ht="15" customHeight="1">
      <c r="B170" s="324"/>
      <c r="C170" s="299" t="s">
        <v>1968</v>
      </c>
      <c r="D170" s="299"/>
      <c r="E170" s="299"/>
      <c r="F170" s="322" t="s">
        <v>1919</v>
      </c>
      <c r="G170" s="299"/>
      <c r="H170" s="299" t="s">
        <v>1969</v>
      </c>
      <c r="I170" s="299" t="s">
        <v>1921</v>
      </c>
      <c r="J170" s="299" t="s">
        <v>1970</v>
      </c>
      <c r="K170" s="347"/>
    </row>
    <row r="171" s="1" customFormat="1" ht="15" customHeight="1">
      <c r="B171" s="324"/>
      <c r="C171" s="299" t="s">
        <v>88</v>
      </c>
      <c r="D171" s="299"/>
      <c r="E171" s="299"/>
      <c r="F171" s="322" t="s">
        <v>1919</v>
      </c>
      <c r="G171" s="299"/>
      <c r="H171" s="299" t="s">
        <v>1986</v>
      </c>
      <c r="I171" s="299" t="s">
        <v>1921</v>
      </c>
      <c r="J171" s="299" t="s">
        <v>1970</v>
      </c>
      <c r="K171" s="347"/>
    </row>
    <row r="172" s="1" customFormat="1" ht="15" customHeight="1">
      <c r="B172" s="324"/>
      <c r="C172" s="299" t="s">
        <v>1924</v>
      </c>
      <c r="D172" s="299"/>
      <c r="E172" s="299"/>
      <c r="F172" s="322" t="s">
        <v>1925</v>
      </c>
      <c r="G172" s="299"/>
      <c r="H172" s="299" t="s">
        <v>1986</v>
      </c>
      <c r="I172" s="299" t="s">
        <v>1921</v>
      </c>
      <c r="J172" s="299">
        <v>50</v>
      </c>
      <c r="K172" s="347"/>
    </row>
    <row r="173" s="1" customFormat="1" ht="15" customHeight="1">
      <c r="B173" s="324"/>
      <c r="C173" s="299" t="s">
        <v>1927</v>
      </c>
      <c r="D173" s="299"/>
      <c r="E173" s="299"/>
      <c r="F173" s="322" t="s">
        <v>1919</v>
      </c>
      <c r="G173" s="299"/>
      <c r="H173" s="299" t="s">
        <v>1986</v>
      </c>
      <c r="I173" s="299" t="s">
        <v>1929</v>
      </c>
      <c r="J173" s="299"/>
      <c r="K173" s="347"/>
    </row>
    <row r="174" s="1" customFormat="1" ht="15" customHeight="1">
      <c r="B174" s="324"/>
      <c r="C174" s="299" t="s">
        <v>1938</v>
      </c>
      <c r="D174" s="299"/>
      <c r="E174" s="299"/>
      <c r="F174" s="322" t="s">
        <v>1925</v>
      </c>
      <c r="G174" s="299"/>
      <c r="H174" s="299" t="s">
        <v>1986</v>
      </c>
      <c r="I174" s="299" t="s">
        <v>1921</v>
      </c>
      <c r="J174" s="299">
        <v>50</v>
      </c>
      <c r="K174" s="347"/>
    </row>
    <row r="175" s="1" customFormat="1" ht="15" customHeight="1">
      <c r="B175" s="324"/>
      <c r="C175" s="299" t="s">
        <v>1946</v>
      </c>
      <c r="D175" s="299"/>
      <c r="E175" s="299"/>
      <c r="F175" s="322" t="s">
        <v>1925</v>
      </c>
      <c r="G175" s="299"/>
      <c r="H175" s="299" t="s">
        <v>1986</v>
      </c>
      <c r="I175" s="299" t="s">
        <v>1921</v>
      </c>
      <c r="J175" s="299">
        <v>50</v>
      </c>
      <c r="K175" s="347"/>
    </row>
    <row r="176" s="1" customFormat="1" ht="15" customHeight="1">
      <c r="B176" s="324"/>
      <c r="C176" s="299" t="s">
        <v>1944</v>
      </c>
      <c r="D176" s="299"/>
      <c r="E176" s="299"/>
      <c r="F176" s="322" t="s">
        <v>1925</v>
      </c>
      <c r="G176" s="299"/>
      <c r="H176" s="299" t="s">
        <v>1986</v>
      </c>
      <c r="I176" s="299" t="s">
        <v>1921</v>
      </c>
      <c r="J176" s="299">
        <v>50</v>
      </c>
      <c r="K176" s="347"/>
    </row>
    <row r="177" s="1" customFormat="1" ht="15" customHeight="1">
      <c r="B177" s="324"/>
      <c r="C177" s="299" t="s">
        <v>153</v>
      </c>
      <c r="D177" s="299"/>
      <c r="E177" s="299"/>
      <c r="F177" s="322" t="s">
        <v>1919</v>
      </c>
      <c r="G177" s="299"/>
      <c r="H177" s="299" t="s">
        <v>1987</v>
      </c>
      <c r="I177" s="299" t="s">
        <v>1988</v>
      </c>
      <c r="J177" s="299"/>
      <c r="K177" s="347"/>
    </row>
    <row r="178" s="1" customFormat="1" ht="15" customHeight="1">
      <c r="B178" s="324"/>
      <c r="C178" s="299" t="s">
        <v>61</v>
      </c>
      <c r="D178" s="299"/>
      <c r="E178" s="299"/>
      <c r="F178" s="322" t="s">
        <v>1919</v>
      </c>
      <c r="G178" s="299"/>
      <c r="H178" s="299" t="s">
        <v>1989</v>
      </c>
      <c r="I178" s="299" t="s">
        <v>1990</v>
      </c>
      <c r="J178" s="299">
        <v>1</v>
      </c>
      <c r="K178" s="347"/>
    </row>
    <row r="179" s="1" customFormat="1" ht="15" customHeight="1">
      <c r="B179" s="324"/>
      <c r="C179" s="299" t="s">
        <v>57</v>
      </c>
      <c r="D179" s="299"/>
      <c r="E179" s="299"/>
      <c r="F179" s="322" t="s">
        <v>1919</v>
      </c>
      <c r="G179" s="299"/>
      <c r="H179" s="299" t="s">
        <v>1991</v>
      </c>
      <c r="I179" s="299" t="s">
        <v>1921</v>
      </c>
      <c r="J179" s="299">
        <v>20</v>
      </c>
      <c r="K179" s="347"/>
    </row>
    <row r="180" s="1" customFormat="1" ht="15" customHeight="1">
      <c r="B180" s="324"/>
      <c r="C180" s="299" t="s">
        <v>58</v>
      </c>
      <c r="D180" s="299"/>
      <c r="E180" s="299"/>
      <c r="F180" s="322" t="s">
        <v>1919</v>
      </c>
      <c r="G180" s="299"/>
      <c r="H180" s="299" t="s">
        <v>1992</v>
      </c>
      <c r="I180" s="299" t="s">
        <v>1921</v>
      </c>
      <c r="J180" s="299">
        <v>255</v>
      </c>
      <c r="K180" s="347"/>
    </row>
    <row r="181" s="1" customFormat="1" ht="15" customHeight="1">
      <c r="B181" s="324"/>
      <c r="C181" s="299" t="s">
        <v>154</v>
      </c>
      <c r="D181" s="299"/>
      <c r="E181" s="299"/>
      <c r="F181" s="322" t="s">
        <v>1919</v>
      </c>
      <c r="G181" s="299"/>
      <c r="H181" s="299" t="s">
        <v>1883</v>
      </c>
      <c r="I181" s="299" t="s">
        <v>1921</v>
      </c>
      <c r="J181" s="299">
        <v>10</v>
      </c>
      <c r="K181" s="347"/>
    </row>
    <row r="182" s="1" customFormat="1" ht="15" customHeight="1">
      <c r="B182" s="324"/>
      <c r="C182" s="299" t="s">
        <v>155</v>
      </c>
      <c r="D182" s="299"/>
      <c r="E182" s="299"/>
      <c r="F182" s="322" t="s">
        <v>1919</v>
      </c>
      <c r="G182" s="299"/>
      <c r="H182" s="299" t="s">
        <v>1993</v>
      </c>
      <c r="I182" s="299" t="s">
        <v>1954</v>
      </c>
      <c r="J182" s="299"/>
      <c r="K182" s="347"/>
    </row>
    <row r="183" s="1" customFormat="1" ht="15" customHeight="1">
      <c r="B183" s="324"/>
      <c r="C183" s="299" t="s">
        <v>1994</v>
      </c>
      <c r="D183" s="299"/>
      <c r="E183" s="299"/>
      <c r="F183" s="322" t="s">
        <v>1919</v>
      </c>
      <c r="G183" s="299"/>
      <c r="H183" s="299" t="s">
        <v>1995</v>
      </c>
      <c r="I183" s="299" t="s">
        <v>1954</v>
      </c>
      <c r="J183" s="299"/>
      <c r="K183" s="347"/>
    </row>
    <row r="184" s="1" customFormat="1" ht="15" customHeight="1">
      <c r="B184" s="324"/>
      <c r="C184" s="299" t="s">
        <v>1983</v>
      </c>
      <c r="D184" s="299"/>
      <c r="E184" s="299"/>
      <c r="F184" s="322" t="s">
        <v>1919</v>
      </c>
      <c r="G184" s="299"/>
      <c r="H184" s="299" t="s">
        <v>1996</v>
      </c>
      <c r="I184" s="299" t="s">
        <v>1954</v>
      </c>
      <c r="J184" s="299"/>
      <c r="K184" s="347"/>
    </row>
    <row r="185" s="1" customFormat="1" ht="15" customHeight="1">
      <c r="B185" s="324"/>
      <c r="C185" s="299" t="s">
        <v>157</v>
      </c>
      <c r="D185" s="299"/>
      <c r="E185" s="299"/>
      <c r="F185" s="322" t="s">
        <v>1925</v>
      </c>
      <c r="G185" s="299"/>
      <c r="H185" s="299" t="s">
        <v>1997</v>
      </c>
      <c r="I185" s="299" t="s">
        <v>1921</v>
      </c>
      <c r="J185" s="299">
        <v>50</v>
      </c>
      <c r="K185" s="347"/>
    </row>
    <row r="186" s="1" customFormat="1" ht="15" customHeight="1">
      <c r="B186" s="324"/>
      <c r="C186" s="299" t="s">
        <v>1998</v>
      </c>
      <c r="D186" s="299"/>
      <c r="E186" s="299"/>
      <c r="F186" s="322" t="s">
        <v>1925</v>
      </c>
      <c r="G186" s="299"/>
      <c r="H186" s="299" t="s">
        <v>1999</v>
      </c>
      <c r="I186" s="299" t="s">
        <v>2000</v>
      </c>
      <c r="J186" s="299"/>
      <c r="K186" s="347"/>
    </row>
    <row r="187" s="1" customFormat="1" ht="15" customHeight="1">
      <c r="B187" s="324"/>
      <c r="C187" s="299" t="s">
        <v>2001</v>
      </c>
      <c r="D187" s="299"/>
      <c r="E187" s="299"/>
      <c r="F187" s="322" t="s">
        <v>1925</v>
      </c>
      <c r="G187" s="299"/>
      <c r="H187" s="299" t="s">
        <v>2002</v>
      </c>
      <c r="I187" s="299" t="s">
        <v>2000</v>
      </c>
      <c r="J187" s="299"/>
      <c r="K187" s="347"/>
    </row>
    <row r="188" s="1" customFormat="1" ht="15" customHeight="1">
      <c r="B188" s="324"/>
      <c r="C188" s="299" t="s">
        <v>2003</v>
      </c>
      <c r="D188" s="299"/>
      <c r="E188" s="299"/>
      <c r="F188" s="322" t="s">
        <v>1925</v>
      </c>
      <c r="G188" s="299"/>
      <c r="H188" s="299" t="s">
        <v>2004</v>
      </c>
      <c r="I188" s="299" t="s">
        <v>2000</v>
      </c>
      <c r="J188" s="299"/>
      <c r="K188" s="347"/>
    </row>
    <row r="189" s="1" customFormat="1" ht="15" customHeight="1">
      <c r="B189" s="324"/>
      <c r="C189" s="360" t="s">
        <v>2005</v>
      </c>
      <c r="D189" s="299"/>
      <c r="E189" s="299"/>
      <c r="F189" s="322" t="s">
        <v>1925</v>
      </c>
      <c r="G189" s="299"/>
      <c r="H189" s="299" t="s">
        <v>2006</v>
      </c>
      <c r="I189" s="299" t="s">
        <v>2007</v>
      </c>
      <c r="J189" s="361" t="s">
        <v>2008</v>
      </c>
      <c r="K189" s="347"/>
    </row>
    <row r="190" s="1" customFormat="1" ht="15" customHeight="1">
      <c r="B190" s="324"/>
      <c r="C190" s="360" t="s">
        <v>46</v>
      </c>
      <c r="D190" s="299"/>
      <c r="E190" s="299"/>
      <c r="F190" s="322" t="s">
        <v>1919</v>
      </c>
      <c r="G190" s="299"/>
      <c r="H190" s="296" t="s">
        <v>2009</v>
      </c>
      <c r="I190" s="299" t="s">
        <v>2010</v>
      </c>
      <c r="J190" s="299"/>
      <c r="K190" s="347"/>
    </row>
    <row r="191" s="1" customFormat="1" ht="15" customHeight="1">
      <c r="B191" s="324"/>
      <c r="C191" s="360" t="s">
        <v>2011</v>
      </c>
      <c r="D191" s="299"/>
      <c r="E191" s="299"/>
      <c r="F191" s="322" t="s">
        <v>1919</v>
      </c>
      <c r="G191" s="299"/>
      <c r="H191" s="299" t="s">
        <v>2012</v>
      </c>
      <c r="I191" s="299" t="s">
        <v>1954</v>
      </c>
      <c r="J191" s="299"/>
      <c r="K191" s="347"/>
    </row>
    <row r="192" s="1" customFormat="1" ht="15" customHeight="1">
      <c r="B192" s="324"/>
      <c r="C192" s="360" t="s">
        <v>2013</v>
      </c>
      <c r="D192" s="299"/>
      <c r="E192" s="299"/>
      <c r="F192" s="322" t="s">
        <v>1919</v>
      </c>
      <c r="G192" s="299"/>
      <c r="H192" s="299" t="s">
        <v>2014</v>
      </c>
      <c r="I192" s="299" t="s">
        <v>1954</v>
      </c>
      <c r="J192" s="299"/>
      <c r="K192" s="347"/>
    </row>
    <row r="193" s="1" customFormat="1" ht="15" customHeight="1">
      <c r="B193" s="324"/>
      <c r="C193" s="360" t="s">
        <v>2015</v>
      </c>
      <c r="D193" s="299"/>
      <c r="E193" s="299"/>
      <c r="F193" s="322" t="s">
        <v>1925</v>
      </c>
      <c r="G193" s="299"/>
      <c r="H193" s="299" t="s">
        <v>2016</v>
      </c>
      <c r="I193" s="299" t="s">
        <v>1954</v>
      </c>
      <c r="J193" s="299"/>
      <c r="K193" s="347"/>
    </row>
    <row r="194" s="1" customFormat="1" ht="15" customHeight="1">
      <c r="B194" s="353"/>
      <c r="C194" s="362"/>
      <c r="D194" s="333"/>
      <c r="E194" s="333"/>
      <c r="F194" s="333"/>
      <c r="G194" s="333"/>
      <c r="H194" s="333"/>
      <c r="I194" s="333"/>
      <c r="J194" s="333"/>
      <c r="K194" s="354"/>
    </row>
    <row r="195" s="1" customFormat="1" ht="18.75" customHeight="1">
      <c r="B195" s="335"/>
      <c r="C195" s="345"/>
      <c r="D195" s="345"/>
      <c r="E195" s="345"/>
      <c r="F195" s="355"/>
      <c r="G195" s="345"/>
      <c r="H195" s="345"/>
      <c r="I195" s="345"/>
      <c r="J195" s="345"/>
      <c r="K195" s="335"/>
    </row>
    <row r="196" s="1" customFormat="1" ht="18.75" customHeight="1">
      <c r="B196" s="335"/>
      <c r="C196" s="345"/>
      <c r="D196" s="345"/>
      <c r="E196" s="345"/>
      <c r="F196" s="355"/>
      <c r="G196" s="345"/>
      <c r="H196" s="345"/>
      <c r="I196" s="345"/>
      <c r="J196" s="345"/>
      <c r="K196" s="335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2017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63" t="s">
        <v>2018</v>
      </c>
      <c r="D200" s="363"/>
      <c r="E200" s="363"/>
      <c r="F200" s="363" t="s">
        <v>2019</v>
      </c>
      <c r="G200" s="364"/>
      <c r="H200" s="363" t="s">
        <v>2020</v>
      </c>
      <c r="I200" s="363"/>
      <c r="J200" s="363"/>
      <c r="K200" s="291"/>
    </row>
    <row r="201" s="1" customFormat="1" ht="5.25" customHeight="1">
      <c r="B201" s="324"/>
      <c r="C201" s="319"/>
      <c r="D201" s="319"/>
      <c r="E201" s="319"/>
      <c r="F201" s="319"/>
      <c r="G201" s="345"/>
      <c r="H201" s="319"/>
      <c r="I201" s="319"/>
      <c r="J201" s="319"/>
      <c r="K201" s="347"/>
    </row>
    <row r="202" s="1" customFormat="1" ht="15" customHeight="1">
      <c r="B202" s="324"/>
      <c r="C202" s="299" t="s">
        <v>2010</v>
      </c>
      <c r="D202" s="299"/>
      <c r="E202" s="299"/>
      <c r="F202" s="322" t="s">
        <v>47</v>
      </c>
      <c r="G202" s="299"/>
      <c r="H202" s="299" t="s">
        <v>2021</v>
      </c>
      <c r="I202" s="299"/>
      <c r="J202" s="299"/>
      <c r="K202" s="347"/>
    </row>
    <row r="203" s="1" customFormat="1" ht="15" customHeight="1">
      <c r="B203" s="324"/>
      <c r="C203" s="299"/>
      <c r="D203" s="299"/>
      <c r="E203" s="299"/>
      <c r="F203" s="322" t="s">
        <v>48</v>
      </c>
      <c r="G203" s="299"/>
      <c r="H203" s="299" t="s">
        <v>2022</v>
      </c>
      <c r="I203" s="299"/>
      <c r="J203" s="299"/>
      <c r="K203" s="347"/>
    </row>
    <row r="204" s="1" customFormat="1" ht="15" customHeight="1">
      <c r="B204" s="324"/>
      <c r="C204" s="299"/>
      <c r="D204" s="299"/>
      <c r="E204" s="299"/>
      <c r="F204" s="322" t="s">
        <v>51</v>
      </c>
      <c r="G204" s="299"/>
      <c r="H204" s="299" t="s">
        <v>2023</v>
      </c>
      <c r="I204" s="299"/>
      <c r="J204" s="299"/>
      <c r="K204" s="347"/>
    </row>
    <row r="205" s="1" customFormat="1" ht="15" customHeight="1">
      <c r="B205" s="324"/>
      <c r="C205" s="299"/>
      <c r="D205" s="299"/>
      <c r="E205" s="299"/>
      <c r="F205" s="322" t="s">
        <v>49</v>
      </c>
      <c r="G205" s="299"/>
      <c r="H205" s="299" t="s">
        <v>2024</v>
      </c>
      <c r="I205" s="299"/>
      <c r="J205" s="299"/>
      <c r="K205" s="347"/>
    </row>
    <row r="206" s="1" customFormat="1" ht="15" customHeight="1">
      <c r="B206" s="324"/>
      <c r="C206" s="299"/>
      <c r="D206" s="299"/>
      <c r="E206" s="299"/>
      <c r="F206" s="322" t="s">
        <v>50</v>
      </c>
      <c r="G206" s="299"/>
      <c r="H206" s="299" t="s">
        <v>2025</v>
      </c>
      <c r="I206" s="299"/>
      <c r="J206" s="299"/>
      <c r="K206" s="347"/>
    </row>
    <row r="207" s="1" customFormat="1" ht="15" customHeight="1">
      <c r="B207" s="324"/>
      <c r="C207" s="299"/>
      <c r="D207" s="299"/>
      <c r="E207" s="299"/>
      <c r="F207" s="322"/>
      <c r="G207" s="299"/>
      <c r="H207" s="299"/>
      <c r="I207" s="299"/>
      <c r="J207" s="299"/>
      <c r="K207" s="347"/>
    </row>
    <row r="208" s="1" customFormat="1" ht="15" customHeight="1">
      <c r="B208" s="324"/>
      <c r="C208" s="299" t="s">
        <v>1966</v>
      </c>
      <c r="D208" s="299"/>
      <c r="E208" s="299"/>
      <c r="F208" s="322" t="s">
        <v>82</v>
      </c>
      <c r="G208" s="299"/>
      <c r="H208" s="299" t="s">
        <v>2026</v>
      </c>
      <c r="I208" s="299"/>
      <c r="J208" s="299"/>
      <c r="K208" s="347"/>
    </row>
    <row r="209" s="1" customFormat="1" ht="15" customHeight="1">
      <c r="B209" s="324"/>
      <c r="C209" s="299"/>
      <c r="D209" s="299"/>
      <c r="E209" s="299"/>
      <c r="F209" s="322" t="s">
        <v>1864</v>
      </c>
      <c r="G209" s="299"/>
      <c r="H209" s="299" t="s">
        <v>1865</v>
      </c>
      <c r="I209" s="299"/>
      <c r="J209" s="299"/>
      <c r="K209" s="347"/>
    </row>
    <row r="210" s="1" customFormat="1" ht="15" customHeight="1">
      <c r="B210" s="324"/>
      <c r="C210" s="299"/>
      <c r="D210" s="299"/>
      <c r="E210" s="299"/>
      <c r="F210" s="322" t="s">
        <v>1862</v>
      </c>
      <c r="G210" s="299"/>
      <c r="H210" s="299" t="s">
        <v>2027</v>
      </c>
      <c r="I210" s="299"/>
      <c r="J210" s="299"/>
      <c r="K210" s="347"/>
    </row>
    <row r="211" s="1" customFormat="1" ht="15" customHeight="1">
      <c r="B211" s="365"/>
      <c r="C211" s="299"/>
      <c r="D211" s="299"/>
      <c r="E211" s="299"/>
      <c r="F211" s="322" t="s">
        <v>115</v>
      </c>
      <c r="G211" s="360"/>
      <c r="H211" s="351" t="s">
        <v>116</v>
      </c>
      <c r="I211" s="351"/>
      <c r="J211" s="351"/>
      <c r="K211" s="366"/>
    </row>
    <row r="212" s="1" customFormat="1" ht="15" customHeight="1">
      <c r="B212" s="365"/>
      <c r="C212" s="299"/>
      <c r="D212" s="299"/>
      <c r="E212" s="299"/>
      <c r="F212" s="322" t="s">
        <v>1866</v>
      </c>
      <c r="G212" s="360"/>
      <c r="H212" s="351" t="s">
        <v>2028</v>
      </c>
      <c r="I212" s="351"/>
      <c r="J212" s="351"/>
      <c r="K212" s="366"/>
    </row>
    <row r="213" s="1" customFormat="1" ht="15" customHeight="1">
      <c r="B213" s="365"/>
      <c r="C213" s="299"/>
      <c r="D213" s="299"/>
      <c r="E213" s="299"/>
      <c r="F213" s="322"/>
      <c r="G213" s="360"/>
      <c r="H213" s="351"/>
      <c r="I213" s="351"/>
      <c r="J213" s="351"/>
      <c r="K213" s="366"/>
    </row>
    <row r="214" s="1" customFormat="1" ht="15" customHeight="1">
      <c r="B214" s="365"/>
      <c r="C214" s="299" t="s">
        <v>1990</v>
      </c>
      <c r="D214" s="299"/>
      <c r="E214" s="299"/>
      <c r="F214" s="322">
        <v>1</v>
      </c>
      <c r="G214" s="360"/>
      <c r="H214" s="351" t="s">
        <v>2029</v>
      </c>
      <c r="I214" s="351"/>
      <c r="J214" s="351"/>
      <c r="K214" s="366"/>
    </row>
    <row r="215" s="1" customFormat="1" ht="15" customHeight="1">
      <c r="B215" s="365"/>
      <c r="C215" s="299"/>
      <c r="D215" s="299"/>
      <c r="E215" s="299"/>
      <c r="F215" s="322">
        <v>2</v>
      </c>
      <c r="G215" s="360"/>
      <c r="H215" s="351" t="s">
        <v>2030</v>
      </c>
      <c r="I215" s="351"/>
      <c r="J215" s="351"/>
      <c r="K215" s="366"/>
    </row>
    <row r="216" s="1" customFormat="1" ht="15" customHeight="1">
      <c r="B216" s="365"/>
      <c r="C216" s="299"/>
      <c r="D216" s="299"/>
      <c r="E216" s="299"/>
      <c r="F216" s="322">
        <v>3</v>
      </c>
      <c r="G216" s="360"/>
      <c r="H216" s="351" t="s">
        <v>2031</v>
      </c>
      <c r="I216" s="351"/>
      <c r="J216" s="351"/>
      <c r="K216" s="366"/>
    </row>
    <row r="217" s="1" customFormat="1" ht="15" customHeight="1">
      <c r="B217" s="365"/>
      <c r="C217" s="299"/>
      <c r="D217" s="299"/>
      <c r="E217" s="299"/>
      <c r="F217" s="322">
        <v>4</v>
      </c>
      <c r="G217" s="360"/>
      <c r="H217" s="351" t="s">
        <v>2032</v>
      </c>
      <c r="I217" s="351"/>
      <c r="J217" s="351"/>
      <c r="K217" s="366"/>
    </row>
    <row r="218" s="1" customFormat="1" ht="12.75" customHeight="1">
      <c r="B218" s="367"/>
      <c r="C218" s="368"/>
      <c r="D218" s="368"/>
      <c r="E218" s="368"/>
      <c r="F218" s="368"/>
      <c r="G218" s="368"/>
      <c r="H218" s="368"/>
      <c r="I218" s="368"/>
      <c r="J218" s="368"/>
      <c r="K218" s="36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  <c r="AZ2" s="132" t="s">
        <v>122</v>
      </c>
      <c r="BA2" s="132" t="s">
        <v>123</v>
      </c>
      <c r="BB2" s="132" t="s">
        <v>124</v>
      </c>
      <c r="BC2" s="132" t="s">
        <v>125</v>
      </c>
      <c r="BD2" s="132" t="s">
        <v>126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129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131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47.25" customHeight="1">
      <c r="A29" s="142"/>
      <c r="B29" s="143"/>
      <c r="C29" s="142"/>
      <c r="D29" s="142"/>
      <c r="E29" s="144" t="s">
        <v>132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ROUND(J100, 2)</f>
        <v>5260761.5099999998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ROUND((SUM(BE100:BE374)),  2)</f>
        <v>5260761.5099999998</v>
      </c>
      <c r="G35" s="33"/>
      <c r="H35" s="33"/>
      <c r="I35" s="152">
        <v>0.20999999999999999</v>
      </c>
      <c r="J35" s="151">
        <f>ROUND(((SUM(BE100:BE374))*I35),  2)</f>
        <v>1104759.9199999999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ROUND((SUM(BF100:BF374)),  2)</f>
        <v>0</v>
      </c>
      <c r="G36" s="33"/>
      <c r="H36" s="33"/>
      <c r="I36" s="152">
        <v>0.14999999999999999</v>
      </c>
      <c r="J36" s="151">
        <f>ROUND(((SUM(BF100:BF374))*I36),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ROUND((SUM(BG100:BG374)),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ROUND((SUM(BH100:BH374)),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ROUND((SUM(BI100:BI374)),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6365521.4299999997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129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D.1.1 - Architektonicko stavební řešení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J100</f>
        <v>5260761.5099999998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J101</f>
        <v>2650709.0500000003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138</v>
      </c>
      <c r="E65" s="177"/>
      <c r="F65" s="177"/>
      <c r="G65" s="177"/>
      <c r="H65" s="177"/>
      <c r="I65" s="177"/>
      <c r="J65" s="178">
        <f>J102</f>
        <v>422258.84999999998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139</v>
      </c>
      <c r="E66" s="177"/>
      <c r="F66" s="177"/>
      <c r="G66" s="177"/>
      <c r="H66" s="177"/>
      <c r="I66" s="177"/>
      <c r="J66" s="178">
        <f>J108</f>
        <v>235048.94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140</v>
      </c>
      <c r="E67" s="177"/>
      <c r="F67" s="177"/>
      <c r="G67" s="177"/>
      <c r="H67" s="177"/>
      <c r="I67" s="177"/>
      <c r="J67" s="178">
        <f>J116</f>
        <v>1233033.8900000001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141</v>
      </c>
      <c r="E68" s="177"/>
      <c r="F68" s="177"/>
      <c r="G68" s="177"/>
      <c r="H68" s="177"/>
      <c r="I68" s="177"/>
      <c r="J68" s="178">
        <f>J165</f>
        <v>419599.96999999997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19"/>
      <c r="D69" s="176" t="s">
        <v>142</v>
      </c>
      <c r="E69" s="177"/>
      <c r="F69" s="177"/>
      <c r="G69" s="177"/>
      <c r="H69" s="177"/>
      <c r="I69" s="177"/>
      <c r="J69" s="178">
        <f>J195</f>
        <v>16188.960000000001</v>
      </c>
      <c r="K69" s="119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19"/>
      <c r="D70" s="176" t="s">
        <v>143</v>
      </c>
      <c r="E70" s="177"/>
      <c r="F70" s="177"/>
      <c r="G70" s="177"/>
      <c r="H70" s="177"/>
      <c r="I70" s="177"/>
      <c r="J70" s="178">
        <f>J208</f>
        <v>324578.44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144</v>
      </c>
      <c r="E71" s="172"/>
      <c r="F71" s="172"/>
      <c r="G71" s="172"/>
      <c r="H71" s="172"/>
      <c r="I71" s="172"/>
      <c r="J71" s="173">
        <f>J213</f>
        <v>2610052.46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19"/>
      <c r="D72" s="176" t="s">
        <v>145</v>
      </c>
      <c r="E72" s="177"/>
      <c r="F72" s="177"/>
      <c r="G72" s="177"/>
      <c r="H72" s="177"/>
      <c r="I72" s="177"/>
      <c r="J72" s="178">
        <f>J214</f>
        <v>315897.75</v>
      </c>
      <c r="K72" s="119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19"/>
      <c r="D73" s="176" t="s">
        <v>146</v>
      </c>
      <c r="E73" s="177"/>
      <c r="F73" s="177"/>
      <c r="G73" s="177"/>
      <c r="H73" s="177"/>
      <c r="I73" s="177"/>
      <c r="J73" s="178">
        <f>J233</f>
        <v>147701.70000000001</v>
      </c>
      <c r="K73" s="119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19"/>
      <c r="D74" s="176" t="s">
        <v>147</v>
      </c>
      <c r="E74" s="177"/>
      <c r="F74" s="177"/>
      <c r="G74" s="177"/>
      <c r="H74" s="177"/>
      <c r="I74" s="177"/>
      <c r="J74" s="178">
        <f>J250</f>
        <v>380730.37</v>
      </c>
      <c r="K74" s="119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19"/>
      <c r="D75" s="176" t="s">
        <v>148</v>
      </c>
      <c r="E75" s="177"/>
      <c r="F75" s="177"/>
      <c r="G75" s="177"/>
      <c r="H75" s="177"/>
      <c r="I75" s="177"/>
      <c r="J75" s="178">
        <f>J307</f>
        <v>1045338.39</v>
      </c>
      <c r="K75" s="119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5"/>
      <c r="C76" s="119"/>
      <c r="D76" s="176" t="s">
        <v>149</v>
      </c>
      <c r="E76" s="177"/>
      <c r="F76" s="177"/>
      <c r="G76" s="177"/>
      <c r="H76" s="177"/>
      <c r="I76" s="177"/>
      <c r="J76" s="178">
        <f>J327</f>
        <v>661944.70999999996</v>
      </c>
      <c r="K76" s="119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5"/>
      <c r="C77" s="119"/>
      <c r="D77" s="176" t="s">
        <v>150</v>
      </c>
      <c r="E77" s="177"/>
      <c r="F77" s="177"/>
      <c r="G77" s="177"/>
      <c r="H77" s="177"/>
      <c r="I77" s="177"/>
      <c r="J77" s="178">
        <f>J339</f>
        <v>41694.369999999995</v>
      </c>
      <c r="K77" s="119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5"/>
      <c r="C78" s="119"/>
      <c r="D78" s="176" t="s">
        <v>151</v>
      </c>
      <c r="E78" s="177"/>
      <c r="F78" s="177"/>
      <c r="G78" s="177"/>
      <c r="H78" s="177"/>
      <c r="I78" s="177"/>
      <c r="J78" s="178">
        <f>J356</f>
        <v>16745.170000000002</v>
      </c>
      <c r="K78" s="119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2" customFormat="1" ht="21.84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6.96" customHeight="1">
      <c r="A80" s="33"/>
      <c r="B80" s="53"/>
      <c r="C80" s="54"/>
      <c r="D80" s="54"/>
      <c r="E80" s="54"/>
      <c r="F80" s="54"/>
      <c r="G80" s="54"/>
      <c r="H80" s="54"/>
      <c r="I80" s="54"/>
      <c r="J80" s="54"/>
      <c r="K80" s="54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4" s="2" customFormat="1" ht="6.96" customHeight="1">
      <c r="A84" s="33"/>
      <c r="B84" s="55"/>
      <c r="C84" s="56"/>
      <c r="D84" s="56"/>
      <c r="E84" s="56"/>
      <c r="F84" s="56"/>
      <c r="G84" s="56"/>
      <c r="H84" s="56"/>
      <c r="I84" s="56"/>
      <c r="J84" s="56"/>
      <c r="K84" s="56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24.96" customHeight="1">
      <c r="A85" s="33"/>
      <c r="B85" s="34"/>
      <c r="C85" s="24" t="s">
        <v>152</v>
      </c>
      <c r="D85" s="35"/>
      <c r="E85" s="35"/>
      <c r="F85" s="35"/>
      <c r="G85" s="35"/>
      <c r="H85" s="35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2" customHeight="1">
      <c r="A87" s="33"/>
      <c r="B87" s="34"/>
      <c r="C87" s="30" t="s">
        <v>14</v>
      </c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16.5" customHeight="1">
      <c r="A88" s="33"/>
      <c r="B88" s="34"/>
      <c r="C88" s="35"/>
      <c r="D88" s="35"/>
      <c r="E88" s="164" t="str">
        <f>E7</f>
        <v>Hala Rondo - Rekonstrukce ledové plochy</v>
      </c>
      <c r="F88" s="30"/>
      <c r="G88" s="30"/>
      <c r="H88" s="30"/>
      <c r="I88" s="35"/>
      <c r="J88" s="35"/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1" customFormat="1" ht="12" customHeight="1">
      <c r="B89" s="22"/>
      <c r="C89" s="30" t="s">
        <v>128</v>
      </c>
      <c r="D89" s="23"/>
      <c r="E89" s="23"/>
      <c r="F89" s="23"/>
      <c r="G89" s="23"/>
      <c r="H89" s="23"/>
      <c r="I89" s="23"/>
      <c r="J89" s="23"/>
      <c r="K89" s="23"/>
      <c r="L89" s="21"/>
    </row>
    <row r="90" s="2" customFormat="1" ht="16.5" customHeight="1">
      <c r="A90" s="33"/>
      <c r="B90" s="34"/>
      <c r="C90" s="35"/>
      <c r="D90" s="35"/>
      <c r="E90" s="164" t="s">
        <v>129</v>
      </c>
      <c r="F90" s="35"/>
      <c r="G90" s="35"/>
      <c r="H90" s="35"/>
      <c r="I90" s="35"/>
      <c r="J90" s="35"/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2" customHeight="1">
      <c r="A91" s="33"/>
      <c r="B91" s="34"/>
      <c r="C91" s="30" t="s">
        <v>130</v>
      </c>
      <c r="D91" s="35"/>
      <c r="E91" s="35"/>
      <c r="F91" s="35"/>
      <c r="G91" s="35"/>
      <c r="H91" s="35"/>
      <c r="I91" s="35"/>
      <c r="J91" s="35"/>
      <c r="K91" s="35"/>
      <c r="L91" s="13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6.5" customHeight="1">
      <c r="A92" s="33"/>
      <c r="B92" s="34"/>
      <c r="C92" s="35"/>
      <c r="D92" s="35"/>
      <c r="E92" s="63" t="str">
        <f>E11</f>
        <v>D.1.1 - Architektonicko stavební řešení</v>
      </c>
      <c r="F92" s="35"/>
      <c r="G92" s="35"/>
      <c r="H92" s="35"/>
      <c r="I92" s="35"/>
      <c r="J92" s="35"/>
      <c r="K92" s="35"/>
      <c r="L92" s="13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6.96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13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12" customHeight="1">
      <c r="A94" s="33"/>
      <c r="B94" s="34"/>
      <c r="C94" s="30" t="s">
        <v>21</v>
      </c>
      <c r="D94" s="35"/>
      <c r="E94" s="35"/>
      <c r="F94" s="27" t="str">
        <f>F14</f>
        <v>Brno, Hala Rondo</v>
      </c>
      <c r="G94" s="35"/>
      <c r="H94" s="35"/>
      <c r="I94" s="30" t="s">
        <v>23</v>
      </c>
      <c r="J94" s="66" t="str">
        <f>IF(J14="","",J14)</f>
        <v>1. 9. 2023</v>
      </c>
      <c r="K94" s="35"/>
      <c r="L94" s="13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6.96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139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2" customFormat="1" ht="25.65" customHeight="1">
      <c r="A96" s="33"/>
      <c r="B96" s="34"/>
      <c r="C96" s="30" t="s">
        <v>27</v>
      </c>
      <c r="D96" s="35"/>
      <c r="E96" s="35"/>
      <c r="F96" s="27" t="str">
        <f>E17</f>
        <v>STAREZ - SPORT, a.s.</v>
      </c>
      <c r="G96" s="35"/>
      <c r="H96" s="35"/>
      <c r="I96" s="30" t="s">
        <v>35</v>
      </c>
      <c r="J96" s="31" t="str">
        <f>E23</f>
        <v>AS PROJECT CZ s.r.o.</v>
      </c>
      <c r="K96" s="35"/>
      <c r="L96" s="139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</row>
    <row r="97" s="2" customFormat="1" ht="15.15" customHeight="1">
      <c r="A97" s="33"/>
      <c r="B97" s="34"/>
      <c r="C97" s="30" t="s">
        <v>33</v>
      </c>
      <c r="D97" s="35"/>
      <c r="E97" s="35"/>
      <c r="F97" s="27" t="str">
        <f>IF(E20="","",E20)</f>
        <v xml:space="preserve"> </v>
      </c>
      <c r="G97" s="35"/>
      <c r="H97" s="35"/>
      <c r="I97" s="30" t="s">
        <v>39</v>
      </c>
      <c r="J97" s="31" t="str">
        <f>E26</f>
        <v xml:space="preserve"> </v>
      </c>
      <c r="K97" s="35"/>
      <c r="L97" s="139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</row>
    <row r="98" s="2" customFormat="1" ht="10.32" customHeight="1">
      <c r="A98" s="33"/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139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="11" customFormat="1" ht="29.28" customHeight="1">
      <c r="A99" s="180"/>
      <c r="B99" s="181"/>
      <c r="C99" s="182" t="s">
        <v>153</v>
      </c>
      <c r="D99" s="183" t="s">
        <v>61</v>
      </c>
      <c r="E99" s="183" t="s">
        <v>57</v>
      </c>
      <c r="F99" s="183" t="s">
        <v>58</v>
      </c>
      <c r="G99" s="183" t="s">
        <v>154</v>
      </c>
      <c r="H99" s="183" t="s">
        <v>155</v>
      </c>
      <c r="I99" s="183" t="s">
        <v>156</v>
      </c>
      <c r="J99" s="183" t="s">
        <v>135</v>
      </c>
      <c r="K99" s="184" t="s">
        <v>157</v>
      </c>
      <c r="L99" s="185"/>
      <c r="M99" s="86" t="s">
        <v>18</v>
      </c>
      <c r="N99" s="87" t="s">
        <v>46</v>
      </c>
      <c r="O99" s="87" t="s">
        <v>158</v>
      </c>
      <c r="P99" s="87" t="s">
        <v>159</v>
      </c>
      <c r="Q99" s="87" t="s">
        <v>160</v>
      </c>
      <c r="R99" s="87" t="s">
        <v>161</v>
      </c>
      <c r="S99" s="87" t="s">
        <v>162</v>
      </c>
      <c r="T99" s="88" t="s">
        <v>163</v>
      </c>
      <c r="U99" s="180"/>
      <c r="V99" s="180"/>
      <c r="W99" s="180"/>
      <c r="X99" s="180"/>
      <c r="Y99" s="180"/>
      <c r="Z99" s="180"/>
      <c r="AA99" s="180"/>
      <c r="AB99" s="180"/>
      <c r="AC99" s="180"/>
      <c r="AD99" s="180"/>
      <c r="AE99" s="180"/>
    </row>
    <row r="100" s="2" customFormat="1" ht="22.8" customHeight="1">
      <c r="A100" s="33"/>
      <c r="B100" s="34"/>
      <c r="C100" s="93" t="s">
        <v>164</v>
      </c>
      <c r="D100" s="35"/>
      <c r="E100" s="35"/>
      <c r="F100" s="35"/>
      <c r="G100" s="35"/>
      <c r="H100" s="35"/>
      <c r="I100" s="35"/>
      <c r="J100" s="186">
        <f>BK100</f>
        <v>5260761.5099999998</v>
      </c>
      <c r="K100" s="35"/>
      <c r="L100" s="39"/>
      <c r="M100" s="89"/>
      <c r="N100" s="187"/>
      <c r="O100" s="90"/>
      <c r="P100" s="188">
        <f>P101+P213</f>
        <v>2682.016642</v>
      </c>
      <c r="Q100" s="90"/>
      <c r="R100" s="188">
        <f>R101+R213</f>
        <v>613.97994655000002</v>
      </c>
      <c r="S100" s="90"/>
      <c r="T100" s="189">
        <f>T101+T213</f>
        <v>7.5212031999999995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T100" s="18" t="s">
        <v>75</v>
      </c>
      <c r="AU100" s="18" t="s">
        <v>136</v>
      </c>
      <c r="BK100" s="190">
        <f>BK101+BK213</f>
        <v>5260761.5099999998</v>
      </c>
    </row>
    <row r="101" s="12" customFormat="1" ht="25.92" customHeight="1">
      <c r="A101" s="12"/>
      <c r="B101" s="191"/>
      <c r="C101" s="192"/>
      <c r="D101" s="193" t="s">
        <v>75</v>
      </c>
      <c r="E101" s="194" t="s">
        <v>165</v>
      </c>
      <c r="F101" s="194" t="s">
        <v>166</v>
      </c>
      <c r="G101" s="192"/>
      <c r="H101" s="192"/>
      <c r="I101" s="192"/>
      <c r="J101" s="195">
        <f>BK101</f>
        <v>2650709.0500000003</v>
      </c>
      <c r="K101" s="192"/>
      <c r="L101" s="196"/>
      <c r="M101" s="197"/>
      <c r="N101" s="198"/>
      <c r="O101" s="198"/>
      <c r="P101" s="199">
        <f>P102+P108+P116+P165+P195+P208</f>
        <v>1964.7182620000001</v>
      </c>
      <c r="Q101" s="198"/>
      <c r="R101" s="199">
        <f>R102+R108+R116+R165+R195+R208</f>
        <v>594.46591639999997</v>
      </c>
      <c r="S101" s="198"/>
      <c r="T101" s="200">
        <f>T102+T108+T116+T165+T195+T208</f>
        <v>7.4825999999999997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20</v>
      </c>
      <c r="AT101" s="202" t="s">
        <v>75</v>
      </c>
      <c r="AU101" s="202" t="s">
        <v>76</v>
      </c>
      <c r="AY101" s="201" t="s">
        <v>167</v>
      </c>
      <c r="BK101" s="203">
        <f>BK102+BK108+BK116+BK165+BK195+BK208</f>
        <v>2650709.0500000003</v>
      </c>
    </row>
    <row r="102" s="12" customFormat="1" ht="22.8" customHeight="1">
      <c r="A102" s="12"/>
      <c r="B102" s="191"/>
      <c r="C102" s="192"/>
      <c r="D102" s="193" t="s">
        <v>75</v>
      </c>
      <c r="E102" s="204" t="s">
        <v>84</v>
      </c>
      <c r="F102" s="204" t="s">
        <v>168</v>
      </c>
      <c r="G102" s="192"/>
      <c r="H102" s="192"/>
      <c r="I102" s="192"/>
      <c r="J102" s="205">
        <f>BK102</f>
        <v>422258.84999999998</v>
      </c>
      <c r="K102" s="192"/>
      <c r="L102" s="196"/>
      <c r="M102" s="197"/>
      <c r="N102" s="198"/>
      <c r="O102" s="198"/>
      <c r="P102" s="199">
        <f>SUM(P103:P107)</f>
        <v>56.689463999999994</v>
      </c>
      <c r="Q102" s="198"/>
      <c r="R102" s="199">
        <f>SUM(R103:R107)</f>
        <v>242.85902276999997</v>
      </c>
      <c r="S102" s="198"/>
      <c r="T102" s="200">
        <f>SUM(T103:T107)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1" t="s">
        <v>20</v>
      </c>
      <c r="AT102" s="202" t="s">
        <v>75</v>
      </c>
      <c r="AU102" s="202" t="s">
        <v>20</v>
      </c>
      <c r="AY102" s="201" t="s">
        <v>167</v>
      </c>
      <c r="BK102" s="203">
        <f>SUM(BK103:BK107)</f>
        <v>422258.84999999998</v>
      </c>
    </row>
    <row r="103" s="2" customFormat="1" ht="24.15" customHeight="1">
      <c r="A103" s="33"/>
      <c r="B103" s="34"/>
      <c r="C103" s="206" t="s">
        <v>20</v>
      </c>
      <c r="D103" s="206" t="s">
        <v>169</v>
      </c>
      <c r="E103" s="207" t="s">
        <v>170</v>
      </c>
      <c r="F103" s="208" t="s">
        <v>171</v>
      </c>
      <c r="G103" s="209" t="s">
        <v>172</v>
      </c>
      <c r="H103" s="210">
        <v>97.070999999999998</v>
      </c>
      <c r="I103" s="211">
        <v>4350</v>
      </c>
      <c r="J103" s="211">
        <f>ROUND(I103*H103,2)</f>
        <v>422258.84999999998</v>
      </c>
      <c r="K103" s="208" t="s">
        <v>173</v>
      </c>
      <c r="L103" s="39"/>
      <c r="M103" s="212" t="s">
        <v>18</v>
      </c>
      <c r="N103" s="213" t="s">
        <v>47</v>
      </c>
      <c r="O103" s="214">
        <v>0.58399999999999996</v>
      </c>
      <c r="P103" s="214">
        <f>O103*H103</f>
        <v>56.689463999999994</v>
      </c>
      <c r="Q103" s="214">
        <v>2.5018699999999998</v>
      </c>
      <c r="R103" s="214">
        <f>Q103*H103</f>
        <v>242.85902276999997</v>
      </c>
      <c r="S103" s="214">
        <v>0</v>
      </c>
      <c r="T103" s="21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6" t="s">
        <v>174</v>
      </c>
      <c r="AT103" s="216" t="s">
        <v>169</v>
      </c>
      <c r="AU103" s="216" t="s">
        <v>84</v>
      </c>
      <c r="AY103" s="18" t="s">
        <v>167</v>
      </c>
      <c r="BE103" s="217">
        <f>IF(N103="základní",J103,0)</f>
        <v>422258.84999999998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20</v>
      </c>
      <c r="BK103" s="217">
        <f>ROUND(I103*H103,2)</f>
        <v>422258.84999999998</v>
      </c>
      <c r="BL103" s="18" t="s">
        <v>174</v>
      </c>
      <c r="BM103" s="216" t="s">
        <v>175</v>
      </c>
    </row>
    <row r="104" s="2" customFormat="1">
      <c r="A104" s="33"/>
      <c r="B104" s="34"/>
      <c r="C104" s="35"/>
      <c r="D104" s="218" t="s">
        <v>176</v>
      </c>
      <c r="E104" s="35"/>
      <c r="F104" s="219" t="s">
        <v>177</v>
      </c>
      <c r="G104" s="35"/>
      <c r="H104" s="35"/>
      <c r="I104" s="35"/>
      <c r="J104" s="35"/>
      <c r="K104" s="35"/>
      <c r="L104" s="39"/>
      <c r="M104" s="220"/>
      <c r="N104" s="221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176</v>
      </c>
      <c r="AU104" s="18" t="s">
        <v>84</v>
      </c>
    </row>
    <row r="105" s="13" customFormat="1">
      <c r="A105" s="13"/>
      <c r="B105" s="222"/>
      <c r="C105" s="223"/>
      <c r="D105" s="224" t="s">
        <v>178</v>
      </c>
      <c r="E105" s="225" t="s">
        <v>18</v>
      </c>
      <c r="F105" s="226" t="s">
        <v>179</v>
      </c>
      <c r="G105" s="223"/>
      <c r="H105" s="225" t="s">
        <v>18</v>
      </c>
      <c r="I105" s="223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178</v>
      </c>
      <c r="AU105" s="231" t="s">
        <v>84</v>
      </c>
      <c r="AV105" s="13" t="s">
        <v>20</v>
      </c>
      <c r="AW105" s="13" t="s">
        <v>180</v>
      </c>
      <c r="AX105" s="13" t="s">
        <v>76</v>
      </c>
      <c r="AY105" s="231" t="s">
        <v>167</v>
      </c>
    </row>
    <row r="106" s="14" customFormat="1">
      <c r="A106" s="14"/>
      <c r="B106" s="232"/>
      <c r="C106" s="233"/>
      <c r="D106" s="224" t="s">
        <v>178</v>
      </c>
      <c r="E106" s="234" t="s">
        <v>18</v>
      </c>
      <c r="F106" s="235" t="s">
        <v>181</v>
      </c>
      <c r="G106" s="233"/>
      <c r="H106" s="236">
        <v>48.535599763595201</v>
      </c>
      <c r="I106" s="233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178</v>
      </c>
      <c r="AU106" s="241" t="s">
        <v>84</v>
      </c>
      <c r="AV106" s="14" t="s">
        <v>84</v>
      </c>
      <c r="AW106" s="14" t="s">
        <v>180</v>
      </c>
      <c r="AX106" s="14" t="s">
        <v>76</v>
      </c>
      <c r="AY106" s="241" t="s">
        <v>167</v>
      </c>
    </row>
    <row r="107" s="15" customFormat="1">
      <c r="A107" s="15"/>
      <c r="B107" s="242"/>
      <c r="C107" s="243"/>
      <c r="D107" s="224" t="s">
        <v>178</v>
      </c>
      <c r="E107" s="244" t="s">
        <v>18</v>
      </c>
      <c r="F107" s="245" t="s">
        <v>182</v>
      </c>
      <c r="G107" s="243"/>
      <c r="H107" s="246">
        <v>48.535599763595201</v>
      </c>
      <c r="I107" s="243"/>
      <c r="J107" s="243"/>
      <c r="K107" s="243"/>
      <c r="L107" s="247"/>
      <c r="M107" s="248"/>
      <c r="N107" s="249"/>
      <c r="O107" s="249"/>
      <c r="P107" s="249"/>
      <c r="Q107" s="249"/>
      <c r="R107" s="249"/>
      <c r="S107" s="249"/>
      <c r="T107" s="25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1" t="s">
        <v>178</v>
      </c>
      <c r="AU107" s="251" t="s">
        <v>84</v>
      </c>
      <c r="AV107" s="15" t="s">
        <v>174</v>
      </c>
      <c r="AW107" s="15" t="s">
        <v>180</v>
      </c>
      <c r="AX107" s="15" t="s">
        <v>76</v>
      </c>
      <c r="AY107" s="251" t="s">
        <v>167</v>
      </c>
    </row>
    <row r="108" s="12" customFormat="1" ht="22.8" customHeight="1">
      <c r="A108" s="12"/>
      <c r="B108" s="191"/>
      <c r="C108" s="192"/>
      <c r="D108" s="193" t="s">
        <v>75</v>
      </c>
      <c r="E108" s="204" t="s">
        <v>183</v>
      </c>
      <c r="F108" s="204" t="s">
        <v>184</v>
      </c>
      <c r="G108" s="192"/>
      <c r="H108" s="192"/>
      <c r="I108" s="192"/>
      <c r="J108" s="205">
        <f>BK108</f>
        <v>235048.94</v>
      </c>
      <c r="K108" s="192"/>
      <c r="L108" s="196"/>
      <c r="M108" s="197"/>
      <c r="N108" s="198"/>
      <c r="O108" s="198"/>
      <c r="P108" s="199">
        <f>SUM(P109:P115)</f>
        <v>36.679200000000002</v>
      </c>
      <c r="Q108" s="198"/>
      <c r="R108" s="199">
        <f>SUM(R109:R115)</f>
        <v>0</v>
      </c>
      <c r="S108" s="198"/>
      <c r="T108" s="200">
        <f>SUM(T109:T115)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1" t="s">
        <v>20</v>
      </c>
      <c r="AT108" s="202" t="s">
        <v>75</v>
      </c>
      <c r="AU108" s="202" t="s">
        <v>20</v>
      </c>
      <c r="AY108" s="201" t="s">
        <v>167</v>
      </c>
      <c r="BK108" s="203">
        <f>SUM(BK109:BK115)</f>
        <v>235048.94</v>
      </c>
    </row>
    <row r="109" s="2" customFormat="1" ht="24.15" customHeight="1">
      <c r="A109" s="33"/>
      <c r="B109" s="34"/>
      <c r="C109" s="206" t="s">
        <v>84</v>
      </c>
      <c r="D109" s="206" t="s">
        <v>169</v>
      </c>
      <c r="E109" s="207" t="s">
        <v>185</v>
      </c>
      <c r="F109" s="208" t="s">
        <v>186</v>
      </c>
      <c r="G109" s="209" t="s">
        <v>124</v>
      </c>
      <c r="H109" s="210">
        <v>431.51999999999998</v>
      </c>
      <c r="I109" s="211">
        <v>23.699999999999999</v>
      </c>
      <c r="J109" s="211">
        <f>ROUND(I109*H109,2)</f>
        <v>10227.02</v>
      </c>
      <c r="K109" s="208" t="s">
        <v>173</v>
      </c>
      <c r="L109" s="39"/>
      <c r="M109" s="212" t="s">
        <v>18</v>
      </c>
      <c r="N109" s="213" t="s">
        <v>47</v>
      </c>
      <c r="O109" s="214">
        <v>0.002</v>
      </c>
      <c r="P109" s="214">
        <f>O109*H109</f>
        <v>0.86304000000000003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174</v>
      </c>
      <c r="AT109" s="216" t="s">
        <v>169</v>
      </c>
      <c r="AU109" s="216" t="s">
        <v>84</v>
      </c>
      <c r="AY109" s="18" t="s">
        <v>167</v>
      </c>
      <c r="BE109" s="217">
        <f>IF(N109="základní",J109,0)</f>
        <v>10227.02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20</v>
      </c>
      <c r="BK109" s="217">
        <f>ROUND(I109*H109,2)</f>
        <v>10227.02</v>
      </c>
      <c r="BL109" s="18" t="s">
        <v>174</v>
      </c>
      <c r="BM109" s="216" t="s">
        <v>187</v>
      </c>
    </row>
    <row r="110" s="2" customFormat="1">
      <c r="A110" s="33"/>
      <c r="B110" s="34"/>
      <c r="C110" s="35"/>
      <c r="D110" s="218" t="s">
        <v>176</v>
      </c>
      <c r="E110" s="35"/>
      <c r="F110" s="219" t="s">
        <v>188</v>
      </c>
      <c r="G110" s="35"/>
      <c r="H110" s="35"/>
      <c r="I110" s="35"/>
      <c r="J110" s="35"/>
      <c r="K110" s="35"/>
      <c r="L110" s="39"/>
      <c r="M110" s="220"/>
      <c r="N110" s="221"/>
      <c r="O110" s="78"/>
      <c r="P110" s="78"/>
      <c r="Q110" s="78"/>
      <c r="R110" s="78"/>
      <c r="S110" s="78"/>
      <c r="T110" s="79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176</v>
      </c>
      <c r="AU110" s="18" t="s">
        <v>84</v>
      </c>
    </row>
    <row r="111" s="2" customFormat="1" ht="44.25" customHeight="1">
      <c r="A111" s="33"/>
      <c r="B111" s="34"/>
      <c r="C111" s="206" t="s">
        <v>126</v>
      </c>
      <c r="D111" s="206" t="s">
        <v>169</v>
      </c>
      <c r="E111" s="207" t="s">
        <v>189</v>
      </c>
      <c r="F111" s="208" t="s">
        <v>190</v>
      </c>
      <c r="G111" s="209" t="s">
        <v>124</v>
      </c>
      <c r="H111" s="210">
        <v>431.51999999999998</v>
      </c>
      <c r="I111" s="211">
        <v>521</v>
      </c>
      <c r="J111" s="211">
        <f>ROUND(I111*H111,2)</f>
        <v>224821.92000000001</v>
      </c>
      <c r="K111" s="208" t="s">
        <v>173</v>
      </c>
      <c r="L111" s="39"/>
      <c r="M111" s="212" t="s">
        <v>18</v>
      </c>
      <c r="N111" s="213" t="s">
        <v>47</v>
      </c>
      <c r="O111" s="214">
        <v>0.083000000000000004</v>
      </c>
      <c r="P111" s="214">
        <f>O111*H111</f>
        <v>35.816160000000004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174</v>
      </c>
      <c r="AT111" s="216" t="s">
        <v>169</v>
      </c>
      <c r="AU111" s="216" t="s">
        <v>84</v>
      </c>
      <c r="AY111" s="18" t="s">
        <v>167</v>
      </c>
      <c r="BE111" s="217">
        <f>IF(N111="základní",J111,0)</f>
        <v>224821.92000000001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20</v>
      </c>
      <c r="BK111" s="217">
        <f>ROUND(I111*H111,2)</f>
        <v>224821.92000000001</v>
      </c>
      <c r="BL111" s="18" t="s">
        <v>174</v>
      </c>
      <c r="BM111" s="216" t="s">
        <v>191</v>
      </c>
    </row>
    <row r="112" s="2" customFormat="1">
      <c r="A112" s="33"/>
      <c r="B112" s="34"/>
      <c r="C112" s="35"/>
      <c r="D112" s="218" t="s">
        <v>176</v>
      </c>
      <c r="E112" s="35"/>
      <c r="F112" s="219" t="s">
        <v>192</v>
      </c>
      <c r="G112" s="35"/>
      <c r="H112" s="35"/>
      <c r="I112" s="35"/>
      <c r="J112" s="35"/>
      <c r="K112" s="35"/>
      <c r="L112" s="39"/>
      <c r="M112" s="220"/>
      <c r="N112" s="221"/>
      <c r="O112" s="78"/>
      <c r="P112" s="78"/>
      <c r="Q112" s="78"/>
      <c r="R112" s="78"/>
      <c r="S112" s="78"/>
      <c r="T112" s="79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T112" s="18" t="s">
        <v>176</v>
      </c>
      <c r="AU112" s="18" t="s">
        <v>84</v>
      </c>
    </row>
    <row r="113" s="13" customFormat="1">
      <c r="A113" s="13"/>
      <c r="B113" s="222"/>
      <c r="C113" s="223"/>
      <c r="D113" s="224" t="s">
        <v>178</v>
      </c>
      <c r="E113" s="225" t="s">
        <v>18</v>
      </c>
      <c r="F113" s="226" t="s">
        <v>193</v>
      </c>
      <c r="G113" s="223"/>
      <c r="H113" s="225" t="s">
        <v>18</v>
      </c>
      <c r="I113" s="223"/>
      <c r="J113" s="223"/>
      <c r="K113" s="223"/>
      <c r="L113" s="227"/>
      <c r="M113" s="228"/>
      <c r="N113" s="229"/>
      <c r="O113" s="229"/>
      <c r="P113" s="229"/>
      <c r="Q113" s="229"/>
      <c r="R113" s="229"/>
      <c r="S113" s="229"/>
      <c r="T113" s="230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1" t="s">
        <v>178</v>
      </c>
      <c r="AU113" s="231" t="s">
        <v>84</v>
      </c>
      <c r="AV113" s="13" t="s">
        <v>20</v>
      </c>
      <c r="AW113" s="13" t="s">
        <v>180</v>
      </c>
      <c r="AX113" s="13" t="s">
        <v>76</v>
      </c>
      <c r="AY113" s="231" t="s">
        <v>167</v>
      </c>
    </row>
    <row r="114" s="14" customFormat="1">
      <c r="A114" s="14"/>
      <c r="B114" s="232"/>
      <c r="C114" s="233"/>
      <c r="D114" s="224" t="s">
        <v>178</v>
      </c>
      <c r="E114" s="234" t="s">
        <v>18</v>
      </c>
      <c r="F114" s="235" t="s">
        <v>194</v>
      </c>
      <c r="G114" s="233"/>
      <c r="H114" s="236">
        <v>180.52000000000001</v>
      </c>
      <c r="I114" s="233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178</v>
      </c>
      <c r="AU114" s="241" t="s">
        <v>84</v>
      </c>
      <c r="AV114" s="14" t="s">
        <v>84</v>
      </c>
      <c r="AW114" s="14" t="s">
        <v>180</v>
      </c>
      <c r="AX114" s="14" t="s">
        <v>76</v>
      </c>
      <c r="AY114" s="241" t="s">
        <v>167</v>
      </c>
    </row>
    <row r="115" s="14" customFormat="1">
      <c r="A115" s="14"/>
      <c r="B115" s="232"/>
      <c r="C115" s="233"/>
      <c r="D115" s="224" t="s">
        <v>178</v>
      </c>
      <c r="E115" s="234" t="s">
        <v>18</v>
      </c>
      <c r="F115" s="235" t="s">
        <v>195</v>
      </c>
      <c r="G115" s="233"/>
      <c r="H115" s="236">
        <v>251</v>
      </c>
      <c r="I115" s="233"/>
      <c r="J115" s="233"/>
      <c r="K115" s="233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178</v>
      </c>
      <c r="AU115" s="241" t="s">
        <v>84</v>
      </c>
      <c r="AV115" s="14" t="s">
        <v>84</v>
      </c>
      <c r="AW115" s="14" t="s">
        <v>180</v>
      </c>
      <c r="AX115" s="14" t="s">
        <v>76</v>
      </c>
      <c r="AY115" s="241" t="s">
        <v>167</v>
      </c>
    </row>
    <row r="116" s="12" customFormat="1" ht="22.8" customHeight="1">
      <c r="A116" s="12"/>
      <c r="B116" s="191"/>
      <c r="C116" s="192"/>
      <c r="D116" s="193" t="s">
        <v>75</v>
      </c>
      <c r="E116" s="204" t="s">
        <v>196</v>
      </c>
      <c r="F116" s="204" t="s">
        <v>197</v>
      </c>
      <c r="G116" s="192"/>
      <c r="H116" s="192"/>
      <c r="I116" s="192"/>
      <c r="J116" s="205">
        <f>BK116</f>
        <v>1233033.8900000001</v>
      </c>
      <c r="K116" s="192"/>
      <c r="L116" s="196"/>
      <c r="M116" s="197"/>
      <c r="N116" s="198"/>
      <c r="O116" s="198"/>
      <c r="P116" s="199">
        <f>SUM(P117:P164)</f>
        <v>762.07989900000007</v>
      </c>
      <c r="Q116" s="198"/>
      <c r="R116" s="199">
        <f>SUM(R117:R164)</f>
        <v>344.66747567999994</v>
      </c>
      <c r="S116" s="198"/>
      <c r="T116" s="200">
        <f>SUM(T117:T164)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20</v>
      </c>
      <c r="AT116" s="202" t="s">
        <v>75</v>
      </c>
      <c r="AU116" s="202" t="s">
        <v>20</v>
      </c>
      <c r="AY116" s="201" t="s">
        <v>167</v>
      </c>
      <c r="BK116" s="203">
        <f>SUM(BK117:BK164)</f>
        <v>1233033.8900000001</v>
      </c>
    </row>
    <row r="117" s="2" customFormat="1" ht="33" customHeight="1">
      <c r="A117" s="33"/>
      <c r="B117" s="34"/>
      <c r="C117" s="206" t="s">
        <v>174</v>
      </c>
      <c r="D117" s="206" t="s">
        <v>169</v>
      </c>
      <c r="E117" s="207" t="s">
        <v>198</v>
      </c>
      <c r="F117" s="208" t="s">
        <v>199</v>
      </c>
      <c r="G117" s="209" t="s">
        <v>172</v>
      </c>
      <c r="H117" s="210">
        <v>13.539</v>
      </c>
      <c r="I117" s="211">
        <v>5430</v>
      </c>
      <c r="J117" s="211">
        <f>ROUND(I117*H117,2)</f>
        <v>73516.770000000004</v>
      </c>
      <c r="K117" s="208" t="s">
        <v>173</v>
      </c>
      <c r="L117" s="39"/>
      <c r="M117" s="212" t="s">
        <v>18</v>
      </c>
      <c r="N117" s="213" t="s">
        <v>47</v>
      </c>
      <c r="O117" s="214">
        <v>3.2130000000000001</v>
      </c>
      <c r="P117" s="214">
        <f>O117*H117</f>
        <v>43.500807000000002</v>
      </c>
      <c r="Q117" s="214">
        <v>2.5018699999999998</v>
      </c>
      <c r="R117" s="214">
        <f>Q117*H117</f>
        <v>33.872817929999997</v>
      </c>
      <c r="S117" s="214">
        <v>0</v>
      </c>
      <c r="T117" s="21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6" t="s">
        <v>174</v>
      </c>
      <c r="AT117" s="216" t="s">
        <v>169</v>
      </c>
      <c r="AU117" s="216" t="s">
        <v>84</v>
      </c>
      <c r="AY117" s="18" t="s">
        <v>167</v>
      </c>
      <c r="BE117" s="217">
        <f>IF(N117="základní",J117,0)</f>
        <v>73516.770000000004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20</v>
      </c>
      <c r="BK117" s="217">
        <f>ROUND(I117*H117,2)</f>
        <v>73516.770000000004</v>
      </c>
      <c r="BL117" s="18" t="s">
        <v>174</v>
      </c>
      <c r="BM117" s="216" t="s">
        <v>200</v>
      </c>
    </row>
    <row r="118" s="2" customFormat="1">
      <c r="A118" s="33"/>
      <c r="B118" s="34"/>
      <c r="C118" s="35"/>
      <c r="D118" s="218" t="s">
        <v>176</v>
      </c>
      <c r="E118" s="35"/>
      <c r="F118" s="219" t="s">
        <v>201</v>
      </c>
      <c r="G118" s="35"/>
      <c r="H118" s="35"/>
      <c r="I118" s="35"/>
      <c r="J118" s="35"/>
      <c r="K118" s="35"/>
      <c r="L118" s="39"/>
      <c r="M118" s="220"/>
      <c r="N118" s="221"/>
      <c r="O118" s="78"/>
      <c r="P118" s="78"/>
      <c r="Q118" s="78"/>
      <c r="R118" s="78"/>
      <c r="S118" s="78"/>
      <c r="T118" s="79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T118" s="18" t="s">
        <v>176</v>
      </c>
      <c r="AU118" s="18" t="s">
        <v>84</v>
      </c>
    </row>
    <row r="119" s="13" customFormat="1">
      <c r="A119" s="13"/>
      <c r="B119" s="222"/>
      <c r="C119" s="223"/>
      <c r="D119" s="224" t="s">
        <v>178</v>
      </c>
      <c r="E119" s="225" t="s">
        <v>18</v>
      </c>
      <c r="F119" s="226" t="s">
        <v>193</v>
      </c>
      <c r="G119" s="223"/>
      <c r="H119" s="225" t="s">
        <v>18</v>
      </c>
      <c r="I119" s="223"/>
      <c r="J119" s="223"/>
      <c r="K119" s="223"/>
      <c r="L119" s="227"/>
      <c r="M119" s="228"/>
      <c r="N119" s="229"/>
      <c r="O119" s="229"/>
      <c r="P119" s="229"/>
      <c r="Q119" s="229"/>
      <c r="R119" s="229"/>
      <c r="S119" s="229"/>
      <c r="T119" s="230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1" t="s">
        <v>178</v>
      </c>
      <c r="AU119" s="231" t="s">
        <v>84</v>
      </c>
      <c r="AV119" s="13" t="s">
        <v>20</v>
      </c>
      <c r="AW119" s="13" t="s">
        <v>180</v>
      </c>
      <c r="AX119" s="13" t="s">
        <v>76</v>
      </c>
      <c r="AY119" s="231" t="s">
        <v>167</v>
      </c>
    </row>
    <row r="120" s="14" customFormat="1">
      <c r="A120" s="14"/>
      <c r="B120" s="232"/>
      <c r="C120" s="233"/>
      <c r="D120" s="224" t="s">
        <v>178</v>
      </c>
      <c r="E120" s="234" t="s">
        <v>18</v>
      </c>
      <c r="F120" s="235" t="s">
        <v>202</v>
      </c>
      <c r="G120" s="233"/>
      <c r="H120" s="236">
        <v>13.539</v>
      </c>
      <c r="I120" s="233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178</v>
      </c>
      <c r="AU120" s="241" t="s">
        <v>84</v>
      </c>
      <c r="AV120" s="14" t="s">
        <v>84</v>
      </c>
      <c r="AW120" s="14" t="s">
        <v>180</v>
      </c>
      <c r="AX120" s="14" t="s">
        <v>76</v>
      </c>
      <c r="AY120" s="241" t="s">
        <v>167</v>
      </c>
    </row>
    <row r="121" s="2" customFormat="1" ht="33" customHeight="1">
      <c r="A121" s="33"/>
      <c r="B121" s="34"/>
      <c r="C121" s="206" t="s">
        <v>183</v>
      </c>
      <c r="D121" s="206" t="s">
        <v>169</v>
      </c>
      <c r="E121" s="207" t="s">
        <v>203</v>
      </c>
      <c r="F121" s="208" t="s">
        <v>204</v>
      </c>
      <c r="G121" s="209" t="s">
        <v>172</v>
      </c>
      <c r="H121" s="210">
        <v>50.545999999999999</v>
      </c>
      <c r="I121" s="211">
        <v>4990</v>
      </c>
      <c r="J121" s="211">
        <f>ROUND(I121*H121,2)</f>
        <v>252224.54000000001</v>
      </c>
      <c r="K121" s="208" t="s">
        <v>173</v>
      </c>
      <c r="L121" s="39"/>
      <c r="M121" s="212" t="s">
        <v>18</v>
      </c>
      <c r="N121" s="213" t="s">
        <v>47</v>
      </c>
      <c r="O121" s="214">
        <v>2.3170000000000002</v>
      </c>
      <c r="P121" s="214">
        <f>O121*H121</f>
        <v>117.115082</v>
      </c>
      <c r="Q121" s="214">
        <v>2.5018699999999998</v>
      </c>
      <c r="R121" s="214">
        <f>Q121*H121</f>
        <v>126.45952101999998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174</v>
      </c>
      <c r="AT121" s="216" t="s">
        <v>169</v>
      </c>
      <c r="AU121" s="216" t="s">
        <v>84</v>
      </c>
      <c r="AY121" s="18" t="s">
        <v>167</v>
      </c>
      <c r="BE121" s="217">
        <f>IF(N121="základní",J121,0)</f>
        <v>252224.54000000001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20</v>
      </c>
      <c r="BK121" s="217">
        <f>ROUND(I121*H121,2)</f>
        <v>252224.54000000001</v>
      </c>
      <c r="BL121" s="18" t="s">
        <v>174</v>
      </c>
      <c r="BM121" s="216" t="s">
        <v>205</v>
      </c>
    </row>
    <row r="122" s="2" customFormat="1">
      <c r="A122" s="33"/>
      <c r="B122" s="34"/>
      <c r="C122" s="35"/>
      <c r="D122" s="218" t="s">
        <v>176</v>
      </c>
      <c r="E122" s="35"/>
      <c r="F122" s="219" t="s">
        <v>206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176</v>
      </c>
      <c r="AU122" s="18" t="s">
        <v>84</v>
      </c>
    </row>
    <row r="123" s="13" customFormat="1">
      <c r="A123" s="13"/>
      <c r="B123" s="222"/>
      <c r="C123" s="223"/>
      <c r="D123" s="224" t="s">
        <v>178</v>
      </c>
      <c r="E123" s="225" t="s">
        <v>18</v>
      </c>
      <c r="F123" s="226" t="s">
        <v>193</v>
      </c>
      <c r="G123" s="223"/>
      <c r="H123" s="225" t="s">
        <v>18</v>
      </c>
      <c r="I123" s="223"/>
      <c r="J123" s="223"/>
      <c r="K123" s="223"/>
      <c r="L123" s="227"/>
      <c r="M123" s="228"/>
      <c r="N123" s="229"/>
      <c r="O123" s="229"/>
      <c r="P123" s="229"/>
      <c r="Q123" s="229"/>
      <c r="R123" s="229"/>
      <c r="S123" s="229"/>
      <c r="T123" s="230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1" t="s">
        <v>178</v>
      </c>
      <c r="AU123" s="231" t="s">
        <v>84</v>
      </c>
      <c r="AV123" s="13" t="s">
        <v>20</v>
      </c>
      <c r="AW123" s="13" t="s">
        <v>180</v>
      </c>
      <c r="AX123" s="13" t="s">
        <v>76</v>
      </c>
      <c r="AY123" s="231" t="s">
        <v>167</v>
      </c>
    </row>
    <row r="124" s="14" customFormat="1">
      <c r="A124" s="14"/>
      <c r="B124" s="232"/>
      <c r="C124" s="233"/>
      <c r="D124" s="224" t="s">
        <v>178</v>
      </c>
      <c r="E124" s="234" t="s">
        <v>18</v>
      </c>
      <c r="F124" s="235" t="s">
        <v>207</v>
      </c>
      <c r="G124" s="233"/>
      <c r="H124" s="236">
        <v>50.5456</v>
      </c>
      <c r="I124" s="233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178</v>
      </c>
      <c r="AU124" s="241" t="s">
        <v>84</v>
      </c>
      <c r="AV124" s="14" t="s">
        <v>84</v>
      </c>
      <c r="AW124" s="14" t="s">
        <v>180</v>
      </c>
      <c r="AX124" s="14" t="s">
        <v>76</v>
      </c>
      <c r="AY124" s="241" t="s">
        <v>167</v>
      </c>
    </row>
    <row r="125" s="2" customFormat="1" ht="37.8" customHeight="1">
      <c r="A125" s="33"/>
      <c r="B125" s="34"/>
      <c r="C125" s="206" t="s">
        <v>196</v>
      </c>
      <c r="D125" s="206" t="s">
        <v>169</v>
      </c>
      <c r="E125" s="207" t="s">
        <v>208</v>
      </c>
      <c r="F125" s="208" t="s">
        <v>209</v>
      </c>
      <c r="G125" s="209" t="s">
        <v>172</v>
      </c>
      <c r="H125" s="210">
        <v>78.302999999999997</v>
      </c>
      <c r="I125" s="211">
        <v>307</v>
      </c>
      <c r="J125" s="211">
        <f>ROUND(I125*H125,2)</f>
        <v>24039.02</v>
      </c>
      <c r="K125" s="208" t="s">
        <v>173</v>
      </c>
      <c r="L125" s="39"/>
      <c r="M125" s="212" t="s">
        <v>18</v>
      </c>
      <c r="N125" s="213" t="s">
        <v>47</v>
      </c>
      <c r="O125" s="214">
        <v>0.029999999999999999</v>
      </c>
      <c r="P125" s="214">
        <f>O125*H125</f>
        <v>2.3490899999999999</v>
      </c>
      <c r="Q125" s="214">
        <v>0.00091</v>
      </c>
      <c r="R125" s="214">
        <f>Q125*H125</f>
        <v>0.071255730000000003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174</v>
      </c>
      <c r="AT125" s="216" t="s">
        <v>169</v>
      </c>
      <c r="AU125" s="216" t="s">
        <v>84</v>
      </c>
      <c r="AY125" s="18" t="s">
        <v>167</v>
      </c>
      <c r="BE125" s="217">
        <f>IF(N125="základní",J125,0)</f>
        <v>24039.02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20</v>
      </c>
      <c r="BK125" s="217">
        <f>ROUND(I125*H125,2)</f>
        <v>24039.02</v>
      </c>
      <c r="BL125" s="18" t="s">
        <v>174</v>
      </c>
      <c r="BM125" s="216" t="s">
        <v>210</v>
      </c>
    </row>
    <row r="126" s="2" customFormat="1">
      <c r="A126" s="33"/>
      <c r="B126" s="34"/>
      <c r="C126" s="35"/>
      <c r="D126" s="218" t="s">
        <v>176</v>
      </c>
      <c r="E126" s="35"/>
      <c r="F126" s="219" t="s">
        <v>211</v>
      </c>
      <c r="G126" s="35"/>
      <c r="H126" s="35"/>
      <c r="I126" s="35"/>
      <c r="J126" s="35"/>
      <c r="K126" s="35"/>
      <c r="L126" s="39"/>
      <c r="M126" s="220"/>
      <c r="N126" s="221"/>
      <c r="O126" s="78"/>
      <c r="P126" s="78"/>
      <c r="Q126" s="78"/>
      <c r="R126" s="78"/>
      <c r="S126" s="78"/>
      <c r="T126" s="79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T126" s="18" t="s">
        <v>176</v>
      </c>
      <c r="AU126" s="18" t="s">
        <v>84</v>
      </c>
    </row>
    <row r="127" s="13" customFormat="1">
      <c r="A127" s="13"/>
      <c r="B127" s="222"/>
      <c r="C127" s="223"/>
      <c r="D127" s="224" t="s">
        <v>178</v>
      </c>
      <c r="E127" s="225" t="s">
        <v>18</v>
      </c>
      <c r="F127" s="226" t="s">
        <v>212</v>
      </c>
      <c r="G127" s="223"/>
      <c r="H127" s="225" t="s">
        <v>18</v>
      </c>
      <c r="I127" s="223"/>
      <c r="J127" s="223"/>
      <c r="K127" s="223"/>
      <c r="L127" s="227"/>
      <c r="M127" s="228"/>
      <c r="N127" s="229"/>
      <c r="O127" s="229"/>
      <c r="P127" s="229"/>
      <c r="Q127" s="229"/>
      <c r="R127" s="229"/>
      <c r="S127" s="229"/>
      <c r="T127" s="230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1" t="s">
        <v>178</v>
      </c>
      <c r="AU127" s="231" t="s">
        <v>84</v>
      </c>
      <c r="AV127" s="13" t="s">
        <v>20</v>
      </c>
      <c r="AW127" s="13" t="s">
        <v>180</v>
      </c>
      <c r="AX127" s="13" t="s">
        <v>76</v>
      </c>
      <c r="AY127" s="231" t="s">
        <v>167</v>
      </c>
    </row>
    <row r="128" s="14" customFormat="1">
      <c r="A128" s="14"/>
      <c r="B128" s="232"/>
      <c r="C128" s="233"/>
      <c r="D128" s="224" t="s">
        <v>178</v>
      </c>
      <c r="E128" s="234" t="s">
        <v>18</v>
      </c>
      <c r="F128" s="235" t="s">
        <v>213</v>
      </c>
      <c r="G128" s="233"/>
      <c r="H128" s="236">
        <v>73.402879999999996</v>
      </c>
      <c r="I128" s="233"/>
      <c r="J128" s="233"/>
      <c r="K128" s="233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178</v>
      </c>
      <c r="AU128" s="241" t="s">
        <v>84</v>
      </c>
      <c r="AV128" s="14" t="s">
        <v>84</v>
      </c>
      <c r="AW128" s="14" t="s">
        <v>180</v>
      </c>
      <c r="AX128" s="14" t="s">
        <v>76</v>
      </c>
      <c r="AY128" s="241" t="s">
        <v>167</v>
      </c>
    </row>
    <row r="129" s="14" customFormat="1">
      <c r="A129" s="14"/>
      <c r="B129" s="232"/>
      <c r="C129" s="233"/>
      <c r="D129" s="224" t="s">
        <v>178</v>
      </c>
      <c r="E129" s="234" t="s">
        <v>18</v>
      </c>
      <c r="F129" s="235" t="s">
        <v>214</v>
      </c>
      <c r="G129" s="233"/>
      <c r="H129" s="236">
        <v>2.1634000000000002</v>
      </c>
      <c r="I129" s="233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178</v>
      </c>
      <c r="AU129" s="241" t="s">
        <v>84</v>
      </c>
      <c r="AV129" s="14" t="s">
        <v>84</v>
      </c>
      <c r="AW129" s="14" t="s">
        <v>180</v>
      </c>
      <c r="AX129" s="14" t="s">
        <v>76</v>
      </c>
      <c r="AY129" s="241" t="s">
        <v>167</v>
      </c>
    </row>
    <row r="130" s="14" customFormat="1">
      <c r="A130" s="14"/>
      <c r="B130" s="232"/>
      <c r="C130" s="233"/>
      <c r="D130" s="224" t="s">
        <v>178</v>
      </c>
      <c r="E130" s="234" t="s">
        <v>18</v>
      </c>
      <c r="F130" s="235" t="s">
        <v>215</v>
      </c>
      <c r="G130" s="233"/>
      <c r="H130" s="236">
        <v>2.73644</v>
      </c>
      <c r="I130" s="233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178</v>
      </c>
      <c r="AU130" s="241" t="s">
        <v>84</v>
      </c>
      <c r="AV130" s="14" t="s">
        <v>84</v>
      </c>
      <c r="AW130" s="14" t="s">
        <v>180</v>
      </c>
      <c r="AX130" s="14" t="s">
        <v>76</v>
      </c>
      <c r="AY130" s="241" t="s">
        <v>167</v>
      </c>
    </row>
    <row r="131" s="2" customFormat="1" ht="33" customHeight="1">
      <c r="A131" s="33"/>
      <c r="B131" s="34"/>
      <c r="C131" s="206" t="s">
        <v>216</v>
      </c>
      <c r="D131" s="206" t="s">
        <v>169</v>
      </c>
      <c r="E131" s="207" t="s">
        <v>217</v>
      </c>
      <c r="F131" s="208" t="s">
        <v>218</v>
      </c>
      <c r="G131" s="209" t="s">
        <v>124</v>
      </c>
      <c r="H131" s="210">
        <v>180.52000000000001</v>
      </c>
      <c r="I131" s="211">
        <v>187</v>
      </c>
      <c r="J131" s="211">
        <f>ROUND(I131*H131,2)</f>
        <v>33757.239999999998</v>
      </c>
      <c r="K131" s="208" t="s">
        <v>173</v>
      </c>
      <c r="L131" s="39"/>
      <c r="M131" s="212" t="s">
        <v>18</v>
      </c>
      <c r="N131" s="213" t="s">
        <v>47</v>
      </c>
      <c r="O131" s="214">
        <v>0.25</v>
      </c>
      <c r="P131" s="214">
        <f>O131*H131</f>
        <v>45.130000000000003</v>
      </c>
      <c r="Q131" s="214">
        <v>0.049840000000000002</v>
      </c>
      <c r="R131" s="214">
        <f>Q131*H131</f>
        <v>8.9971168000000006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174</v>
      </c>
      <c r="AT131" s="216" t="s">
        <v>169</v>
      </c>
      <c r="AU131" s="216" t="s">
        <v>84</v>
      </c>
      <c r="AY131" s="18" t="s">
        <v>167</v>
      </c>
      <c r="BE131" s="217">
        <f>IF(N131="základní",J131,0)</f>
        <v>33757.239999999998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20</v>
      </c>
      <c r="BK131" s="217">
        <f>ROUND(I131*H131,2)</f>
        <v>33757.239999999998</v>
      </c>
      <c r="BL131" s="18" t="s">
        <v>174</v>
      </c>
      <c r="BM131" s="216" t="s">
        <v>219</v>
      </c>
    </row>
    <row r="132" s="2" customFormat="1">
      <c r="A132" s="33"/>
      <c r="B132" s="34"/>
      <c r="C132" s="35"/>
      <c r="D132" s="218" t="s">
        <v>176</v>
      </c>
      <c r="E132" s="35"/>
      <c r="F132" s="219" t="s">
        <v>220</v>
      </c>
      <c r="G132" s="35"/>
      <c r="H132" s="35"/>
      <c r="I132" s="35"/>
      <c r="J132" s="35"/>
      <c r="K132" s="35"/>
      <c r="L132" s="39"/>
      <c r="M132" s="220"/>
      <c r="N132" s="221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176</v>
      </c>
      <c r="AU132" s="18" t="s">
        <v>84</v>
      </c>
    </row>
    <row r="133" s="13" customFormat="1">
      <c r="A133" s="13"/>
      <c r="B133" s="222"/>
      <c r="C133" s="223"/>
      <c r="D133" s="224" t="s">
        <v>178</v>
      </c>
      <c r="E133" s="225" t="s">
        <v>18</v>
      </c>
      <c r="F133" s="226" t="s">
        <v>193</v>
      </c>
      <c r="G133" s="223"/>
      <c r="H133" s="225" t="s">
        <v>18</v>
      </c>
      <c r="I133" s="223"/>
      <c r="J133" s="223"/>
      <c r="K133" s="223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178</v>
      </c>
      <c r="AU133" s="231" t="s">
        <v>84</v>
      </c>
      <c r="AV133" s="13" t="s">
        <v>20</v>
      </c>
      <c r="AW133" s="13" t="s">
        <v>180</v>
      </c>
      <c r="AX133" s="13" t="s">
        <v>76</v>
      </c>
      <c r="AY133" s="231" t="s">
        <v>167</v>
      </c>
    </row>
    <row r="134" s="14" customFormat="1">
      <c r="A134" s="14"/>
      <c r="B134" s="232"/>
      <c r="C134" s="233"/>
      <c r="D134" s="224" t="s">
        <v>178</v>
      </c>
      <c r="E134" s="234" t="s">
        <v>18</v>
      </c>
      <c r="F134" s="235" t="s">
        <v>194</v>
      </c>
      <c r="G134" s="233"/>
      <c r="H134" s="236">
        <v>180.52000000000001</v>
      </c>
      <c r="I134" s="233"/>
      <c r="J134" s="233"/>
      <c r="K134" s="233"/>
      <c r="L134" s="237"/>
      <c r="M134" s="238"/>
      <c r="N134" s="239"/>
      <c r="O134" s="239"/>
      <c r="P134" s="239"/>
      <c r="Q134" s="239"/>
      <c r="R134" s="239"/>
      <c r="S134" s="239"/>
      <c r="T134" s="24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41" t="s">
        <v>178</v>
      </c>
      <c r="AU134" s="241" t="s">
        <v>84</v>
      </c>
      <c r="AV134" s="14" t="s">
        <v>84</v>
      </c>
      <c r="AW134" s="14" t="s">
        <v>180</v>
      </c>
      <c r="AX134" s="14" t="s">
        <v>76</v>
      </c>
      <c r="AY134" s="241" t="s">
        <v>167</v>
      </c>
    </row>
    <row r="135" s="2" customFormat="1" ht="24.15" customHeight="1">
      <c r="A135" s="33"/>
      <c r="B135" s="34"/>
      <c r="C135" s="206" t="s">
        <v>221</v>
      </c>
      <c r="D135" s="206" t="s">
        <v>169</v>
      </c>
      <c r="E135" s="207" t="s">
        <v>222</v>
      </c>
      <c r="F135" s="208" t="s">
        <v>223</v>
      </c>
      <c r="G135" s="209" t="s">
        <v>124</v>
      </c>
      <c r="H135" s="210">
        <v>657.94000000000005</v>
      </c>
      <c r="I135" s="211">
        <v>462</v>
      </c>
      <c r="J135" s="211">
        <f>ROUND(I135*H135,2)</f>
        <v>303968.28000000003</v>
      </c>
      <c r="K135" s="208" t="s">
        <v>173</v>
      </c>
      <c r="L135" s="39"/>
      <c r="M135" s="212" t="s">
        <v>18</v>
      </c>
      <c r="N135" s="213" t="s">
        <v>47</v>
      </c>
      <c r="O135" s="214">
        <v>0.30499999999999999</v>
      </c>
      <c r="P135" s="214">
        <f>O135*H135</f>
        <v>200.67170000000002</v>
      </c>
      <c r="Q135" s="214">
        <v>0.11</v>
      </c>
      <c r="R135" s="214">
        <f>Q135*H135</f>
        <v>72.373400000000004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174</v>
      </c>
      <c r="AT135" s="216" t="s">
        <v>169</v>
      </c>
      <c r="AU135" s="216" t="s">
        <v>84</v>
      </c>
      <c r="AY135" s="18" t="s">
        <v>167</v>
      </c>
      <c r="BE135" s="217">
        <f>IF(N135="základní",J135,0)</f>
        <v>303968.28000000003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20</v>
      </c>
      <c r="BK135" s="217">
        <f>ROUND(I135*H135,2)</f>
        <v>303968.28000000003</v>
      </c>
      <c r="BL135" s="18" t="s">
        <v>174</v>
      </c>
      <c r="BM135" s="216" t="s">
        <v>224</v>
      </c>
    </row>
    <row r="136" s="2" customFormat="1">
      <c r="A136" s="33"/>
      <c r="B136" s="34"/>
      <c r="C136" s="35"/>
      <c r="D136" s="218" t="s">
        <v>176</v>
      </c>
      <c r="E136" s="35"/>
      <c r="F136" s="219" t="s">
        <v>225</v>
      </c>
      <c r="G136" s="35"/>
      <c r="H136" s="35"/>
      <c r="I136" s="35"/>
      <c r="J136" s="35"/>
      <c r="K136" s="35"/>
      <c r="L136" s="39"/>
      <c r="M136" s="220"/>
      <c r="N136" s="221"/>
      <c r="O136" s="78"/>
      <c r="P136" s="78"/>
      <c r="Q136" s="78"/>
      <c r="R136" s="78"/>
      <c r="S136" s="78"/>
      <c r="T136" s="79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176</v>
      </c>
      <c r="AU136" s="18" t="s">
        <v>84</v>
      </c>
    </row>
    <row r="137" s="13" customFormat="1">
      <c r="A137" s="13"/>
      <c r="B137" s="222"/>
      <c r="C137" s="223"/>
      <c r="D137" s="224" t="s">
        <v>178</v>
      </c>
      <c r="E137" s="225" t="s">
        <v>18</v>
      </c>
      <c r="F137" s="226" t="s">
        <v>212</v>
      </c>
      <c r="G137" s="223"/>
      <c r="H137" s="225" t="s">
        <v>18</v>
      </c>
      <c r="I137" s="223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178</v>
      </c>
      <c r="AU137" s="231" t="s">
        <v>84</v>
      </c>
      <c r="AV137" s="13" t="s">
        <v>20</v>
      </c>
      <c r="AW137" s="13" t="s">
        <v>180</v>
      </c>
      <c r="AX137" s="13" t="s">
        <v>76</v>
      </c>
      <c r="AY137" s="231" t="s">
        <v>167</v>
      </c>
    </row>
    <row r="138" s="14" customFormat="1">
      <c r="A138" s="14"/>
      <c r="B138" s="232"/>
      <c r="C138" s="233"/>
      <c r="D138" s="224" t="s">
        <v>178</v>
      </c>
      <c r="E138" s="234" t="s">
        <v>18</v>
      </c>
      <c r="F138" s="235" t="s">
        <v>226</v>
      </c>
      <c r="G138" s="233"/>
      <c r="H138" s="236">
        <v>620.63999999999999</v>
      </c>
      <c r="I138" s="233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178</v>
      </c>
      <c r="AU138" s="241" t="s">
        <v>84</v>
      </c>
      <c r="AV138" s="14" t="s">
        <v>84</v>
      </c>
      <c r="AW138" s="14" t="s">
        <v>180</v>
      </c>
      <c r="AX138" s="14" t="s">
        <v>76</v>
      </c>
      <c r="AY138" s="241" t="s">
        <v>167</v>
      </c>
    </row>
    <row r="139" s="14" customFormat="1">
      <c r="A139" s="14"/>
      <c r="B139" s="232"/>
      <c r="C139" s="233"/>
      <c r="D139" s="224" t="s">
        <v>178</v>
      </c>
      <c r="E139" s="234" t="s">
        <v>18</v>
      </c>
      <c r="F139" s="235" t="s">
        <v>227</v>
      </c>
      <c r="G139" s="233"/>
      <c r="H139" s="236">
        <v>37.299999999999997</v>
      </c>
      <c r="I139" s="233"/>
      <c r="J139" s="233"/>
      <c r="K139" s="233"/>
      <c r="L139" s="237"/>
      <c r="M139" s="238"/>
      <c r="N139" s="239"/>
      <c r="O139" s="239"/>
      <c r="P139" s="239"/>
      <c r="Q139" s="239"/>
      <c r="R139" s="239"/>
      <c r="S139" s="239"/>
      <c r="T139" s="240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1" t="s">
        <v>178</v>
      </c>
      <c r="AU139" s="241" t="s">
        <v>84</v>
      </c>
      <c r="AV139" s="14" t="s">
        <v>84</v>
      </c>
      <c r="AW139" s="14" t="s">
        <v>180</v>
      </c>
      <c r="AX139" s="14" t="s">
        <v>76</v>
      </c>
      <c r="AY139" s="241" t="s">
        <v>167</v>
      </c>
    </row>
    <row r="140" s="2" customFormat="1" ht="37.8" customHeight="1">
      <c r="A140" s="33"/>
      <c r="B140" s="34"/>
      <c r="C140" s="206" t="s">
        <v>228</v>
      </c>
      <c r="D140" s="206" t="s">
        <v>169</v>
      </c>
      <c r="E140" s="207" t="s">
        <v>229</v>
      </c>
      <c r="F140" s="208" t="s">
        <v>230</v>
      </c>
      <c r="G140" s="209" t="s">
        <v>124</v>
      </c>
      <c r="H140" s="210">
        <v>9344.3199999999997</v>
      </c>
      <c r="I140" s="211">
        <v>40.100000000000001</v>
      </c>
      <c r="J140" s="211">
        <f>ROUND(I140*H140,2)</f>
        <v>374707.22999999998</v>
      </c>
      <c r="K140" s="208" t="s">
        <v>173</v>
      </c>
      <c r="L140" s="39"/>
      <c r="M140" s="212" t="s">
        <v>18</v>
      </c>
      <c r="N140" s="213" t="s">
        <v>47</v>
      </c>
      <c r="O140" s="214">
        <v>0.017000000000000001</v>
      </c>
      <c r="P140" s="214">
        <f>O140*H140</f>
        <v>158.85344000000001</v>
      </c>
      <c r="Q140" s="214">
        <v>0.010999999999999999</v>
      </c>
      <c r="R140" s="214">
        <f>Q140*H140</f>
        <v>102.78751999999999</v>
      </c>
      <c r="S140" s="214">
        <v>0</v>
      </c>
      <c r="T140" s="21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6" t="s">
        <v>174</v>
      </c>
      <c r="AT140" s="216" t="s">
        <v>169</v>
      </c>
      <c r="AU140" s="216" t="s">
        <v>84</v>
      </c>
      <c r="AY140" s="18" t="s">
        <v>167</v>
      </c>
      <c r="BE140" s="217">
        <f>IF(N140="základní",J140,0)</f>
        <v>374707.22999999998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20</v>
      </c>
      <c r="BK140" s="217">
        <f>ROUND(I140*H140,2)</f>
        <v>374707.22999999998</v>
      </c>
      <c r="BL140" s="18" t="s">
        <v>174</v>
      </c>
      <c r="BM140" s="216" t="s">
        <v>231</v>
      </c>
    </row>
    <row r="141" s="2" customFormat="1">
      <c r="A141" s="33"/>
      <c r="B141" s="34"/>
      <c r="C141" s="35"/>
      <c r="D141" s="218" t="s">
        <v>176</v>
      </c>
      <c r="E141" s="35"/>
      <c r="F141" s="219" t="s">
        <v>232</v>
      </c>
      <c r="G141" s="35"/>
      <c r="H141" s="35"/>
      <c r="I141" s="35"/>
      <c r="J141" s="35"/>
      <c r="K141" s="35"/>
      <c r="L141" s="39"/>
      <c r="M141" s="220"/>
      <c r="N141" s="221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176</v>
      </c>
      <c r="AU141" s="18" t="s">
        <v>84</v>
      </c>
    </row>
    <row r="142" s="13" customFormat="1">
      <c r="A142" s="13"/>
      <c r="B142" s="222"/>
      <c r="C142" s="223"/>
      <c r="D142" s="224" t="s">
        <v>178</v>
      </c>
      <c r="E142" s="225" t="s">
        <v>18</v>
      </c>
      <c r="F142" s="226" t="s">
        <v>212</v>
      </c>
      <c r="G142" s="223"/>
      <c r="H142" s="225" t="s">
        <v>18</v>
      </c>
      <c r="I142" s="223"/>
      <c r="J142" s="223"/>
      <c r="K142" s="223"/>
      <c r="L142" s="227"/>
      <c r="M142" s="228"/>
      <c r="N142" s="229"/>
      <c r="O142" s="229"/>
      <c r="P142" s="229"/>
      <c r="Q142" s="229"/>
      <c r="R142" s="229"/>
      <c r="S142" s="229"/>
      <c r="T142" s="23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1" t="s">
        <v>178</v>
      </c>
      <c r="AU142" s="231" t="s">
        <v>84</v>
      </c>
      <c r="AV142" s="13" t="s">
        <v>20</v>
      </c>
      <c r="AW142" s="13" t="s">
        <v>180</v>
      </c>
      <c r="AX142" s="13" t="s">
        <v>76</v>
      </c>
      <c r="AY142" s="231" t="s">
        <v>167</v>
      </c>
    </row>
    <row r="143" s="14" customFormat="1">
      <c r="A143" s="14"/>
      <c r="B143" s="232"/>
      <c r="C143" s="233"/>
      <c r="D143" s="224" t="s">
        <v>178</v>
      </c>
      <c r="E143" s="234" t="s">
        <v>18</v>
      </c>
      <c r="F143" s="235" t="s">
        <v>233</v>
      </c>
      <c r="G143" s="233"/>
      <c r="H143" s="236">
        <v>9175.3600000000006</v>
      </c>
      <c r="I143" s="233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1" t="s">
        <v>178</v>
      </c>
      <c r="AU143" s="241" t="s">
        <v>84</v>
      </c>
      <c r="AV143" s="14" t="s">
        <v>84</v>
      </c>
      <c r="AW143" s="14" t="s">
        <v>180</v>
      </c>
      <c r="AX143" s="14" t="s">
        <v>76</v>
      </c>
      <c r="AY143" s="241" t="s">
        <v>167</v>
      </c>
    </row>
    <row r="144" s="14" customFormat="1">
      <c r="A144" s="14"/>
      <c r="B144" s="232"/>
      <c r="C144" s="233"/>
      <c r="D144" s="224" t="s">
        <v>178</v>
      </c>
      <c r="E144" s="234" t="s">
        <v>18</v>
      </c>
      <c r="F144" s="235" t="s">
        <v>234</v>
      </c>
      <c r="G144" s="233"/>
      <c r="H144" s="236">
        <v>74.599999999999994</v>
      </c>
      <c r="I144" s="233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178</v>
      </c>
      <c r="AU144" s="241" t="s">
        <v>84</v>
      </c>
      <c r="AV144" s="14" t="s">
        <v>84</v>
      </c>
      <c r="AW144" s="14" t="s">
        <v>180</v>
      </c>
      <c r="AX144" s="14" t="s">
        <v>76</v>
      </c>
      <c r="AY144" s="241" t="s">
        <v>167</v>
      </c>
    </row>
    <row r="145" s="14" customFormat="1">
      <c r="A145" s="14"/>
      <c r="B145" s="232"/>
      <c r="C145" s="233"/>
      <c r="D145" s="224" t="s">
        <v>178</v>
      </c>
      <c r="E145" s="234" t="s">
        <v>18</v>
      </c>
      <c r="F145" s="235" t="s">
        <v>235</v>
      </c>
      <c r="G145" s="233"/>
      <c r="H145" s="236">
        <v>94.359999999999999</v>
      </c>
      <c r="I145" s="233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178</v>
      </c>
      <c r="AU145" s="241" t="s">
        <v>84</v>
      </c>
      <c r="AV145" s="14" t="s">
        <v>84</v>
      </c>
      <c r="AW145" s="14" t="s">
        <v>180</v>
      </c>
      <c r="AX145" s="14" t="s">
        <v>76</v>
      </c>
      <c r="AY145" s="241" t="s">
        <v>167</v>
      </c>
    </row>
    <row r="146" s="2" customFormat="1" ht="24.15" customHeight="1">
      <c r="A146" s="33"/>
      <c r="B146" s="34"/>
      <c r="C146" s="206" t="s">
        <v>25</v>
      </c>
      <c r="D146" s="206" t="s">
        <v>169</v>
      </c>
      <c r="E146" s="207" t="s">
        <v>236</v>
      </c>
      <c r="F146" s="208" t="s">
        <v>237</v>
      </c>
      <c r="G146" s="209" t="s">
        <v>124</v>
      </c>
      <c r="H146" s="210">
        <v>657.94000000000005</v>
      </c>
      <c r="I146" s="211">
        <v>20.199999999999999</v>
      </c>
      <c r="J146" s="211">
        <f>ROUND(I146*H146,2)</f>
        <v>13290.389999999999</v>
      </c>
      <c r="K146" s="208" t="s">
        <v>173</v>
      </c>
      <c r="L146" s="39"/>
      <c r="M146" s="212" t="s">
        <v>18</v>
      </c>
      <c r="N146" s="213" t="s">
        <v>47</v>
      </c>
      <c r="O146" s="214">
        <v>0.025000000000000001</v>
      </c>
      <c r="P146" s="214">
        <f>O146*H146</f>
        <v>16.448500000000003</v>
      </c>
      <c r="Q146" s="214">
        <v>0.00012999999999999999</v>
      </c>
      <c r="R146" s="214">
        <f>Q146*H146</f>
        <v>0.085532200000000003</v>
      </c>
      <c r="S146" s="214">
        <v>0</v>
      </c>
      <c r="T146" s="21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6" t="s">
        <v>174</v>
      </c>
      <c r="AT146" s="216" t="s">
        <v>169</v>
      </c>
      <c r="AU146" s="216" t="s">
        <v>84</v>
      </c>
      <c r="AY146" s="18" t="s">
        <v>167</v>
      </c>
      <c r="BE146" s="217">
        <f>IF(N146="základní",J146,0)</f>
        <v>13290.389999999999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20</v>
      </c>
      <c r="BK146" s="217">
        <f>ROUND(I146*H146,2)</f>
        <v>13290.389999999999</v>
      </c>
      <c r="BL146" s="18" t="s">
        <v>174</v>
      </c>
      <c r="BM146" s="216" t="s">
        <v>238</v>
      </c>
    </row>
    <row r="147" s="2" customFormat="1">
      <c r="A147" s="33"/>
      <c r="B147" s="34"/>
      <c r="C147" s="35"/>
      <c r="D147" s="218" t="s">
        <v>176</v>
      </c>
      <c r="E147" s="35"/>
      <c r="F147" s="219" t="s">
        <v>239</v>
      </c>
      <c r="G147" s="35"/>
      <c r="H147" s="35"/>
      <c r="I147" s="35"/>
      <c r="J147" s="35"/>
      <c r="K147" s="35"/>
      <c r="L147" s="39"/>
      <c r="M147" s="220"/>
      <c r="N147" s="221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176</v>
      </c>
      <c r="AU147" s="18" t="s">
        <v>84</v>
      </c>
    </row>
    <row r="148" s="13" customFormat="1">
      <c r="A148" s="13"/>
      <c r="B148" s="222"/>
      <c r="C148" s="223"/>
      <c r="D148" s="224" t="s">
        <v>178</v>
      </c>
      <c r="E148" s="225" t="s">
        <v>18</v>
      </c>
      <c r="F148" s="226" t="s">
        <v>240</v>
      </c>
      <c r="G148" s="223"/>
      <c r="H148" s="225" t="s">
        <v>18</v>
      </c>
      <c r="I148" s="223"/>
      <c r="J148" s="223"/>
      <c r="K148" s="223"/>
      <c r="L148" s="227"/>
      <c r="M148" s="228"/>
      <c r="N148" s="229"/>
      <c r="O148" s="229"/>
      <c r="P148" s="229"/>
      <c r="Q148" s="229"/>
      <c r="R148" s="229"/>
      <c r="S148" s="229"/>
      <c r="T148" s="23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1" t="s">
        <v>178</v>
      </c>
      <c r="AU148" s="231" t="s">
        <v>84</v>
      </c>
      <c r="AV148" s="13" t="s">
        <v>20</v>
      </c>
      <c r="AW148" s="13" t="s">
        <v>180</v>
      </c>
      <c r="AX148" s="13" t="s">
        <v>76</v>
      </c>
      <c r="AY148" s="231" t="s">
        <v>167</v>
      </c>
    </row>
    <row r="149" s="14" customFormat="1">
      <c r="A149" s="14"/>
      <c r="B149" s="232"/>
      <c r="C149" s="233"/>
      <c r="D149" s="224" t="s">
        <v>178</v>
      </c>
      <c r="E149" s="234" t="s">
        <v>18</v>
      </c>
      <c r="F149" s="235" t="s">
        <v>241</v>
      </c>
      <c r="G149" s="233"/>
      <c r="H149" s="236">
        <v>620.63999999999999</v>
      </c>
      <c r="I149" s="233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178</v>
      </c>
      <c r="AU149" s="241" t="s">
        <v>84</v>
      </c>
      <c r="AV149" s="14" t="s">
        <v>84</v>
      </c>
      <c r="AW149" s="14" t="s">
        <v>180</v>
      </c>
      <c r="AX149" s="14" t="s">
        <v>76</v>
      </c>
      <c r="AY149" s="241" t="s">
        <v>167</v>
      </c>
    </row>
    <row r="150" s="14" customFormat="1">
      <c r="A150" s="14"/>
      <c r="B150" s="232"/>
      <c r="C150" s="233"/>
      <c r="D150" s="224" t="s">
        <v>178</v>
      </c>
      <c r="E150" s="234" t="s">
        <v>18</v>
      </c>
      <c r="F150" s="235" t="s">
        <v>227</v>
      </c>
      <c r="G150" s="233"/>
      <c r="H150" s="236">
        <v>37.299999999999997</v>
      </c>
      <c r="I150" s="233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178</v>
      </c>
      <c r="AU150" s="241" t="s">
        <v>84</v>
      </c>
      <c r="AV150" s="14" t="s">
        <v>84</v>
      </c>
      <c r="AW150" s="14" t="s">
        <v>180</v>
      </c>
      <c r="AX150" s="14" t="s">
        <v>76</v>
      </c>
      <c r="AY150" s="241" t="s">
        <v>167</v>
      </c>
    </row>
    <row r="151" s="2" customFormat="1" ht="24.15" customHeight="1">
      <c r="A151" s="33"/>
      <c r="B151" s="34"/>
      <c r="C151" s="206" t="s">
        <v>242</v>
      </c>
      <c r="D151" s="206" t="s">
        <v>169</v>
      </c>
      <c r="E151" s="207" t="s">
        <v>243</v>
      </c>
      <c r="F151" s="208" t="s">
        <v>244</v>
      </c>
      <c r="G151" s="209" t="s">
        <v>124</v>
      </c>
      <c r="H151" s="210">
        <v>657.94000000000005</v>
      </c>
      <c r="I151" s="211">
        <v>76.299999999999997</v>
      </c>
      <c r="J151" s="211">
        <f>ROUND(I151*H151,2)</f>
        <v>50200.82</v>
      </c>
      <c r="K151" s="208" t="s">
        <v>173</v>
      </c>
      <c r="L151" s="39"/>
      <c r="M151" s="212" t="s">
        <v>18</v>
      </c>
      <c r="N151" s="213" t="s">
        <v>47</v>
      </c>
      <c r="O151" s="214">
        <v>0.127</v>
      </c>
      <c r="P151" s="214">
        <f>O151*H151</f>
        <v>83.558380000000014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6" t="s">
        <v>174</v>
      </c>
      <c r="AT151" s="216" t="s">
        <v>169</v>
      </c>
      <c r="AU151" s="216" t="s">
        <v>84</v>
      </c>
      <c r="AY151" s="18" t="s">
        <v>167</v>
      </c>
      <c r="BE151" s="217">
        <f>IF(N151="základní",J151,0)</f>
        <v>50200.82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20</v>
      </c>
      <c r="BK151" s="217">
        <f>ROUND(I151*H151,2)</f>
        <v>50200.82</v>
      </c>
      <c r="BL151" s="18" t="s">
        <v>174</v>
      </c>
      <c r="BM151" s="216" t="s">
        <v>245</v>
      </c>
    </row>
    <row r="152" s="2" customFormat="1">
      <c r="A152" s="33"/>
      <c r="B152" s="34"/>
      <c r="C152" s="35"/>
      <c r="D152" s="218" t="s">
        <v>176</v>
      </c>
      <c r="E152" s="35"/>
      <c r="F152" s="219" t="s">
        <v>246</v>
      </c>
      <c r="G152" s="35"/>
      <c r="H152" s="35"/>
      <c r="I152" s="35"/>
      <c r="J152" s="35"/>
      <c r="K152" s="35"/>
      <c r="L152" s="39"/>
      <c r="M152" s="220"/>
      <c r="N152" s="221"/>
      <c r="O152" s="78"/>
      <c r="P152" s="78"/>
      <c r="Q152" s="78"/>
      <c r="R152" s="78"/>
      <c r="S152" s="78"/>
      <c r="T152" s="79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176</v>
      </c>
      <c r="AU152" s="18" t="s">
        <v>84</v>
      </c>
    </row>
    <row r="153" s="13" customFormat="1">
      <c r="A153" s="13"/>
      <c r="B153" s="222"/>
      <c r="C153" s="223"/>
      <c r="D153" s="224" t="s">
        <v>178</v>
      </c>
      <c r="E153" s="225" t="s">
        <v>18</v>
      </c>
      <c r="F153" s="226" t="s">
        <v>212</v>
      </c>
      <c r="G153" s="223"/>
      <c r="H153" s="225" t="s">
        <v>18</v>
      </c>
      <c r="I153" s="223"/>
      <c r="J153" s="223"/>
      <c r="K153" s="223"/>
      <c r="L153" s="227"/>
      <c r="M153" s="228"/>
      <c r="N153" s="229"/>
      <c r="O153" s="229"/>
      <c r="P153" s="229"/>
      <c r="Q153" s="229"/>
      <c r="R153" s="229"/>
      <c r="S153" s="229"/>
      <c r="T153" s="23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1" t="s">
        <v>178</v>
      </c>
      <c r="AU153" s="231" t="s">
        <v>84</v>
      </c>
      <c r="AV153" s="13" t="s">
        <v>20</v>
      </c>
      <c r="AW153" s="13" t="s">
        <v>180</v>
      </c>
      <c r="AX153" s="13" t="s">
        <v>76</v>
      </c>
      <c r="AY153" s="231" t="s">
        <v>167</v>
      </c>
    </row>
    <row r="154" s="14" customFormat="1">
      <c r="A154" s="14"/>
      <c r="B154" s="232"/>
      <c r="C154" s="233"/>
      <c r="D154" s="224" t="s">
        <v>178</v>
      </c>
      <c r="E154" s="234" t="s">
        <v>18</v>
      </c>
      <c r="F154" s="235" t="s">
        <v>226</v>
      </c>
      <c r="G154" s="233"/>
      <c r="H154" s="236">
        <v>620.63999999999999</v>
      </c>
      <c r="I154" s="233"/>
      <c r="J154" s="233"/>
      <c r="K154" s="233"/>
      <c r="L154" s="237"/>
      <c r="M154" s="238"/>
      <c r="N154" s="239"/>
      <c r="O154" s="239"/>
      <c r="P154" s="239"/>
      <c r="Q154" s="239"/>
      <c r="R154" s="239"/>
      <c r="S154" s="239"/>
      <c r="T154" s="24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1" t="s">
        <v>178</v>
      </c>
      <c r="AU154" s="241" t="s">
        <v>84</v>
      </c>
      <c r="AV154" s="14" t="s">
        <v>84</v>
      </c>
      <c r="AW154" s="14" t="s">
        <v>180</v>
      </c>
      <c r="AX154" s="14" t="s">
        <v>76</v>
      </c>
      <c r="AY154" s="241" t="s">
        <v>167</v>
      </c>
    </row>
    <row r="155" s="14" customFormat="1">
      <c r="A155" s="14"/>
      <c r="B155" s="232"/>
      <c r="C155" s="233"/>
      <c r="D155" s="224" t="s">
        <v>178</v>
      </c>
      <c r="E155" s="234" t="s">
        <v>18</v>
      </c>
      <c r="F155" s="235" t="s">
        <v>227</v>
      </c>
      <c r="G155" s="233"/>
      <c r="H155" s="236">
        <v>37.299999999999997</v>
      </c>
      <c r="I155" s="233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178</v>
      </c>
      <c r="AU155" s="241" t="s">
        <v>84</v>
      </c>
      <c r="AV155" s="14" t="s">
        <v>84</v>
      </c>
      <c r="AW155" s="14" t="s">
        <v>180</v>
      </c>
      <c r="AX155" s="14" t="s">
        <v>76</v>
      </c>
      <c r="AY155" s="241" t="s">
        <v>167</v>
      </c>
    </row>
    <row r="156" s="2" customFormat="1" ht="37.8" customHeight="1">
      <c r="A156" s="33"/>
      <c r="B156" s="34"/>
      <c r="C156" s="206" t="s">
        <v>247</v>
      </c>
      <c r="D156" s="206" t="s">
        <v>169</v>
      </c>
      <c r="E156" s="207" t="s">
        <v>248</v>
      </c>
      <c r="F156" s="208" t="s">
        <v>249</v>
      </c>
      <c r="G156" s="209" t="s">
        <v>250</v>
      </c>
      <c r="H156" s="210">
        <v>430.30000000000001</v>
      </c>
      <c r="I156" s="211">
        <v>132</v>
      </c>
      <c r="J156" s="211">
        <f>ROUND(I156*H156,2)</f>
        <v>56799.599999999999</v>
      </c>
      <c r="K156" s="208" t="s">
        <v>173</v>
      </c>
      <c r="L156" s="39"/>
      <c r="M156" s="212" t="s">
        <v>18</v>
      </c>
      <c r="N156" s="213" t="s">
        <v>47</v>
      </c>
      <c r="O156" s="214">
        <v>0.042999999999999997</v>
      </c>
      <c r="P156" s="214">
        <f>O156*H156</f>
        <v>18.5029</v>
      </c>
      <c r="Q156" s="214">
        <v>4.0000000000000003E-05</v>
      </c>
      <c r="R156" s="214">
        <f>Q156*H156</f>
        <v>0.017212000000000002</v>
      </c>
      <c r="S156" s="214">
        <v>0</v>
      </c>
      <c r="T156" s="21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6" t="s">
        <v>174</v>
      </c>
      <c r="AT156" s="216" t="s">
        <v>169</v>
      </c>
      <c r="AU156" s="216" t="s">
        <v>84</v>
      </c>
      <c r="AY156" s="18" t="s">
        <v>167</v>
      </c>
      <c r="BE156" s="217">
        <f>IF(N156="základní",J156,0)</f>
        <v>56799.599999999999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20</v>
      </c>
      <c r="BK156" s="217">
        <f>ROUND(I156*H156,2)</f>
        <v>56799.599999999999</v>
      </c>
      <c r="BL156" s="18" t="s">
        <v>174</v>
      </c>
      <c r="BM156" s="216" t="s">
        <v>251</v>
      </c>
    </row>
    <row r="157" s="2" customFormat="1">
      <c r="A157" s="33"/>
      <c r="B157" s="34"/>
      <c r="C157" s="35"/>
      <c r="D157" s="218" t="s">
        <v>176</v>
      </c>
      <c r="E157" s="35"/>
      <c r="F157" s="219" t="s">
        <v>252</v>
      </c>
      <c r="G157" s="35"/>
      <c r="H157" s="35"/>
      <c r="I157" s="35"/>
      <c r="J157" s="35"/>
      <c r="K157" s="35"/>
      <c r="L157" s="39"/>
      <c r="M157" s="220"/>
      <c r="N157" s="221"/>
      <c r="O157" s="78"/>
      <c r="P157" s="78"/>
      <c r="Q157" s="78"/>
      <c r="R157" s="78"/>
      <c r="S157" s="78"/>
      <c r="T157" s="79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176</v>
      </c>
      <c r="AU157" s="18" t="s">
        <v>84</v>
      </c>
    </row>
    <row r="158" s="13" customFormat="1">
      <c r="A158" s="13"/>
      <c r="B158" s="222"/>
      <c r="C158" s="223"/>
      <c r="D158" s="224" t="s">
        <v>178</v>
      </c>
      <c r="E158" s="225" t="s">
        <v>18</v>
      </c>
      <c r="F158" s="226" t="s">
        <v>253</v>
      </c>
      <c r="G158" s="223"/>
      <c r="H158" s="225" t="s">
        <v>18</v>
      </c>
      <c r="I158" s="223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178</v>
      </c>
      <c r="AU158" s="231" t="s">
        <v>84</v>
      </c>
      <c r="AV158" s="13" t="s">
        <v>20</v>
      </c>
      <c r="AW158" s="13" t="s">
        <v>180</v>
      </c>
      <c r="AX158" s="13" t="s">
        <v>76</v>
      </c>
      <c r="AY158" s="231" t="s">
        <v>167</v>
      </c>
    </row>
    <row r="159" s="14" customFormat="1">
      <c r="A159" s="14"/>
      <c r="B159" s="232"/>
      <c r="C159" s="233"/>
      <c r="D159" s="224" t="s">
        <v>178</v>
      </c>
      <c r="E159" s="234" t="s">
        <v>18</v>
      </c>
      <c r="F159" s="235" t="s">
        <v>254</v>
      </c>
      <c r="G159" s="233"/>
      <c r="H159" s="236">
        <v>430.30000000000001</v>
      </c>
      <c r="I159" s="233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178</v>
      </c>
      <c r="AU159" s="241" t="s">
        <v>84</v>
      </c>
      <c r="AV159" s="14" t="s">
        <v>84</v>
      </c>
      <c r="AW159" s="14" t="s">
        <v>180</v>
      </c>
      <c r="AX159" s="14" t="s">
        <v>76</v>
      </c>
      <c r="AY159" s="241" t="s">
        <v>167</v>
      </c>
    </row>
    <row r="160" s="2" customFormat="1" ht="44.25" customHeight="1">
      <c r="A160" s="33"/>
      <c r="B160" s="34"/>
      <c r="C160" s="206" t="s">
        <v>255</v>
      </c>
      <c r="D160" s="206" t="s">
        <v>169</v>
      </c>
      <c r="E160" s="207" t="s">
        <v>256</v>
      </c>
      <c r="F160" s="208" t="s">
        <v>257</v>
      </c>
      <c r="G160" s="209" t="s">
        <v>250</v>
      </c>
      <c r="H160" s="210">
        <v>310</v>
      </c>
      <c r="I160" s="211">
        <v>163</v>
      </c>
      <c r="J160" s="211">
        <f>ROUND(I160*H160,2)</f>
        <v>50530</v>
      </c>
      <c r="K160" s="208" t="s">
        <v>173</v>
      </c>
      <c r="L160" s="39"/>
      <c r="M160" s="212" t="s">
        <v>18</v>
      </c>
      <c r="N160" s="213" t="s">
        <v>47</v>
      </c>
      <c r="O160" s="214">
        <v>0.245</v>
      </c>
      <c r="P160" s="214">
        <f>O160*H160</f>
        <v>75.950000000000003</v>
      </c>
      <c r="Q160" s="214">
        <v>1.0000000000000001E-05</v>
      </c>
      <c r="R160" s="214">
        <f>Q160*H160</f>
        <v>0.0031000000000000003</v>
      </c>
      <c r="S160" s="214">
        <v>0</v>
      </c>
      <c r="T160" s="21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6" t="s">
        <v>174</v>
      </c>
      <c r="AT160" s="216" t="s">
        <v>169</v>
      </c>
      <c r="AU160" s="216" t="s">
        <v>84</v>
      </c>
      <c r="AY160" s="18" t="s">
        <v>167</v>
      </c>
      <c r="BE160" s="217">
        <f>IF(N160="základní",J160,0)</f>
        <v>50530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20</v>
      </c>
      <c r="BK160" s="217">
        <f>ROUND(I160*H160,2)</f>
        <v>50530</v>
      </c>
      <c r="BL160" s="18" t="s">
        <v>174</v>
      </c>
      <c r="BM160" s="216" t="s">
        <v>258</v>
      </c>
    </row>
    <row r="161" s="2" customFormat="1">
      <c r="A161" s="33"/>
      <c r="B161" s="34"/>
      <c r="C161" s="35"/>
      <c r="D161" s="218" t="s">
        <v>176</v>
      </c>
      <c r="E161" s="35"/>
      <c r="F161" s="219" t="s">
        <v>259</v>
      </c>
      <c r="G161" s="35"/>
      <c r="H161" s="35"/>
      <c r="I161" s="35"/>
      <c r="J161" s="35"/>
      <c r="K161" s="35"/>
      <c r="L161" s="39"/>
      <c r="M161" s="220"/>
      <c r="N161" s="221"/>
      <c r="O161" s="78"/>
      <c r="P161" s="78"/>
      <c r="Q161" s="78"/>
      <c r="R161" s="78"/>
      <c r="S161" s="78"/>
      <c r="T161" s="79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8" t="s">
        <v>176</v>
      </c>
      <c r="AU161" s="18" t="s">
        <v>84</v>
      </c>
    </row>
    <row r="162" s="2" customFormat="1">
      <c r="A162" s="33"/>
      <c r="B162" s="34"/>
      <c r="C162" s="35"/>
      <c r="D162" s="224" t="s">
        <v>260</v>
      </c>
      <c r="E162" s="35"/>
      <c r="F162" s="252" t="s">
        <v>261</v>
      </c>
      <c r="G162" s="35"/>
      <c r="H162" s="35"/>
      <c r="I162" s="35"/>
      <c r="J162" s="35"/>
      <c r="K162" s="35"/>
      <c r="L162" s="39"/>
      <c r="M162" s="220"/>
      <c r="N162" s="221"/>
      <c r="O162" s="78"/>
      <c r="P162" s="78"/>
      <c r="Q162" s="78"/>
      <c r="R162" s="78"/>
      <c r="S162" s="78"/>
      <c r="T162" s="79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8" t="s">
        <v>260</v>
      </c>
      <c r="AU162" s="18" t="s">
        <v>84</v>
      </c>
    </row>
    <row r="163" s="13" customFormat="1">
      <c r="A163" s="13"/>
      <c r="B163" s="222"/>
      <c r="C163" s="223"/>
      <c r="D163" s="224" t="s">
        <v>178</v>
      </c>
      <c r="E163" s="225" t="s">
        <v>18</v>
      </c>
      <c r="F163" s="226" t="s">
        <v>262</v>
      </c>
      <c r="G163" s="223"/>
      <c r="H163" s="225" t="s">
        <v>18</v>
      </c>
      <c r="I163" s="223"/>
      <c r="J163" s="223"/>
      <c r="K163" s="223"/>
      <c r="L163" s="227"/>
      <c r="M163" s="228"/>
      <c r="N163" s="229"/>
      <c r="O163" s="229"/>
      <c r="P163" s="229"/>
      <c r="Q163" s="229"/>
      <c r="R163" s="229"/>
      <c r="S163" s="229"/>
      <c r="T163" s="230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1" t="s">
        <v>178</v>
      </c>
      <c r="AU163" s="231" t="s">
        <v>84</v>
      </c>
      <c r="AV163" s="13" t="s">
        <v>20</v>
      </c>
      <c r="AW163" s="13" t="s">
        <v>180</v>
      </c>
      <c r="AX163" s="13" t="s">
        <v>76</v>
      </c>
      <c r="AY163" s="231" t="s">
        <v>167</v>
      </c>
    </row>
    <row r="164" s="14" customFormat="1">
      <c r="A164" s="14"/>
      <c r="B164" s="232"/>
      <c r="C164" s="233"/>
      <c r="D164" s="224" t="s">
        <v>178</v>
      </c>
      <c r="E164" s="234" t="s">
        <v>18</v>
      </c>
      <c r="F164" s="235" t="s">
        <v>263</v>
      </c>
      <c r="G164" s="233"/>
      <c r="H164" s="236">
        <v>310</v>
      </c>
      <c r="I164" s="233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178</v>
      </c>
      <c r="AU164" s="241" t="s">
        <v>84</v>
      </c>
      <c r="AV164" s="14" t="s">
        <v>84</v>
      </c>
      <c r="AW164" s="14" t="s">
        <v>180</v>
      </c>
      <c r="AX164" s="14" t="s">
        <v>76</v>
      </c>
      <c r="AY164" s="241" t="s">
        <v>167</v>
      </c>
    </row>
    <row r="165" s="12" customFormat="1" ht="22.8" customHeight="1">
      <c r="A165" s="12"/>
      <c r="B165" s="191"/>
      <c r="C165" s="192"/>
      <c r="D165" s="193" t="s">
        <v>75</v>
      </c>
      <c r="E165" s="204" t="s">
        <v>228</v>
      </c>
      <c r="F165" s="204" t="s">
        <v>264</v>
      </c>
      <c r="G165" s="192"/>
      <c r="H165" s="192"/>
      <c r="I165" s="192"/>
      <c r="J165" s="205">
        <f>BK165</f>
        <v>419599.96999999997</v>
      </c>
      <c r="K165" s="192"/>
      <c r="L165" s="196"/>
      <c r="M165" s="197"/>
      <c r="N165" s="198"/>
      <c r="O165" s="198"/>
      <c r="P165" s="199">
        <f>SUM(P166:P194)</f>
        <v>816.49696000000006</v>
      </c>
      <c r="Q165" s="198"/>
      <c r="R165" s="199">
        <f>SUM(R166:R194)</f>
        <v>6.9394179500000002</v>
      </c>
      <c r="S165" s="198"/>
      <c r="T165" s="200">
        <f>SUM(T166:T194)</f>
        <v>7.4825999999999997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1" t="s">
        <v>20</v>
      </c>
      <c r="AT165" s="202" t="s">
        <v>75</v>
      </c>
      <c r="AU165" s="202" t="s">
        <v>20</v>
      </c>
      <c r="AY165" s="201" t="s">
        <v>167</v>
      </c>
      <c r="BK165" s="203">
        <f>SUM(BK166:BK194)</f>
        <v>419599.96999999997</v>
      </c>
    </row>
    <row r="166" s="2" customFormat="1" ht="55.5" customHeight="1">
      <c r="A166" s="33"/>
      <c r="B166" s="34"/>
      <c r="C166" s="206" t="s">
        <v>265</v>
      </c>
      <c r="D166" s="206" t="s">
        <v>169</v>
      </c>
      <c r="E166" s="207" t="s">
        <v>266</v>
      </c>
      <c r="F166" s="208" t="s">
        <v>267</v>
      </c>
      <c r="G166" s="209" t="s">
        <v>250</v>
      </c>
      <c r="H166" s="210">
        <v>44.049999999999997</v>
      </c>
      <c r="I166" s="211">
        <v>291</v>
      </c>
      <c r="J166" s="211">
        <f>ROUND(I166*H166,2)</f>
        <v>12818.549999999999</v>
      </c>
      <c r="K166" s="208" t="s">
        <v>173</v>
      </c>
      <c r="L166" s="39"/>
      <c r="M166" s="212" t="s">
        <v>18</v>
      </c>
      <c r="N166" s="213" t="s">
        <v>47</v>
      </c>
      <c r="O166" s="214">
        <v>0.247</v>
      </c>
      <c r="P166" s="214">
        <f>O166*H166</f>
        <v>10.88035</v>
      </c>
      <c r="Q166" s="214">
        <v>0.12095</v>
      </c>
      <c r="R166" s="214">
        <f>Q166*H166</f>
        <v>5.3278474999999998</v>
      </c>
      <c r="S166" s="214">
        <v>0</v>
      </c>
      <c r="T166" s="21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6" t="s">
        <v>174</v>
      </c>
      <c r="AT166" s="216" t="s">
        <v>169</v>
      </c>
      <c r="AU166" s="216" t="s">
        <v>84</v>
      </c>
      <c r="AY166" s="18" t="s">
        <v>167</v>
      </c>
      <c r="BE166" s="217">
        <f>IF(N166="základní",J166,0)</f>
        <v>12818.549999999999</v>
      </c>
      <c r="BF166" s="217">
        <f>IF(N166="snížená",J166,0)</f>
        <v>0</v>
      </c>
      <c r="BG166" s="217">
        <f>IF(N166="zákl. přenesená",J166,0)</f>
        <v>0</v>
      </c>
      <c r="BH166" s="217">
        <f>IF(N166="sníž. přenesená",J166,0)</f>
        <v>0</v>
      </c>
      <c r="BI166" s="217">
        <f>IF(N166="nulová",J166,0)</f>
        <v>0</v>
      </c>
      <c r="BJ166" s="18" t="s">
        <v>20</v>
      </c>
      <c r="BK166" s="217">
        <f>ROUND(I166*H166,2)</f>
        <v>12818.549999999999</v>
      </c>
      <c r="BL166" s="18" t="s">
        <v>174</v>
      </c>
      <c r="BM166" s="216" t="s">
        <v>268</v>
      </c>
    </row>
    <row r="167" s="2" customFormat="1">
      <c r="A167" s="33"/>
      <c r="B167" s="34"/>
      <c r="C167" s="35"/>
      <c r="D167" s="218" t="s">
        <v>176</v>
      </c>
      <c r="E167" s="35"/>
      <c r="F167" s="219" t="s">
        <v>269</v>
      </c>
      <c r="G167" s="35"/>
      <c r="H167" s="35"/>
      <c r="I167" s="35"/>
      <c r="J167" s="35"/>
      <c r="K167" s="35"/>
      <c r="L167" s="39"/>
      <c r="M167" s="220"/>
      <c r="N167" s="221"/>
      <c r="O167" s="78"/>
      <c r="P167" s="78"/>
      <c r="Q167" s="78"/>
      <c r="R167" s="78"/>
      <c r="S167" s="78"/>
      <c r="T167" s="79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8" t="s">
        <v>176</v>
      </c>
      <c r="AU167" s="18" t="s">
        <v>84</v>
      </c>
    </row>
    <row r="168" s="13" customFormat="1">
      <c r="A168" s="13"/>
      <c r="B168" s="222"/>
      <c r="C168" s="223"/>
      <c r="D168" s="224" t="s">
        <v>178</v>
      </c>
      <c r="E168" s="225" t="s">
        <v>18</v>
      </c>
      <c r="F168" s="226" t="s">
        <v>270</v>
      </c>
      <c r="G168" s="223"/>
      <c r="H168" s="225" t="s">
        <v>18</v>
      </c>
      <c r="I168" s="223"/>
      <c r="J168" s="223"/>
      <c r="K168" s="223"/>
      <c r="L168" s="227"/>
      <c r="M168" s="228"/>
      <c r="N168" s="229"/>
      <c r="O168" s="229"/>
      <c r="P168" s="229"/>
      <c r="Q168" s="229"/>
      <c r="R168" s="229"/>
      <c r="S168" s="229"/>
      <c r="T168" s="23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1" t="s">
        <v>178</v>
      </c>
      <c r="AU168" s="231" t="s">
        <v>84</v>
      </c>
      <c r="AV168" s="13" t="s">
        <v>20</v>
      </c>
      <c r="AW168" s="13" t="s">
        <v>180</v>
      </c>
      <c r="AX168" s="13" t="s">
        <v>76</v>
      </c>
      <c r="AY168" s="231" t="s">
        <v>167</v>
      </c>
    </row>
    <row r="169" s="14" customFormat="1">
      <c r="A169" s="14"/>
      <c r="B169" s="232"/>
      <c r="C169" s="233"/>
      <c r="D169" s="224" t="s">
        <v>178</v>
      </c>
      <c r="E169" s="234" t="s">
        <v>18</v>
      </c>
      <c r="F169" s="235" t="s">
        <v>271</v>
      </c>
      <c r="G169" s="233"/>
      <c r="H169" s="236">
        <v>44.049999999999997</v>
      </c>
      <c r="I169" s="233"/>
      <c r="J169" s="233"/>
      <c r="K169" s="233"/>
      <c r="L169" s="237"/>
      <c r="M169" s="238"/>
      <c r="N169" s="239"/>
      <c r="O169" s="239"/>
      <c r="P169" s="239"/>
      <c r="Q169" s="239"/>
      <c r="R169" s="239"/>
      <c r="S169" s="239"/>
      <c r="T169" s="24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1" t="s">
        <v>178</v>
      </c>
      <c r="AU169" s="241" t="s">
        <v>84</v>
      </c>
      <c r="AV169" s="14" t="s">
        <v>84</v>
      </c>
      <c r="AW169" s="14" t="s">
        <v>180</v>
      </c>
      <c r="AX169" s="14" t="s">
        <v>76</v>
      </c>
      <c r="AY169" s="241" t="s">
        <v>167</v>
      </c>
    </row>
    <row r="170" s="2" customFormat="1" ht="21.75" customHeight="1">
      <c r="A170" s="33"/>
      <c r="B170" s="34"/>
      <c r="C170" s="253" t="s">
        <v>8</v>
      </c>
      <c r="D170" s="253" t="s">
        <v>272</v>
      </c>
      <c r="E170" s="254" t="s">
        <v>273</v>
      </c>
      <c r="F170" s="255" t="s">
        <v>274</v>
      </c>
      <c r="G170" s="256" t="s">
        <v>124</v>
      </c>
      <c r="H170" s="257">
        <v>9.6910000000000007</v>
      </c>
      <c r="I170" s="258">
        <v>505</v>
      </c>
      <c r="J170" s="258">
        <f>ROUND(I170*H170,2)</f>
        <v>4893.96</v>
      </c>
      <c r="K170" s="255" t="s">
        <v>173</v>
      </c>
      <c r="L170" s="259"/>
      <c r="M170" s="260" t="s">
        <v>18</v>
      </c>
      <c r="N170" s="261" t="s">
        <v>47</v>
      </c>
      <c r="O170" s="214">
        <v>0</v>
      </c>
      <c r="P170" s="214">
        <f>O170*H170</f>
        <v>0</v>
      </c>
      <c r="Q170" s="214">
        <v>0.14999999999999999</v>
      </c>
      <c r="R170" s="214">
        <f>Q170*H170</f>
        <v>1.4536500000000001</v>
      </c>
      <c r="S170" s="214">
        <v>0</v>
      </c>
      <c r="T170" s="21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6" t="s">
        <v>221</v>
      </c>
      <c r="AT170" s="216" t="s">
        <v>272</v>
      </c>
      <c r="AU170" s="216" t="s">
        <v>84</v>
      </c>
      <c r="AY170" s="18" t="s">
        <v>167</v>
      </c>
      <c r="BE170" s="217">
        <f>IF(N170="základní",J170,0)</f>
        <v>4893.96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20</v>
      </c>
      <c r="BK170" s="217">
        <f>ROUND(I170*H170,2)</f>
        <v>4893.96</v>
      </c>
      <c r="BL170" s="18" t="s">
        <v>174</v>
      </c>
      <c r="BM170" s="216" t="s">
        <v>275</v>
      </c>
    </row>
    <row r="171" s="14" customFormat="1">
      <c r="A171" s="14"/>
      <c r="B171" s="232"/>
      <c r="C171" s="233"/>
      <c r="D171" s="224" t="s">
        <v>178</v>
      </c>
      <c r="E171" s="233"/>
      <c r="F171" s="235" t="s">
        <v>276</v>
      </c>
      <c r="G171" s="233"/>
      <c r="H171" s="236">
        <v>9.6910000000000007</v>
      </c>
      <c r="I171" s="233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178</v>
      </c>
      <c r="AU171" s="241" t="s">
        <v>84</v>
      </c>
      <c r="AV171" s="14" t="s">
        <v>84</v>
      </c>
      <c r="AW171" s="14" t="s">
        <v>4</v>
      </c>
      <c r="AX171" s="14" t="s">
        <v>20</v>
      </c>
      <c r="AY171" s="241" t="s">
        <v>167</v>
      </c>
    </row>
    <row r="172" s="2" customFormat="1" ht="24.15" customHeight="1">
      <c r="A172" s="33"/>
      <c r="B172" s="34"/>
      <c r="C172" s="206" t="s">
        <v>277</v>
      </c>
      <c r="D172" s="206" t="s">
        <v>169</v>
      </c>
      <c r="E172" s="207" t="s">
        <v>278</v>
      </c>
      <c r="F172" s="208" t="s">
        <v>279</v>
      </c>
      <c r="G172" s="209" t="s">
        <v>250</v>
      </c>
      <c r="H172" s="210">
        <v>40.75</v>
      </c>
      <c r="I172" s="211">
        <v>692</v>
      </c>
      <c r="J172" s="211">
        <f>ROUND(I172*H172,2)</f>
        <v>28199</v>
      </c>
      <c r="K172" s="208" t="s">
        <v>173</v>
      </c>
      <c r="L172" s="39"/>
      <c r="M172" s="212" t="s">
        <v>18</v>
      </c>
      <c r="N172" s="213" t="s">
        <v>47</v>
      </c>
      <c r="O172" s="214">
        <v>0.85699999999999998</v>
      </c>
      <c r="P172" s="214">
        <f>O172*H172</f>
        <v>34.922750000000001</v>
      </c>
      <c r="Q172" s="214">
        <v>0.00013999999999999999</v>
      </c>
      <c r="R172" s="214">
        <f>Q172*H172</f>
        <v>0.0057049999999999991</v>
      </c>
      <c r="S172" s="214">
        <v>0</v>
      </c>
      <c r="T172" s="21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6" t="s">
        <v>174</v>
      </c>
      <c r="AT172" s="216" t="s">
        <v>169</v>
      </c>
      <c r="AU172" s="216" t="s">
        <v>84</v>
      </c>
      <c r="AY172" s="18" t="s">
        <v>167</v>
      </c>
      <c r="BE172" s="217">
        <f>IF(N172="základní",J172,0)</f>
        <v>28199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20</v>
      </c>
      <c r="BK172" s="217">
        <f>ROUND(I172*H172,2)</f>
        <v>28199</v>
      </c>
      <c r="BL172" s="18" t="s">
        <v>174</v>
      </c>
      <c r="BM172" s="216" t="s">
        <v>280</v>
      </c>
    </row>
    <row r="173" s="2" customFormat="1">
      <c r="A173" s="33"/>
      <c r="B173" s="34"/>
      <c r="C173" s="35"/>
      <c r="D173" s="218" t="s">
        <v>176</v>
      </c>
      <c r="E173" s="35"/>
      <c r="F173" s="219" t="s">
        <v>281</v>
      </c>
      <c r="G173" s="35"/>
      <c r="H173" s="35"/>
      <c r="I173" s="35"/>
      <c r="J173" s="35"/>
      <c r="K173" s="35"/>
      <c r="L173" s="39"/>
      <c r="M173" s="220"/>
      <c r="N173" s="221"/>
      <c r="O173" s="78"/>
      <c r="P173" s="78"/>
      <c r="Q173" s="78"/>
      <c r="R173" s="78"/>
      <c r="S173" s="78"/>
      <c r="T173" s="79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176</v>
      </c>
      <c r="AU173" s="18" t="s">
        <v>84</v>
      </c>
    </row>
    <row r="174" s="13" customFormat="1">
      <c r="A174" s="13"/>
      <c r="B174" s="222"/>
      <c r="C174" s="223"/>
      <c r="D174" s="224" t="s">
        <v>178</v>
      </c>
      <c r="E174" s="225" t="s">
        <v>18</v>
      </c>
      <c r="F174" s="226" t="s">
        <v>282</v>
      </c>
      <c r="G174" s="223"/>
      <c r="H174" s="225" t="s">
        <v>18</v>
      </c>
      <c r="I174" s="223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178</v>
      </c>
      <c r="AU174" s="231" t="s">
        <v>84</v>
      </c>
      <c r="AV174" s="13" t="s">
        <v>20</v>
      </c>
      <c r="AW174" s="13" t="s">
        <v>180</v>
      </c>
      <c r="AX174" s="13" t="s">
        <v>76</v>
      </c>
      <c r="AY174" s="231" t="s">
        <v>167</v>
      </c>
    </row>
    <row r="175" s="14" customFormat="1">
      <c r="A175" s="14"/>
      <c r="B175" s="232"/>
      <c r="C175" s="233"/>
      <c r="D175" s="224" t="s">
        <v>178</v>
      </c>
      <c r="E175" s="234" t="s">
        <v>18</v>
      </c>
      <c r="F175" s="235" t="s">
        <v>283</v>
      </c>
      <c r="G175" s="233"/>
      <c r="H175" s="236">
        <v>40.75</v>
      </c>
      <c r="I175" s="233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178</v>
      </c>
      <c r="AU175" s="241" t="s">
        <v>84</v>
      </c>
      <c r="AV175" s="14" t="s">
        <v>84</v>
      </c>
      <c r="AW175" s="14" t="s">
        <v>180</v>
      </c>
      <c r="AX175" s="14" t="s">
        <v>76</v>
      </c>
      <c r="AY175" s="241" t="s">
        <v>167</v>
      </c>
    </row>
    <row r="176" s="2" customFormat="1" ht="37.8" customHeight="1">
      <c r="A176" s="33"/>
      <c r="B176" s="34"/>
      <c r="C176" s="206" t="s">
        <v>284</v>
      </c>
      <c r="D176" s="206" t="s">
        <v>169</v>
      </c>
      <c r="E176" s="207" t="s">
        <v>285</v>
      </c>
      <c r="F176" s="208" t="s">
        <v>286</v>
      </c>
      <c r="G176" s="209" t="s">
        <v>124</v>
      </c>
      <c r="H176" s="210">
        <v>34.039999999999999</v>
      </c>
      <c r="I176" s="211">
        <v>65.200000000000003</v>
      </c>
      <c r="J176" s="211">
        <f>ROUND(I176*H176,2)</f>
        <v>2219.4099999999999</v>
      </c>
      <c r="K176" s="208" t="s">
        <v>173</v>
      </c>
      <c r="L176" s="39"/>
      <c r="M176" s="212" t="s">
        <v>18</v>
      </c>
      <c r="N176" s="213" t="s">
        <v>47</v>
      </c>
      <c r="O176" s="214">
        <v>0.105</v>
      </c>
      <c r="P176" s="214">
        <f>O176*H176</f>
        <v>3.5741999999999998</v>
      </c>
      <c r="Q176" s="214">
        <v>0.00012999999999999999</v>
      </c>
      <c r="R176" s="214">
        <f>Q176*H176</f>
        <v>0.0044251999999999998</v>
      </c>
      <c r="S176" s="214">
        <v>0</v>
      </c>
      <c r="T176" s="21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6" t="s">
        <v>174</v>
      </c>
      <c r="AT176" s="216" t="s">
        <v>169</v>
      </c>
      <c r="AU176" s="216" t="s">
        <v>84</v>
      </c>
      <c r="AY176" s="18" t="s">
        <v>167</v>
      </c>
      <c r="BE176" s="217">
        <f>IF(N176="základní",J176,0)</f>
        <v>2219.4099999999999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20</v>
      </c>
      <c r="BK176" s="217">
        <f>ROUND(I176*H176,2)</f>
        <v>2219.4099999999999</v>
      </c>
      <c r="BL176" s="18" t="s">
        <v>174</v>
      </c>
      <c r="BM176" s="216" t="s">
        <v>287</v>
      </c>
    </row>
    <row r="177" s="2" customFormat="1">
      <c r="A177" s="33"/>
      <c r="B177" s="34"/>
      <c r="C177" s="35"/>
      <c r="D177" s="218" t="s">
        <v>176</v>
      </c>
      <c r="E177" s="35"/>
      <c r="F177" s="219" t="s">
        <v>288</v>
      </c>
      <c r="G177" s="35"/>
      <c r="H177" s="35"/>
      <c r="I177" s="35"/>
      <c r="J177" s="35"/>
      <c r="K177" s="35"/>
      <c r="L177" s="39"/>
      <c r="M177" s="220"/>
      <c r="N177" s="221"/>
      <c r="O177" s="78"/>
      <c r="P177" s="78"/>
      <c r="Q177" s="78"/>
      <c r="R177" s="78"/>
      <c r="S177" s="78"/>
      <c r="T177" s="79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176</v>
      </c>
      <c r="AU177" s="18" t="s">
        <v>84</v>
      </c>
    </row>
    <row r="178" s="14" customFormat="1">
      <c r="A178" s="14"/>
      <c r="B178" s="232"/>
      <c r="C178" s="233"/>
      <c r="D178" s="224" t="s">
        <v>178</v>
      </c>
      <c r="E178" s="234" t="s">
        <v>18</v>
      </c>
      <c r="F178" s="235" t="s">
        <v>289</v>
      </c>
      <c r="G178" s="233"/>
      <c r="H178" s="236">
        <v>34.039999999999999</v>
      </c>
      <c r="I178" s="233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178</v>
      </c>
      <c r="AU178" s="241" t="s">
        <v>84</v>
      </c>
      <c r="AV178" s="14" t="s">
        <v>84</v>
      </c>
      <c r="AW178" s="14" t="s">
        <v>180</v>
      </c>
      <c r="AX178" s="14" t="s">
        <v>76</v>
      </c>
      <c r="AY178" s="241" t="s">
        <v>167</v>
      </c>
    </row>
    <row r="179" s="2" customFormat="1" ht="49.05" customHeight="1">
      <c r="A179" s="33"/>
      <c r="B179" s="34"/>
      <c r="C179" s="206" t="s">
        <v>290</v>
      </c>
      <c r="D179" s="206" t="s">
        <v>169</v>
      </c>
      <c r="E179" s="207" t="s">
        <v>291</v>
      </c>
      <c r="F179" s="208" t="s">
        <v>292</v>
      </c>
      <c r="G179" s="209" t="s">
        <v>124</v>
      </c>
      <c r="H179" s="210">
        <v>2730.6700000000001</v>
      </c>
      <c r="I179" s="211">
        <v>125</v>
      </c>
      <c r="J179" s="211">
        <f>ROUND(I179*H179,2)</f>
        <v>341333.75</v>
      </c>
      <c r="K179" s="208" t="s">
        <v>173</v>
      </c>
      <c r="L179" s="39"/>
      <c r="M179" s="212" t="s">
        <v>18</v>
      </c>
      <c r="N179" s="213" t="s">
        <v>47</v>
      </c>
      <c r="O179" s="214">
        <v>0.26300000000000001</v>
      </c>
      <c r="P179" s="214">
        <f>O179*H179</f>
        <v>718.16621000000009</v>
      </c>
      <c r="Q179" s="214">
        <v>3.0000000000000001E-05</v>
      </c>
      <c r="R179" s="214">
        <f>Q179*H179</f>
        <v>0.08192010000000001</v>
      </c>
      <c r="S179" s="214">
        <v>0</v>
      </c>
      <c r="T179" s="21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6" t="s">
        <v>174</v>
      </c>
      <c r="AT179" s="216" t="s">
        <v>169</v>
      </c>
      <c r="AU179" s="216" t="s">
        <v>84</v>
      </c>
      <c r="AY179" s="18" t="s">
        <v>167</v>
      </c>
      <c r="BE179" s="217">
        <f>IF(N179="základní",J179,0)</f>
        <v>341333.75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20</v>
      </c>
      <c r="BK179" s="217">
        <f>ROUND(I179*H179,2)</f>
        <v>341333.75</v>
      </c>
      <c r="BL179" s="18" t="s">
        <v>174</v>
      </c>
      <c r="BM179" s="216" t="s">
        <v>293</v>
      </c>
    </row>
    <row r="180" s="2" customFormat="1">
      <c r="A180" s="33"/>
      <c r="B180" s="34"/>
      <c r="C180" s="35"/>
      <c r="D180" s="218" t="s">
        <v>176</v>
      </c>
      <c r="E180" s="35"/>
      <c r="F180" s="219" t="s">
        <v>294</v>
      </c>
      <c r="G180" s="35"/>
      <c r="H180" s="35"/>
      <c r="I180" s="35"/>
      <c r="J180" s="35"/>
      <c r="K180" s="35"/>
      <c r="L180" s="39"/>
      <c r="M180" s="220"/>
      <c r="N180" s="221"/>
      <c r="O180" s="78"/>
      <c r="P180" s="78"/>
      <c r="Q180" s="78"/>
      <c r="R180" s="78"/>
      <c r="S180" s="78"/>
      <c r="T180" s="79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176</v>
      </c>
      <c r="AU180" s="18" t="s">
        <v>84</v>
      </c>
    </row>
    <row r="181" s="14" customFormat="1">
      <c r="A181" s="14"/>
      <c r="B181" s="232"/>
      <c r="C181" s="233"/>
      <c r="D181" s="224" t="s">
        <v>178</v>
      </c>
      <c r="E181" s="234" t="s">
        <v>18</v>
      </c>
      <c r="F181" s="235" t="s">
        <v>295</v>
      </c>
      <c r="G181" s="233"/>
      <c r="H181" s="236">
        <v>2261.8499999999999</v>
      </c>
      <c r="I181" s="233"/>
      <c r="J181" s="233"/>
      <c r="K181" s="233"/>
      <c r="L181" s="237"/>
      <c r="M181" s="238"/>
      <c r="N181" s="239"/>
      <c r="O181" s="239"/>
      <c r="P181" s="239"/>
      <c r="Q181" s="239"/>
      <c r="R181" s="239"/>
      <c r="S181" s="239"/>
      <c r="T181" s="24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41" t="s">
        <v>178</v>
      </c>
      <c r="AU181" s="241" t="s">
        <v>84</v>
      </c>
      <c r="AV181" s="14" t="s">
        <v>84</v>
      </c>
      <c r="AW181" s="14" t="s">
        <v>180</v>
      </c>
      <c r="AX181" s="14" t="s">
        <v>76</v>
      </c>
      <c r="AY181" s="241" t="s">
        <v>167</v>
      </c>
    </row>
    <row r="182" s="14" customFormat="1">
      <c r="A182" s="14"/>
      <c r="B182" s="232"/>
      <c r="C182" s="233"/>
      <c r="D182" s="224" t="s">
        <v>178</v>
      </c>
      <c r="E182" s="234" t="s">
        <v>18</v>
      </c>
      <c r="F182" s="235" t="s">
        <v>296</v>
      </c>
      <c r="G182" s="233"/>
      <c r="H182" s="236">
        <v>37.299999999999997</v>
      </c>
      <c r="I182" s="233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178</v>
      </c>
      <c r="AU182" s="241" t="s">
        <v>84</v>
      </c>
      <c r="AV182" s="14" t="s">
        <v>84</v>
      </c>
      <c r="AW182" s="14" t="s">
        <v>180</v>
      </c>
      <c r="AX182" s="14" t="s">
        <v>76</v>
      </c>
      <c r="AY182" s="241" t="s">
        <v>167</v>
      </c>
    </row>
    <row r="183" s="14" customFormat="1">
      <c r="A183" s="14"/>
      <c r="B183" s="232"/>
      <c r="C183" s="233"/>
      <c r="D183" s="224" t="s">
        <v>178</v>
      </c>
      <c r="E183" s="234" t="s">
        <v>18</v>
      </c>
      <c r="F183" s="235" t="s">
        <v>297</v>
      </c>
      <c r="G183" s="233"/>
      <c r="H183" s="236">
        <v>431.51999999999998</v>
      </c>
      <c r="I183" s="233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178</v>
      </c>
      <c r="AU183" s="241" t="s">
        <v>84</v>
      </c>
      <c r="AV183" s="14" t="s">
        <v>84</v>
      </c>
      <c r="AW183" s="14" t="s">
        <v>180</v>
      </c>
      <c r="AX183" s="14" t="s">
        <v>76</v>
      </c>
      <c r="AY183" s="241" t="s">
        <v>167</v>
      </c>
    </row>
    <row r="184" s="2" customFormat="1" ht="44.25" customHeight="1">
      <c r="A184" s="33"/>
      <c r="B184" s="34"/>
      <c r="C184" s="206" t="s">
        <v>298</v>
      </c>
      <c r="D184" s="206" t="s">
        <v>169</v>
      </c>
      <c r="E184" s="207" t="s">
        <v>299</v>
      </c>
      <c r="F184" s="208" t="s">
        <v>300</v>
      </c>
      <c r="G184" s="209" t="s">
        <v>124</v>
      </c>
      <c r="H184" s="210">
        <v>69.337000000000003</v>
      </c>
      <c r="I184" s="211">
        <v>219</v>
      </c>
      <c r="J184" s="211">
        <f>ROUND(I184*H184,2)</f>
        <v>15184.799999999999</v>
      </c>
      <c r="K184" s="208" t="s">
        <v>173</v>
      </c>
      <c r="L184" s="39"/>
      <c r="M184" s="212" t="s">
        <v>18</v>
      </c>
      <c r="N184" s="213" t="s">
        <v>47</v>
      </c>
      <c r="O184" s="214">
        <v>0.20000000000000001</v>
      </c>
      <c r="P184" s="214">
        <f>O184*H184</f>
        <v>13.867400000000002</v>
      </c>
      <c r="Q184" s="214">
        <v>0.00095</v>
      </c>
      <c r="R184" s="214">
        <f>Q184*H184</f>
        <v>0.065870150000000002</v>
      </c>
      <c r="S184" s="214">
        <v>0</v>
      </c>
      <c r="T184" s="21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6" t="s">
        <v>174</v>
      </c>
      <c r="AT184" s="216" t="s">
        <v>169</v>
      </c>
      <c r="AU184" s="216" t="s">
        <v>84</v>
      </c>
      <c r="AY184" s="18" t="s">
        <v>167</v>
      </c>
      <c r="BE184" s="217">
        <f>IF(N184="základní",J184,0)</f>
        <v>15184.799999999999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20</v>
      </c>
      <c r="BK184" s="217">
        <f>ROUND(I184*H184,2)</f>
        <v>15184.799999999999</v>
      </c>
      <c r="BL184" s="18" t="s">
        <v>174</v>
      </c>
      <c r="BM184" s="216" t="s">
        <v>301</v>
      </c>
    </row>
    <row r="185" s="2" customFormat="1">
      <c r="A185" s="33"/>
      <c r="B185" s="34"/>
      <c r="C185" s="35"/>
      <c r="D185" s="218" t="s">
        <v>176</v>
      </c>
      <c r="E185" s="35"/>
      <c r="F185" s="219" t="s">
        <v>302</v>
      </c>
      <c r="G185" s="35"/>
      <c r="H185" s="35"/>
      <c r="I185" s="35"/>
      <c r="J185" s="35"/>
      <c r="K185" s="35"/>
      <c r="L185" s="39"/>
      <c r="M185" s="220"/>
      <c r="N185" s="221"/>
      <c r="O185" s="78"/>
      <c r="P185" s="78"/>
      <c r="Q185" s="78"/>
      <c r="R185" s="78"/>
      <c r="S185" s="78"/>
      <c r="T185" s="79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176</v>
      </c>
      <c r="AU185" s="18" t="s">
        <v>84</v>
      </c>
    </row>
    <row r="186" s="13" customFormat="1">
      <c r="A186" s="13"/>
      <c r="B186" s="222"/>
      <c r="C186" s="223"/>
      <c r="D186" s="224" t="s">
        <v>178</v>
      </c>
      <c r="E186" s="225" t="s">
        <v>18</v>
      </c>
      <c r="F186" s="226" t="s">
        <v>303</v>
      </c>
      <c r="G186" s="223"/>
      <c r="H186" s="225" t="s">
        <v>18</v>
      </c>
      <c r="I186" s="223"/>
      <c r="J186" s="223"/>
      <c r="K186" s="223"/>
      <c r="L186" s="227"/>
      <c r="M186" s="228"/>
      <c r="N186" s="229"/>
      <c r="O186" s="229"/>
      <c r="P186" s="229"/>
      <c r="Q186" s="229"/>
      <c r="R186" s="229"/>
      <c r="S186" s="229"/>
      <c r="T186" s="23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1" t="s">
        <v>178</v>
      </c>
      <c r="AU186" s="231" t="s">
        <v>84</v>
      </c>
      <c r="AV186" s="13" t="s">
        <v>20</v>
      </c>
      <c r="AW186" s="13" t="s">
        <v>180</v>
      </c>
      <c r="AX186" s="13" t="s">
        <v>76</v>
      </c>
      <c r="AY186" s="231" t="s">
        <v>167</v>
      </c>
    </row>
    <row r="187" s="14" customFormat="1">
      <c r="A187" s="14"/>
      <c r="B187" s="232"/>
      <c r="C187" s="233"/>
      <c r="D187" s="224" t="s">
        <v>178</v>
      </c>
      <c r="E187" s="234" t="s">
        <v>18</v>
      </c>
      <c r="F187" s="235" t="s">
        <v>304</v>
      </c>
      <c r="G187" s="233"/>
      <c r="H187" s="236">
        <v>69.336571090850299</v>
      </c>
      <c r="I187" s="233"/>
      <c r="J187" s="233"/>
      <c r="K187" s="233"/>
      <c r="L187" s="237"/>
      <c r="M187" s="238"/>
      <c r="N187" s="239"/>
      <c r="O187" s="239"/>
      <c r="P187" s="239"/>
      <c r="Q187" s="239"/>
      <c r="R187" s="239"/>
      <c r="S187" s="239"/>
      <c r="T187" s="24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41" t="s">
        <v>178</v>
      </c>
      <c r="AU187" s="241" t="s">
        <v>84</v>
      </c>
      <c r="AV187" s="14" t="s">
        <v>84</v>
      </c>
      <c r="AW187" s="14" t="s">
        <v>180</v>
      </c>
      <c r="AX187" s="14" t="s">
        <v>76</v>
      </c>
      <c r="AY187" s="241" t="s">
        <v>167</v>
      </c>
    </row>
    <row r="188" s="2" customFormat="1" ht="24.15" customHeight="1">
      <c r="A188" s="33"/>
      <c r="B188" s="34"/>
      <c r="C188" s="206" t="s">
        <v>305</v>
      </c>
      <c r="D188" s="206" t="s">
        <v>169</v>
      </c>
      <c r="E188" s="207" t="s">
        <v>306</v>
      </c>
      <c r="F188" s="208" t="s">
        <v>307</v>
      </c>
      <c r="G188" s="209" t="s">
        <v>172</v>
      </c>
      <c r="H188" s="210">
        <v>2.7149999999999999</v>
      </c>
      <c r="I188" s="211">
        <v>4460</v>
      </c>
      <c r="J188" s="211">
        <f>ROUND(I188*H188,2)</f>
        <v>12108.9</v>
      </c>
      <c r="K188" s="208" t="s">
        <v>173</v>
      </c>
      <c r="L188" s="39"/>
      <c r="M188" s="212" t="s">
        <v>18</v>
      </c>
      <c r="N188" s="213" t="s">
        <v>47</v>
      </c>
      <c r="O188" s="214">
        <v>10.470000000000001</v>
      </c>
      <c r="P188" s="214">
        <f>O188*H188</f>
        <v>28.42605</v>
      </c>
      <c r="Q188" s="214">
        <v>0</v>
      </c>
      <c r="R188" s="214">
        <f>Q188*H188</f>
        <v>0</v>
      </c>
      <c r="S188" s="214">
        <v>2.2000000000000002</v>
      </c>
      <c r="T188" s="215">
        <f>S188*H188</f>
        <v>5.9729999999999999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6" t="s">
        <v>174</v>
      </c>
      <c r="AT188" s="216" t="s">
        <v>169</v>
      </c>
      <c r="AU188" s="216" t="s">
        <v>84</v>
      </c>
      <c r="AY188" s="18" t="s">
        <v>167</v>
      </c>
      <c r="BE188" s="217">
        <f>IF(N188="základní",J188,0)</f>
        <v>12108.9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20</v>
      </c>
      <c r="BK188" s="217">
        <f>ROUND(I188*H188,2)</f>
        <v>12108.9</v>
      </c>
      <c r="BL188" s="18" t="s">
        <v>174</v>
      </c>
      <c r="BM188" s="216" t="s">
        <v>308</v>
      </c>
    </row>
    <row r="189" s="2" customFormat="1">
      <c r="A189" s="33"/>
      <c r="B189" s="34"/>
      <c r="C189" s="35"/>
      <c r="D189" s="218" t="s">
        <v>176</v>
      </c>
      <c r="E189" s="35"/>
      <c r="F189" s="219" t="s">
        <v>309</v>
      </c>
      <c r="G189" s="35"/>
      <c r="H189" s="35"/>
      <c r="I189" s="35"/>
      <c r="J189" s="35"/>
      <c r="K189" s="35"/>
      <c r="L189" s="39"/>
      <c r="M189" s="220"/>
      <c r="N189" s="221"/>
      <c r="O189" s="78"/>
      <c r="P189" s="78"/>
      <c r="Q189" s="78"/>
      <c r="R189" s="78"/>
      <c r="S189" s="78"/>
      <c r="T189" s="79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176</v>
      </c>
      <c r="AU189" s="18" t="s">
        <v>84</v>
      </c>
    </row>
    <row r="190" s="13" customFormat="1">
      <c r="A190" s="13"/>
      <c r="B190" s="222"/>
      <c r="C190" s="223"/>
      <c r="D190" s="224" t="s">
        <v>178</v>
      </c>
      <c r="E190" s="225" t="s">
        <v>18</v>
      </c>
      <c r="F190" s="226" t="s">
        <v>310</v>
      </c>
      <c r="G190" s="223"/>
      <c r="H190" s="225" t="s">
        <v>18</v>
      </c>
      <c r="I190" s="223"/>
      <c r="J190" s="223"/>
      <c r="K190" s="223"/>
      <c r="L190" s="227"/>
      <c r="M190" s="228"/>
      <c r="N190" s="229"/>
      <c r="O190" s="229"/>
      <c r="P190" s="229"/>
      <c r="Q190" s="229"/>
      <c r="R190" s="229"/>
      <c r="S190" s="229"/>
      <c r="T190" s="23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1" t="s">
        <v>178</v>
      </c>
      <c r="AU190" s="231" t="s">
        <v>84</v>
      </c>
      <c r="AV190" s="13" t="s">
        <v>20</v>
      </c>
      <c r="AW190" s="13" t="s">
        <v>180</v>
      </c>
      <c r="AX190" s="13" t="s">
        <v>76</v>
      </c>
      <c r="AY190" s="231" t="s">
        <v>167</v>
      </c>
    </row>
    <row r="191" s="14" customFormat="1">
      <c r="A191" s="14"/>
      <c r="B191" s="232"/>
      <c r="C191" s="233"/>
      <c r="D191" s="224" t="s">
        <v>178</v>
      </c>
      <c r="E191" s="234" t="s">
        <v>18</v>
      </c>
      <c r="F191" s="235" t="s">
        <v>311</v>
      </c>
      <c r="G191" s="233"/>
      <c r="H191" s="236">
        <v>2.7149999999999999</v>
      </c>
      <c r="I191" s="233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178</v>
      </c>
      <c r="AU191" s="241" t="s">
        <v>84</v>
      </c>
      <c r="AV191" s="14" t="s">
        <v>84</v>
      </c>
      <c r="AW191" s="14" t="s">
        <v>180</v>
      </c>
      <c r="AX191" s="14" t="s">
        <v>76</v>
      </c>
      <c r="AY191" s="241" t="s">
        <v>167</v>
      </c>
    </row>
    <row r="192" s="2" customFormat="1" ht="37.8" customHeight="1">
      <c r="A192" s="33"/>
      <c r="B192" s="34"/>
      <c r="C192" s="206" t="s">
        <v>7</v>
      </c>
      <c r="D192" s="206" t="s">
        <v>169</v>
      </c>
      <c r="E192" s="207" t="s">
        <v>312</v>
      </c>
      <c r="F192" s="208" t="s">
        <v>313</v>
      </c>
      <c r="G192" s="209" t="s">
        <v>124</v>
      </c>
      <c r="H192" s="210">
        <v>22.199999999999999</v>
      </c>
      <c r="I192" s="211">
        <v>128</v>
      </c>
      <c r="J192" s="211">
        <f>ROUND(I192*H192,2)</f>
        <v>2841.5999999999999</v>
      </c>
      <c r="K192" s="208" t="s">
        <v>173</v>
      </c>
      <c r="L192" s="39"/>
      <c r="M192" s="212" t="s">
        <v>18</v>
      </c>
      <c r="N192" s="213" t="s">
        <v>47</v>
      </c>
      <c r="O192" s="214">
        <v>0.29999999999999999</v>
      </c>
      <c r="P192" s="214">
        <f>O192*H192</f>
        <v>6.6599999999999993</v>
      </c>
      <c r="Q192" s="214">
        <v>0</v>
      </c>
      <c r="R192" s="214">
        <f>Q192*H192</f>
        <v>0</v>
      </c>
      <c r="S192" s="214">
        <v>0.068000000000000005</v>
      </c>
      <c r="T192" s="215">
        <f>S192*H192</f>
        <v>1.5096000000000001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6" t="s">
        <v>277</v>
      </c>
      <c r="AT192" s="216" t="s">
        <v>169</v>
      </c>
      <c r="AU192" s="216" t="s">
        <v>84</v>
      </c>
      <c r="AY192" s="18" t="s">
        <v>167</v>
      </c>
      <c r="BE192" s="217">
        <f>IF(N192="základní",J192,0)</f>
        <v>2841.5999999999999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20</v>
      </c>
      <c r="BK192" s="217">
        <f>ROUND(I192*H192,2)</f>
        <v>2841.5999999999999</v>
      </c>
      <c r="BL192" s="18" t="s">
        <v>277</v>
      </c>
      <c r="BM192" s="216" t="s">
        <v>314</v>
      </c>
    </row>
    <row r="193" s="2" customFormat="1">
      <c r="A193" s="33"/>
      <c r="B193" s="34"/>
      <c r="C193" s="35"/>
      <c r="D193" s="218" t="s">
        <v>176</v>
      </c>
      <c r="E193" s="35"/>
      <c r="F193" s="219" t="s">
        <v>315</v>
      </c>
      <c r="G193" s="35"/>
      <c r="H193" s="35"/>
      <c r="I193" s="35"/>
      <c r="J193" s="35"/>
      <c r="K193" s="35"/>
      <c r="L193" s="39"/>
      <c r="M193" s="220"/>
      <c r="N193" s="221"/>
      <c r="O193" s="78"/>
      <c r="P193" s="78"/>
      <c r="Q193" s="78"/>
      <c r="R193" s="78"/>
      <c r="S193" s="78"/>
      <c r="T193" s="79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176</v>
      </c>
      <c r="AU193" s="18" t="s">
        <v>84</v>
      </c>
    </row>
    <row r="194" s="14" customFormat="1">
      <c r="A194" s="14"/>
      <c r="B194" s="232"/>
      <c r="C194" s="233"/>
      <c r="D194" s="224" t="s">
        <v>178</v>
      </c>
      <c r="E194" s="234" t="s">
        <v>18</v>
      </c>
      <c r="F194" s="235" t="s">
        <v>316</v>
      </c>
      <c r="G194" s="233"/>
      <c r="H194" s="236">
        <v>22.199999999999999</v>
      </c>
      <c r="I194" s="233"/>
      <c r="J194" s="233"/>
      <c r="K194" s="233"/>
      <c r="L194" s="237"/>
      <c r="M194" s="238"/>
      <c r="N194" s="239"/>
      <c r="O194" s="239"/>
      <c r="P194" s="239"/>
      <c r="Q194" s="239"/>
      <c r="R194" s="239"/>
      <c r="S194" s="239"/>
      <c r="T194" s="24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1" t="s">
        <v>178</v>
      </c>
      <c r="AU194" s="241" t="s">
        <v>84</v>
      </c>
      <c r="AV194" s="14" t="s">
        <v>84</v>
      </c>
      <c r="AW194" s="14" t="s">
        <v>180</v>
      </c>
      <c r="AX194" s="14" t="s">
        <v>76</v>
      </c>
      <c r="AY194" s="241" t="s">
        <v>167</v>
      </c>
    </row>
    <row r="195" s="12" customFormat="1" ht="22.8" customHeight="1">
      <c r="A195" s="12"/>
      <c r="B195" s="191"/>
      <c r="C195" s="192"/>
      <c r="D195" s="193" t="s">
        <v>75</v>
      </c>
      <c r="E195" s="204" t="s">
        <v>317</v>
      </c>
      <c r="F195" s="204" t="s">
        <v>318</v>
      </c>
      <c r="G195" s="192"/>
      <c r="H195" s="192"/>
      <c r="I195" s="192"/>
      <c r="J195" s="205">
        <f>BK195</f>
        <v>16188.960000000001</v>
      </c>
      <c r="K195" s="192"/>
      <c r="L195" s="196"/>
      <c r="M195" s="197"/>
      <c r="N195" s="198"/>
      <c r="O195" s="198"/>
      <c r="P195" s="199">
        <f>SUM(P196:P207)</f>
        <v>25.263038999999999</v>
      </c>
      <c r="Q195" s="198"/>
      <c r="R195" s="199">
        <f>SUM(R196:R207)</f>
        <v>0</v>
      </c>
      <c r="S195" s="198"/>
      <c r="T195" s="200">
        <f>SUM(T196:T207)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1" t="s">
        <v>20</v>
      </c>
      <c r="AT195" s="202" t="s">
        <v>75</v>
      </c>
      <c r="AU195" s="202" t="s">
        <v>20</v>
      </c>
      <c r="AY195" s="201" t="s">
        <v>167</v>
      </c>
      <c r="BK195" s="203">
        <f>SUM(BK196:BK207)</f>
        <v>16188.960000000001</v>
      </c>
    </row>
    <row r="196" s="2" customFormat="1" ht="37.8" customHeight="1">
      <c r="A196" s="33"/>
      <c r="B196" s="34"/>
      <c r="C196" s="206" t="s">
        <v>319</v>
      </c>
      <c r="D196" s="206" t="s">
        <v>169</v>
      </c>
      <c r="E196" s="207" t="s">
        <v>320</v>
      </c>
      <c r="F196" s="208" t="s">
        <v>321</v>
      </c>
      <c r="G196" s="209" t="s">
        <v>322</v>
      </c>
      <c r="H196" s="210">
        <v>7.5209999999999999</v>
      </c>
      <c r="I196" s="211">
        <v>803</v>
      </c>
      <c r="J196" s="211">
        <f>ROUND(I196*H196,2)</f>
        <v>6039.3599999999997</v>
      </c>
      <c r="K196" s="208" t="s">
        <v>173</v>
      </c>
      <c r="L196" s="39"/>
      <c r="M196" s="212" t="s">
        <v>18</v>
      </c>
      <c r="N196" s="213" t="s">
        <v>47</v>
      </c>
      <c r="O196" s="214">
        <v>1.8799999999999999</v>
      </c>
      <c r="P196" s="214">
        <f>O196*H196</f>
        <v>14.139479999999999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6" t="s">
        <v>174</v>
      </c>
      <c r="AT196" s="216" t="s">
        <v>169</v>
      </c>
      <c r="AU196" s="216" t="s">
        <v>84</v>
      </c>
      <c r="AY196" s="18" t="s">
        <v>167</v>
      </c>
      <c r="BE196" s="217">
        <f>IF(N196="základní",J196,0)</f>
        <v>6039.3599999999997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20</v>
      </c>
      <c r="BK196" s="217">
        <f>ROUND(I196*H196,2)</f>
        <v>6039.3599999999997</v>
      </c>
      <c r="BL196" s="18" t="s">
        <v>174</v>
      </c>
      <c r="BM196" s="216" t="s">
        <v>323</v>
      </c>
    </row>
    <row r="197" s="2" customFormat="1">
      <c r="A197" s="33"/>
      <c r="B197" s="34"/>
      <c r="C197" s="35"/>
      <c r="D197" s="218" t="s">
        <v>176</v>
      </c>
      <c r="E197" s="35"/>
      <c r="F197" s="219" t="s">
        <v>324</v>
      </c>
      <c r="G197" s="35"/>
      <c r="H197" s="35"/>
      <c r="I197" s="35"/>
      <c r="J197" s="35"/>
      <c r="K197" s="35"/>
      <c r="L197" s="39"/>
      <c r="M197" s="220"/>
      <c r="N197" s="221"/>
      <c r="O197" s="78"/>
      <c r="P197" s="78"/>
      <c r="Q197" s="78"/>
      <c r="R197" s="78"/>
      <c r="S197" s="78"/>
      <c r="T197" s="79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176</v>
      </c>
      <c r="AU197" s="18" t="s">
        <v>84</v>
      </c>
    </row>
    <row r="198" s="2" customFormat="1" ht="62.7" customHeight="1">
      <c r="A198" s="33"/>
      <c r="B198" s="34"/>
      <c r="C198" s="206" t="s">
        <v>325</v>
      </c>
      <c r="D198" s="206" t="s">
        <v>169</v>
      </c>
      <c r="E198" s="207" t="s">
        <v>326</v>
      </c>
      <c r="F198" s="208" t="s">
        <v>327</v>
      </c>
      <c r="G198" s="209" t="s">
        <v>322</v>
      </c>
      <c r="H198" s="210">
        <v>37.604999999999997</v>
      </c>
      <c r="I198" s="211">
        <v>108</v>
      </c>
      <c r="J198" s="211">
        <f>ROUND(I198*H198,2)</f>
        <v>4061.3400000000001</v>
      </c>
      <c r="K198" s="208" t="s">
        <v>173</v>
      </c>
      <c r="L198" s="39"/>
      <c r="M198" s="212" t="s">
        <v>18</v>
      </c>
      <c r="N198" s="213" t="s">
        <v>47</v>
      </c>
      <c r="O198" s="214">
        <v>0.26000000000000001</v>
      </c>
      <c r="P198" s="214">
        <f>O198*H198</f>
        <v>9.7773000000000003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6" t="s">
        <v>174</v>
      </c>
      <c r="AT198" s="216" t="s">
        <v>169</v>
      </c>
      <c r="AU198" s="216" t="s">
        <v>84</v>
      </c>
      <c r="AY198" s="18" t="s">
        <v>167</v>
      </c>
      <c r="BE198" s="217">
        <f>IF(N198="základní",J198,0)</f>
        <v>4061.3400000000001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20</v>
      </c>
      <c r="BK198" s="217">
        <f>ROUND(I198*H198,2)</f>
        <v>4061.3400000000001</v>
      </c>
      <c r="BL198" s="18" t="s">
        <v>174</v>
      </c>
      <c r="BM198" s="216" t="s">
        <v>328</v>
      </c>
    </row>
    <row r="199" s="2" customFormat="1">
      <c r="A199" s="33"/>
      <c r="B199" s="34"/>
      <c r="C199" s="35"/>
      <c r="D199" s="218" t="s">
        <v>176</v>
      </c>
      <c r="E199" s="35"/>
      <c r="F199" s="219" t="s">
        <v>329</v>
      </c>
      <c r="G199" s="35"/>
      <c r="H199" s="35"/>
      <c r="I199" s="35"/>
      <c r="J199" s="35"/>
      <c r="K199" s="35"/>
      <c r="L199" s="39"/>
      <c r="M199" s="220"/>
      <c r="N199" s="221"/>
      <c r="O199" s="78"/>
      <c r="P199" s="78"/>
      <c r="Q199" s="78"/>
      <c r="R199" s="78"/>
      <c r="S199" s="78"/>
      <c r="T199" s="79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8" t="s">
        <v>176</v>
      </c>
      <c r="AU199" s="18" t="s">
        <v>84</v>
      </c>
    </row>
    <row r="200" s="14" customFormat="1">
      <c r="A200" s="14"/>
      <c r="B200" s="232"/>
      <c r="C200" s="233"/>
      <c r="D200" s="224" t="s">
        <v>178</v>
      </c>
      <c r="E200" s="233"/>
      <c r="F200" s="235" t="s">
        <v>330</v>
      </c>
      <c r="G200" s="233"/>
      <c r="H200" s="236">
        <v>37.604999999999997</v>
      </c>
      <c r="I200" s="233"/>
      <c r="J200" s="233"/>
      <c r="K200" s="233"/>
      <c r="L200" s="237"/>
      <c r="M200" s="238"/>
      <c r="N200" s="239"/>
      <c r="O200" s="239"/>
      <c r="P200" s="239"/>
      <c r="Q200" s="239"/>
      <c r="R200" s="239"/>
      <c r="S200" s="239"/>
      <c r="T200" s="24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1" t="s">
        <v>178</v>
      </c>
      <c r="AU200" s="241" t="s">
        <v>84</v>
      </c>
      <c r="AV200" s="14" t="s">
        <v>84</v>
      </c>
      <c r="AW200" s="14" t="s">
        <v>4</v>
      </c>
      <c r="AX200" s="14" t="s">
        <v>20</v>
      </c>
      <c r="AY200" s="241" t="s">
        <v>167</v>
      </c>
    </row>
    <row r="201" s="2" customFormat="1" ht="33" customHeight="1">
      <c r="A201" s="33"/>
      <c r="B201" s="34"/>
      <c r="C201" s="206" t="s">
        <v>331</v>
      </c>
      <c r="D201" s="206" t="s">
        <v>169</v>
      </c>
      <c r="E201" s="207" t="s">
        <v>332</v>
      </c>
      <c r="F201" s="208" t="s">
        <v>333</v>
      </c>
      <c r="G201" s="209" t="s">
        <v>322</v>
      </c>
      <c r="H201" s="210">
        <v>7.5209999999999999</v>
      </c>
      <c r="I201" s="211">
        <v>288</v>
      </c>
      <c r="J201" s="211">
        <f>ROUND(I201*H201,2)</f>
        <v>2166.0500000000002</v>
      </c>
      <c r="K201" s="208" t="s">
        <v>173</v>
      </c>
      <c r="L201" s="39"/>
      <c r="M201" s="212" t="s">
        <v>18</v>
      </c>
      <c r="N201" s="213" t="s">
        <v>47</v>
      </c>
      <c r="O201" s="214">
        <v>0.125</v>
      </c>
      <c r="P201" s="214">
        <f>O201*H201</f>
        <v>0.94012499999999999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6" t="s">
        <v>174</v>
      </c>
      <c r="AT201" s="216" t="s">
        <v>169</v>
      </c>
      <c r="AU201" s="216" t="s">
        <v>84</v>
      </c>
      <c r="AY201" s="18" t="s">
        <v>167</v>
      </c>
      <c r="BE201" s="217">
        <f>IF(N201="základní",J201,0)</f>
        <v>2166.0500000000002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20</v>
      </c>
      <c r="BK201" s="217">
        <f>ROUND(I201*H201,2)</f>
        <v>2166.0500000000002</v>
      </c>
      <c r="BL201" s="18" t="s">
        <v>174</v>
      </c>
      <c r="BM201" s="216" t="s">
        <v>334</v>
      </c>
    </row>
    <row r="202" s="2" customFormat="1">
      <c r="A202" s="33"/>
      <c r="B202" s="34"/>
      <c r="C202" s="35"/>
      <c r="D202" s="218" t="s">
        <v>176</v>
      </c>
      <c r="E202" s="35"/>
      <c r="F202" s="219" t="s">
        <v>335</v>
      </c>
      <c r="G202" s="35"/>
      <c r="H202" s="35"/>
      <c r="I202" s="35"/>
      <c r="J202" s="35"/>
      <c r="K202" s="35"/>
      <c r="L202" s="39"/>
      <c r="M202" s="220"/>
      <c r="N202" s="221"/>
      <c r="O202" s="78"/>
      <c r="P202" s="78"/>
      <c r="Q202" s="78"/>
      <c r="R202" s="78"/>
      <c r="S202" s="78"/>
      <c r="T202" s="79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8" t="s">
        <v>176</v>
      </c>
      <c r="AU202" s="18" t="s">
        <v>84</v>
      </c>
    </row>
    <row r="203" s="2" customFormat="1" ht="44.25" customHeight="1">
      <c r="A203" s="33"/>
      <c r="B203" s="34"/>
      <c r="C203" s="206" t="s">
        <v>336</v>
      </c>
      <c r="D203" s="206" t="s">
        <v>169</v>
      </c>
      <c r="E203" s="207" t="s">
        <v>337</v>
      </c>
      <c r="F203" s="208" t="s">
        <v>338</v>
      </c>
      <c r="G203" s="209" t="s">
        <v>322</v>
      </c>
      <c r="H203" s="210">
        <v>67.688999999999993</v>
      </c>
      <c r="I203" s="211">
        <v>12.5</v>
      </c>
      <c r="J203" s="211">
        <f>ROUND(I203*H203,2)</f>
        <v>846.11000000000001</v>
      </c>
      <c r="K203" s="208" t="s">
        <v>173</v>
      </c>
      <c r="L203" s="39"/>
      <c r="M203" s="212" t="s">
        <v>18</v>
      </c>
      <c r="N203" s="213" t="s">
        <v>47</v>
      </c>
      <c r="O203" s="214">
        <v>0.0060000000000000001</v>
      </c>
      <c r="P203" s="214">
        <f>O203*H203</f>
        <v>0.40613399999999994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6" t="s">
        <v>174</v>
      </c>
      <c r="AT203" s="216" t="s">
        <v>169</v>
      </c>
      <c r="AU203" s="216" t="s">
        <v>84</v>
      </c>
      <c r="AY203" s="18" t="s">
        <v>167</v>
      </c>
      <c r="BE203" s="217">
        <f>IF(N203="základní",J203,0)</f>
        <v>846.11000000000001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20</v>
      </c>
      <c r="BK203" s="217">
        <f>ROUND(I203*H203,2)</f>
        <v>846.11000000000001</v>
      </c>
      <c r="BL203" s="18" t="s">
        <v>174</v>
      </c>
      <c r="BM203" s="216" t="s">
        <v>339</v>
      </c>
    </row>
    <row r="204" s="2" customFormat="1">
      <c r="A204" s="33"/>
      <c r="B204" s="34"/>
      <c r="C204" s="35"/>
      <c r="D204" s="218" t="s">
        <v>176</v>
      </c>
      <c r="E204" s="35"/>
      <c r="F204" s="219" t="s">
        <v>340</v>
      </c>
      <c r="G204" s="35"/>
      <c r="H204" s="35"/>
      <c r="I204" s="35"/>
      <c r="J204" s="35"/>
      <c r="K204" s="35"/>
      <c r="L204" s="39"/>
      <c r="M204" s="220"/>
      <c r="N204" s="221"/>
      <c r="O204" s="78"/>
      <c r="P204" s="78"/>
      <c r="Q204" s="78"/>
      <c r="R204" s="78"/>
      <c r="S204" s="78"/>
      <c r="T204" s="79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176</v>
      </c>
      <c r="AU204" s="18" t="s">
        <v>84</v>
      </c>
    </row>
    <row r="205" s="14" customFormat="1">
      <c r="A205" s="14"/>
      <c r="B205" s="232"/>
      <c r="C205" s="233"/>
      <c r="D205" s="224" t="s">
        <v>178</v>
      </c>
      <c r="E205" s="233"/>
      <c r="F205" s="235" t="s">
        <v>341</v>
      </c>
      <c r="G205" s="233"/>
      <c r="H205" s="236">
        <v>67.688999999999993</v>
      </c>
      <c r="I205" s="233"/>
      <c r="J205" s="233"/>
      <c r="K205" s="233"/>
      <c r="L205" s="237"/>
      <c r="M205" s="238"/>
      <c r="N205" s="239"/>
      <c r="O205" s="239"/>
      <c r="P205" s="239"/>
      <c r="Q205" s="239"/>
      <c r="R205" s="239"/>
      <c r="S205" s="239"/>
      <c r="T205" s="24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41" t="s">
        <v>178</v>
      </c>
      <c r="AU205" s="241" t="s">
        <v>84</v>
      </c>
      <c r="AV205" s="14" t="s">
        <v>84</v>
      </c>
      <c r="AW205" s="14" t="s">
        <v>4</v>
      </c>
      <c r="AX205" s="14" t="s">
        <v>20</v>
      </c>
      <c r="AY205" s="241" t="s">
        <v>167</v>
      </c>
    </row>
    <row r="206" s="2" customFormat="1" ht="44.25" customHeight="1">
      <c r="A206" s="33"/>
      <c r="B206" s="34"/>
      <c r="C206" s="206" t="s">
        <v>342</v>
      </c>
      <c r="D206" s="206" t="s">
        <v>169</v>
      </c>
      <c r="E206" s="207" t="s">
        <v>343</v>
      </c>
      <c r="F206" s="208" t="s">
        <v>344</v>
      </c>
      <c r="G206" s="209" t="s">
        <v>322</v>
      </c>
      <c r="H206" s="210">
        <v>5.9729999999999999</v>
      </c>
      <c r="I206" s="211">
        <v>515</v>
      </c>
      <c r="J206" s="211">
        <f>ROUND(I206*H206,2)</f>
        <v>3076.0999999999999</v>
      </c>
      <c r="K206" s="208" t="s">
        <v>173</v>
      </c>
      <c r="L206" s="39"/>
      <c r="M206" s="212" t="s">
        <v>18</v>
      </c>
      <c r="N206" s="213" t="s">
        <v>47</v>
      </c>
      <c r="O206" s="214">
        <v>0</v>
      </c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6" t="s">
        <v>174</v>
      </c>
      <c r="AT206" s="216" t="s">
        <v>169</v>
      </c>
      <c r="AU206" s="216" t="s">
        <v>84</v>
      </c>
      <c r="AY206" s="18" t="s">
        <v>167</v>
      </c>
      <c r="BE206" s="217">
        <f>IF(N206="základní",J206,0)</f>
        <v>3076.0999999999999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20</v>
      </c>
      <c r="BK206" s="217">
        <f>ROUND(I206*H206,2)</f>
        <v>3076.0999999999999</v>
      </c>
      <c r="BL206" s="18" t="s">
        <v>174</v>
      </c>
      <c r="BM206" s="216" t="s">
        <v>345</v>
      </c>
    </row>
    <row r="207" s="2" customFormat="1">
      <c r="A207" s="33"/>
      <c r="B207" s="34"/>
      <c r="C207" s="35"/>
      <c r="D207" s="218" t="s">
        <v>176</v>
      </c>
      <c r="E207" s="35"/>
      <c r="F207" s="219" t="s">
        <v>346</v>
      </c>
      <c r="G207" s="35"/>
      <c r="H207" s="35"/>
      <c r="I207" s="35"/>
      <c r="J207" s="35"/>
      <c r="K207" s="35"/>
      <c r="L207" s="39"/>
      <c r="M207" s="220"/>
      <c r="N207" s="221"/>
      <c r="O207" s="78"/>
      <c r="P207" s="78"/>
      <c r="Q207" s="78"/>
      <c r="R207" s="78"/>
      <c r="S207" s="78"/>
      <c r="T207" s="79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8" t="s">
        <v>176</v>
      </c>
      <c r="AU207" s="18" t="s">
        <v>84</v>
      </c>
    </row>
    <row r="208" s="12" customFormat="1" ht="22.8" customHeight="1">
      <c r="A208" s="12"/>
      <c r="B208" s="191"/>
      <c r="C208" s="192"/>
      <c r="D208" s="193" t="s">
        <v>75</v>
      </c>
      <c r="E208" s="204" t="s">
        <v>347</v>
      </c>
      <c r="F208" s="204" t="s">
        <v>348</v>
      </c>
      <c r="G208" s="192"/>
      <c r="H208" s="192"/>
      <c r="I208" s="192"/>
      <c r="J208" s="205">
        <f>BK208</f>
        <v>324578.44</v>
      </c>
      <c r="K208" s="192"/>
      <c r="L208" s="196"/>
      <c r="M208" s="197"/>
      <c r="N208" s="198"/>
      <c r="O208" s="198"/>
      <c r="P208" s="199">
        <f>SUM(P209:P212)</f>
        <v>267.50970000000001</v>
      </c>
      <c r="Q208" s="198"/>
      <c r="R208" s="199">
        <f>SUM(R209:R212)</f>
        <v>0</v>
      </c>
      <c r="S208" s="198"/>
      <c r="T208" s="200">
        <f>SUM(T209:T212)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1" t="s">
        <v>20</v>
      </c>
      <c r="AT208" s="202" t="s">
        <v>75</v>
      </c>
      <c r="AU208" s="202" t="s">
        <v>20</v>
      </c>
      <c r="AY208" s="201" t="s">
        <v>167</v>
      </c>
      <c r="BK208" s="203">
        <f>SUM(BK209:BK212)</f>
        <v>324578.44</v>
      </c>
    </row>
    <row r="209" s="2" customFormat="1" ht="49.05" customHeight="1">
      <c r="A209" s="33"/>
      <c r="B209" s="34"/>
      <c r="C209" s="206" t="s">
        <v>349</v>
      </c>
      <c r="D209" s="206" t="s">
        <v>169</v>
      </c>
      <c r="E209" s="207" t="s">
        <v>350</v>
      </c>
      <c r="F209" s="208" t="s">
        <v>351</v>
      </c>
      <c r="G209" s="209" t="s">
        <v>322</v>
      </c>
      <c r="H209" s="210">
        <v>594.46600000000001</v>
      </c>
      <c r="I209" s="211">
        <v>388</v>
      </c>
      <c r="J209" s="211">
        <f>ROUND(I209*H209,2)</f>
        <v>230652.81</v>
      </c>
      <c r="K209" s="208" t="s">
        <v>173</v>
      </c>
      <c r="L209" s="39"/>
      <c r="M209" s="212" t="s">
        <v>18</v>
      </c>
      <c r="N209" s="213" t="s">
        <v>47</v>
      </c>
      <c r="O209" s="214">
        <v>0.33200000000000002</v>
      </c>
      <c r="P209" s="214">
        <f>O209*H209</f>
        <v>197.36271200000002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6" t="s">
        <v>174</v>
      </c>
      <c r="AT209" s="216" t="s">
        <v>169</v>
      </c>
      <c r="AU209" s="216" t="s">
        <v>84</v>
      </c>
      <c r="AY209" s="18" t="s">
        <v>167</v>
      </c>
      <c r="BE209" s="217">
        <f>IF(N209="základní",J209,0)</f>
        <v>230652.81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20</v>
      </c>
      <c r="BK209" s="217">
        <f>ROUND(I209*H209,2)</f>
        <v>230652.81</v>
      </c>
      <c r="BL209" s="18" t="s">
        <v>174</v>
      </c>
      <c r="BM209" s="216" t="s">
        <v>352</v>
      </c>
    </row>
    <row r="210" s="2" customFormat="1">
      <c r="A210" s="33"/>
      <c r="B210" s="34"/>
      <c r="C210" s="35"/>
      <c r="D210" s="218" t="s">
        <v>176</v>
      </c>
      <c r="E210" s="35"/>
      <c r="F210" s="219" t="s">
        <v>353</v>
      </c>
      <c r="G210" s="35"/>
      <c r="H210" s="35"/>
      <c r="I210" s="35"/>
      <c r="J210" s="35"/>
      <c r="K210" s="35"/>
      <c r="L210" s="39"/>
      <c r="M210" s="220"/>
      <c r="N210" s="221"/>
      <c r="O210" s="78"/>
      <c r="P210" s="78"/>
      <c r="Q210" s="78"/>
      <c r="R210" s="78"/>
      <c r="S210" s="78"/>
      <c r="T210" s="79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8" t="s">
        <v>176</v>
      </c>
      <c r="AU210" s="18" t="s">
        <v>84</v>
      </c>
    </row>
    <row r="211" s="2" customFormat="1" ht="62.7" customHeight="1">
      <c r="A211" s="33"/>
      <c r="B211" s="34"/>
      <c r="C211" s="206" t="s">
        <v>354</v>
      </c>
      <c r="D211" s="206" t="s">
        <v>169</v>
      </c>
      <c r="E211" s="207" t="s">
        <v>355</v>
      </c>
      <c r="F211" s="208" t="s">
        <v>356</v>
      </c>
      <c r="G211" s="209" t="s">
        <v>322</v>
      </c>
      <c r="H211" s="210">
        <v>594.46600000000001</v>
      </c>
      <c r="I211" s="211">
        <v>158</v>
      </c>
      <c r="J211" s="211">
        <f>ROUND(I211*H211,2)</f>
        <v>93925.630000000005</v>
      </c>
      <c r="K211" s="208" t="s">
        <v>173</v>
      </c>
      <c r="L211" s="39"/>
      <c r="M211" s="212" t="s">
        <v>18</v>
      </c>
      <c r="N211" s="213" t="s">
        <v>47</v>
      </c>
      <c r="O211" s="214">
        <v>0.11799999999999999</v>
      </c>
      <c r="P211" s="214">
        <f>O211*H211</f>
        <v>70.146987999999993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6" t="s">
        <v>174</v>
      </c>
      <c r="AT211" s="216" t="s">
        <v>169</v>
      </c>
      <c r="AU211" s="216" t="s">
        <v>84</v>
      </c>
      <c r="AY211" s="18" t="s">
        <v>167</v>
      </c>
      <c r="BE211" s="217">
        <f>IF(N211="základní",J211,0)</f>
        <v>93925.630000000005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20</v>
      </c>
      <c r="BK211" s="217">
        <f>ROUND(I211*H211,2)</f>
        <v>93925.630000000005</v>
      </c>
      <c r="BL211" s="18" t="s">
        <v>174</v>
      </c>
      <c r="BM211" s="216" t="s">
        <v>357</v>
      </c>
    </row>
    <row r="212" s="2" customFormat="1">
      <c r="A212" s="33"/>
      <c r="B212" s="34"/>
      <c r="C212" s="35"/>
      <c r="D212" s="218" t="s">
        <v>176</v>
      </c>
      <c r="E212" s="35"/>
      <c r="F212" s="219" t="s">
        <v>358</v>
      </c>
      <c r="G212" s="35"/>
      <c r="H212" s="35"/>
      <c r="I212" s="35"/>
      <c r="J212" s="35"/>
      <c r="K212" s="35"/>
      <c r="L212" s="39"/>
      <c r="M212" s="220"/>
      <c r="N212" s="221"/>
      <c r="O212" s="78"/>
      <c r="P212" s="78"/>
      <c r="Q212" s="78"/>
      <c r="R212" s="78"/>
      <c r="S212" s="78"/>
      <c r="T212" s="79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8" t="s">
        <v>176</v>
      </c>
      <c r="AU212" s="18" t="s">
        <v>84</v>
      </c>
    </row>
    <row r="213" s="12" customFormat="1" ht="25.92" customHeight="1">
      <c r="A213" s="12"/>
      <c r="B213" s="191"/>
      <c r="C213" s="192"/>
      <c r="D213" s="193" t="s">
        <v>75</v>
      </c>
      <c r="E213" s="194" t="s">
        <v>359</v>
      </c>
      <c r="F213" s="194" t="s">
        <v>360</v>
      </c>
      <c r="G213" s="192"/>
      <c r="H213" s="192"/>
      <c r="I213" s="192"/>
      <c r="J213" s="195">
        <f>BK213</f>
        <v>2610052.46</v>
      </c>
      <c r="K213" s="192"/>
      <c r="L213" s="196"/>
      <c r="M213" s="197"/>
      <c r="N213" s="198"/>
      <c r="O213" s="198"/>
      <c r="P213" s="199">
        <f>P214+P233+P250+P307+P327+P339+P356</f>
        <v>717.29838000000007</v>
      </c>
      <c r="Q213" s="198"/>
      <c r="R213" s="199">
        <f>R214+R233+R250+R307+R327+R339+R356</f>
        <v>19.514030149999996</v>
      </c>
      <c r="S213" s="198"/>
      <c r="T213" s="200">
        <f>T214+T233+T250+T307+T327+T339+T356</f>
        <v>0.038603200000000004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01" t="s">
        <v>84</v>
      </c>
      <c r="AT213" s="202" t="s">
        <v>75</v>
      </c>
      <c r="AU213" s="202" t="s">
        <v>76</v>
      </c>
      <c r="AY213" s="201" t="s">
        <v>167</v>
      </c>
      <c r="BK213" s="203">
        <f>BK214+BK233+BK250+BK307+BK327+BK339+BK356</f>
        <v>2610052.46</v>
      </c>
    </row>
    <row r="214" s="12" customFormat="1" ht="22.8" customHeight="1">
      <c r="A214" s="12"/>
      <c r="B214" s="191"/>
      <c r="C214" s="192"/>
      <c r="D214" s="193" t="s">
        <v>75</v>
      </c>
      <c r="E214" s="204" t="s">
        <v>361</v>
      </c>
      <c r="F214" s="204" t="s">
        <v>362</v>
      </c>
      <c r="G214" s="192"/>
      <c r="H214" s="192"/>
      <c r="I214" s="192"/>
      <c r="J214" s="205">
        <f>BK214</f>
        <v>315897.75</v>
      </c>
      <c r="K214" s="192"/>
      <c r="L214" s="196"/>
      <c r="M214" s="197"/>
      <c r="N214" s="198"/>
      <c r="O214" s="198"/>
      <c r="P214" s="199">
        <f>SUM(P215:P232)</f>
        <v>161.85324</v>
      </c>
      <c r="Q214" s="198"/>
      <c r="R214" s="199">
        <f>SUM(R215:R232)</f>
        <v>3.8346055999999997</v>
      </c>
      <c r="S214" s="198"/>
      <c r="T214" s="200">
        <f>SUM(T215:T232)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84</v>
      </c>
      <c r="AT214" s="202" t="s">
        <v>75</v>
      </c>
      <c r="AU214" s="202" t="s">
        <v>20</v>
      </c>
      <c r="AY214" s="201" t="s">
        <v>167</v>
      </c>
      <c r="BK214" s="203">
        <f>SUM(BK215:BK232)</f>
        <v>315897.75</v>
      </c>
    </row>
    <row r="215" s="2" customFormat="1" ht="37.8" customHeight="1">
      <c r="A215" s="33"/>
      <c r="B215" s="34"/>
      <c r="C215" s="206" t="s">
        <v>363</v>
      </c>
      <c r="D215" s="206" t="s">
        <v>169</v>
      </c>
      <c r="E215" s="207" t="s">
        <v>364</v>
      </c>
      <c r="F215" s="208" t="s">
        <v>365</v>
      </c>
      <c r="G215" s="209" t="s">
        <v>124</v>
      </c>
      <c r="H215" s="210">
        <v>657.94000000000005</v>
      </c>
      <c r="I215" s="211">
        <v>12.4</v>
      </c>
      <c r="J215" s="211">
        <f>ROUND(I215*H215,2)</f>
        <v>8158.46</v>
      </c>
      <c r="K215" s="208" t="s">
        <v>173</v>
      </c>
      <c r="L215" s="39"/>
      <c r="M215" s="212" t="s">
        <v>18</v>
      </c>
      <c r="N215" s="213" t="s">
        <v>47</v>
      </c>
      <c r="O215" s="214">
        <v>0.024</v>
      </c>
      <c r="P215" s="214">
        <f>O215*H215</f>
        <v>15.790560000000001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6" t="s">
        <v>277</v>
      </c>
      <c r="AT215" s="216" t="s">
        <v>169</v>
      </c>
      <c r="AU215" s="216" t="s">
        <v>84</v>
      </c>
      <c r="AY215" s="18" t="s">
        <v>167</v>
      </c>
      <c r="BE215" s="217">
        <f>IF(N215="základní",J215,0)</f>
        <v>8158.46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20</v>
      </c>
      <c r="BK215" s="217">
        <f>ROUND(I215*H215,2)</f>
        <v>8158.46</v>
      </c>
      <c r="BL215" s="18" t="s">
        <v>277</v>
      </c>
      <c r="BM215" s="216" t="s">
        <v>366</v>
      </c>
    </row>
    <row r="216" s="2" customFormat="1">
      <c r="A216" s="33"/>
      <c r="B216" s="34"/>
      <c r="C216" s="35"/>
      <c r="D216" s="218" t="s">
        <v>176</v>
      </c>
      <c r="E216" s="35"/>
      <c r="F216" s="219" t="s">
        <v>367</v>
      </c>
      <c r="G216" s="35"/>
      <c r="H216" s="35"/>
      <c r="I216" s="35"/>
      <c r="J216" s="35"/>
      <c r="K216" s="35"/>
      <c r="L216" s="39"/>
      <c r="M216" s="220"/>
      <c r="N216" s="221"/>
      <c r="O216" s="78"/>
      <c r="P216" s="78"/>
      <c r="Q216" s="78"/>
      <c r="R216" s="78"/>
      <c r="S216" s="78"/>
      <c r="T216" s="79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T216" s="18" t="s">
        <v>176</v>
      </c>
      <c r="AU216" s="18" t="s">
        <v>84</v>
      </c>
    </row>
    <row r="217" s="13" customFormat="1">
      <c r="A217" s="13"/>
      <c r="B217" s="222"/>
      <c r="C217" s="223"/>
      <c r="D217" s="224" t="s">
        <v>178</v>
      </c>
      <c r="E217" s="225" t="s">
        <v>18</v>
      </c>
      <c r="F217" s="226" t="s">
        <v>368</v>
      </c>
      <c r="G217" s="223"/>
      <c r="H217" s="225" t="s">
        <v>18</v>
      </c>
      <c r="I217" s="223"/>
      <c r="J217" s="223"/>
      <c r="K217" s="223"/>
      <c r="L217" s="227"/>
      <c r="M217" s="228"/>
      <c r="N217" s="229"/>
      <c r="O217" s="229"/>
      <c r="P217" s="229"/>
      <c r="Q217" s="229"/>
      <c r="R217" s="229"/>
      <c r="S217" s="229"/>
      <c r="T217" s="230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1" t="s">
        <v>178</v>
      </c>
      <c r="AU217" s="231" t="s">
        <v>84</v>
      </c>
      <c r="AV217" s="13" t="s">
        <v>20</v>
      </c>
      <c r="AW217" s="13" t="s">
        <v>180</v>
      </c>
      <c r="AX217" s="13" t="s">
        <v>76</v>
      </c>
      <c r="AY217" s="231" t="s">
        <v>167</v>
      </c>
    </row>
    <row r="218" s="14" customFormat="1">
      <c r="A218" s="14"/>
      <c r="B218" s="232"/>
      <c r="C218" s="233"/>
      <c r="D218" s="224" t="s">
        <v>178</v>
      </c>
      <c r="E218" s="234" t="s">
        <v>18</v>
      </c>
      <c r="F218" s="235" t="s">
        <v>226</v>
      </c>
      <c r="G218" s="233"/>
      <c r="H218" s="236">
        <v>620.63999999999999</v>
      </c>
      <c r="I218" s="233"/>
      <c r="J218" s="233"/>
      <c r="K218" s="233"/>
      <c r="L218" s="237"/>
      <c r="M218" s="238"/>
      <c r="N218" s="239"/>
      <c r="O218" s="239"/>
      <c r="P218" s="239"/>
      <c r="Q218" s="239"/>
      <c r="R218" s="239"/>
      <c r="S218" s="239"/>
      <c r="T218" s="240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1" t="s">
        <v>178</v>
      </c>
      <c r="AU218" s="241" t="s">
        <v>84</v>
      </c>
      <c r="AV218" s="14" t="s">
        <v>84</v>
      </c>
      <c r="AW218" s="14" t="s">
        <v>180</v>
      </c>
      <c r="AX218" s="14" t="s">
        <v>76</v>
      </c>
      <c r="AY218" s="241" t="s">
        <v>167</v>
      </c>
    </row>
    <row r="219" s="14" customFormat="1">
      <c r="A219" s="14"/>
      <c r="B219" s="232"/>
      <c r="C219" s="233"/>
      <c r="D219" s="224" t="s">
        <v>178</v>
      </c>
      <c r="E219" s="234" t="s">
        <v>18</v>
      </c>
      <c r="F219" s="235" t="s">
        <v>227</v>
      </c>
      <c r="G219" s="233"/>
      <c r="H219" s="236">
        <v>37.299999999999997</v>
      </c>
      <c r="I219" s="233"/>
      <c r="J219" s="233"/>
      <c r="K219" s="233"/>
      <c r="L219" s="237"/>
      <c r="M219" s="238"/>
      <c r="N219" s="239"/>
      <c r="O219" s="239"/>
      <c r="P219" s="239"/>
      <c r="Q219" s="239"/>
      <c r="R219" s="239"/>
      <c r="S219" s="239"/>
      <c r="T219" s="24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1" t="s">
        <v>178</v>
      </c>
      <c r="AU219" s="241" t="s">
        <v>84</v>
      </c>
      <c r="AV219" s="14" t="s">
        <v>84</v>
      </c>
      <c r="AW219" s="14" t="s">
        <v>180</v>
      </c>
      <c r="AX219" s="14" t="s">
        <v>76</v>
      </c>
      <c r="AY219" s="241" t="s">
        <v>167</v>
      </c>
    </row>
    <row r="220" s="2" customFormat="1" ht="16.5" customHeight="1">
      <c r="A220" s="33"/>
      <c r="B220" s="34"/>
      <c r="C220" s="253" t="s">
        <v>369</v>
      </c>
      <c r="D220" s="253" t="s">
        <v>272</v>
      </c>
      <c r="E220" s="254" t="s">
        <v>370</v>
      </c>
      <c r="F220" s="255" t="s">
        <v>371</v>
      </c>
      <c r="G220" s="256" t="s">
        <v>372</v>
      </c>
      <c r="H220" s="257">
        <v>197.38200000000001</v>
      </c>
      <c r="I220" s="258">
        <v>64.299999999999997</v>
      </c>
      <c r="J220" s="258">
        <f>ROUND(I220*H220,2)</f>
        <v>12691.66</v>
      </c>
      <c r="K220" s="255" t="s">
        <v>173</v>
      </c>
      <c r="L220" s="259"/>
      <c r="M220" s="260" t="s">
        <v>18</v>
      </c>
      <c r="N220" s="261" t="s">
        <v>47</v>
      </c>
      <c r="O220" s="214">
        <v>0</v>
      </c>
      <c r="P220" s="214">
        <f>O220*H220</f>
        <v>0</v>
      </c>
      <c r="Q220" s="214">
        <v>0.001</v>
      </c>
      <c r="R220" s="214">
        <f>Q220*H220</f>
        <v>0.197382</v>
      </c>
      <c r="S220" s="214">
        <v>0</v>
      </c>
      <c r="T220" s="21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6" t="s">
        <v>373</v>
      </c>
      <c r="AT220" s="216" t="s">
        <v>272</v>
      </c>
      <c r="AU220" s="216" t="s">
        <v>84</v>
      </c>
      <c r="AY220" s="18" t="s">
        <v>167</v>
      </c>
      <c r="BE220" s="217">
        <f>IF(N220="základní",J220,0)</f>
        <v>12691.66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20</v>
      </c>
      <c r="BK220" s="217">
        <f>ROUND(I220*H220,2)</f>
        <v>12691.66</v>
      </c>
      <c r="BL220" s="18" t="s">
        <v>277</v>
      </c>
      <c r="BM220" s="216" t="s">
        <v>374</v>
      </c>
    </row>
    <row r="221" s="14" customFormat="1">
      <c r="A221" s="14"/>
      <c r="B221" s="232"/>
      <c r="C221" s="233"/>
      <c r="D221" s="224" t="s">
        <v>178</v>
      </c>
      <c r="E221" s="233"/>
      <c r="F221" s="235" t="s">
        <v>375</v>
      </c>
      <c r="G221" s="233"/>
      <c r="H221" s="236">
        <v>197.38200000000001</v>
      </c>
      <c r="I221" s="233"/>
      <c r="J221" s="233"/>
      <c r="K221" s="233"/>
      <c r="L221" s="237"/>
      <c r="M221" s="238"/>
      <c r="N221" s="239"/>
      <c r="O221" s="239"/>
      <c r="P221" s="239"/>
      <c r="Q221" s="239"/>
      <c r="R221" s="239"/>
      <c r="S221" s="239"/>
      <c r="T221" s="240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1" t="s">
        <v>178</v>
      </c>
      <c r="AU221" s="241" t="s">
        <v>84</v>
      </c>
      <c r="AV221" s="14" t="s">
        <v>84</v>
      </c>
      <c r="AW221" s="14" t="s">
        <v>4</v>
      </c>
      <c r="AX221" s="14" t="s">
        <v>20</v>
      </c>
      <c r="AY221" s="241" t="s">
        <v>167</v>
      </c>
    </row>
    <row r="222" s="2" customFormat="1" ht="24.15" customHeight="1">
      <c r="A222" s="33"/>
      <c r="B222" s="34"/>
      <c r="C222" s="206" t="s">
        <v>376</v>
      </c>
      <c r="D222" s="206" t="s">
        <v>169</v>
      </c>
      <c r="E222" s="207" t="s">
        <v>377</v>
      </c>
      <c r="F222" s="208" t="s">
        <v>378</v>
      </c>
      <c r="G222" s="209" t="s">
        <v>124</v>
      </c>
      <c r="H222" s="210">
        <v>657.94000000000005</v>
      </c>
      <c r="I222" s="211">
        <v>129</v>
      </c>
      <c r="J222" s="211">
        <f>ROUND(I222*H222,2)</f>
        <v>84874.259999999995</v>
      </c>
      <c r="K222" s="208" t="s">
        <v>173</v>
      </c>
      <c r="L222" s="39"/>
      <c r="M222" s="212" t="s">
        <v>18</v>
      </c>
      <c r="N222" s="213" t="s">
        <v>47</v>
      </c>
      <c r="O222" s="214">
        <v>0.222</v>
      </c>
      <c r="P222" s="214">
        <f>O222*H222</f>
        <v>146.06268</v>
      </c>
      <c r="Q222" s="214">
        <v>0.00040000000000000002</v>
      </c>
      <c r="R222" s="214">
        <f>Q222*H222</f>
        <v>0.26317600000000002</v>
      </c>
      <c r="S222" s="214">
        <v>0</v>
      </c>
      <c r="T222" s="21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6" t="s">
        <v>277</v>
      </c>
      <c r="AT222" s="216" t="s">
        <v>169</v>
      </c>
      <c r="AU222" s="216" t="s">
        <v>84</v>
      </c>
      <c r="AY222" s="18" t="s">
        <v>167</v>
      </c>
      <c r="BE222" s="217">
        <f>IF(N222="základní",J222,0)</f>
        <v>84874.259999999995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20</v>
      </c>
      <c r="BK222" s="217">
        <f>ROUND(I222*H222,2)</f>
        <v>84874.259999999995</v>
      </c>
      <c r="BL222" s="18" t="s">
        <v>277</v>
      </c>
      <c r="BM222" s="216" t="s">
        <v>379</v>
      </c>
    </row>
    <row r="223" s="2" customFormat="1">
      <c r="A223" s="33"/>
      <c r="B223" s="34"/>
      <c r="C223" s="35"/>
      <c r="D223" s="218" t="s">
        <v>176</v>
      </c>
      <c r="E223" s="35"/>
      <c r="F223" s="219" t="s">
        <v>380</v>
      </c>
      <c r="G223" s="35"/>
      <c r="H223" s="35"/>
      <c r="I223" s="35"/>
      <c r="J223" s="35"/>
      <c r="K223" s="35"/>
      <c r="L223" s="39"/>
      <c r="M223" s="220"/>
      <c r="N223" s="221"/>
      <c r="O223" s="78"/>
      <c r="P223" s="78"/>
      <c r="Q223" s="78"/>
      <c r="R223" s="78"/>
      <c r="S223" s="78"/>
      <c r="T223" s="79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176</v>
      </c>
      <c r="AU223" s="18" t="s">
        <v>84</v>
      </c>
    </row>
    <row r="224" s="13" customFormat="1">
      <c r="A224" s="13"/>
      <c r="B224" s="222"/>
      <c r="C224" s="223"/>
      <c r="D224" s="224" t="s">
        <v>178</v>
      </c>
      <c r="E224" s="225" t="s">
        <v>18</v>
      </c>
      <c r="F224" s="226" t="s">
        <v>381</v>
      </c>
      <c r="G224" s="223"/>
      <c r="H224" s="225" t="s">
        <v>18</v>
      </c>
      <c r="I224" s="223"/>
      <c r="J224" s="223"/>
      <c r="K224" s="223"/>
      <c r="L224" s="227"/>
      <c r="M224" s="228"/>
      <c r="N224" s="229"/>
      <c r="O224" s="229"/>
      <c r="P224" s="229"/>
      <c r="Q224" s="229"/>
      <c r="R224" s="229"/>
      <c r="S224" s="229"/>
      <c r="T224" s="230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1" t="s">
        <v>178</v>
      </c>
      <c r="AU224" s="231" t="s">
        <v>84</v>
      </c>
      <c r="AV224" s="13" t="s">
        <v>20</v>
      </c>
      <c r="AW224" s="13" t="s">
        <v>180</v>
      </c>
      <c r="AX224" s="13" t="s">
        <v>76</v>
      </c>
      <c r="AY224" s="231" t="s">
        <v>167</v>
      </c>
    </row>
    <row r="225" s="14" customFormat="1">
      <c r="A225" s="14"/>
      <c r="B225" s="232"/>
      <c r="C225" s="233"/>
      <c r="D225" s="224" t="s">
        <v>178</v>
      </c>
      <c r="E225" s="234" t="s">
        <v>18</v>
      </c>
      <c r="F225" s="235" t="s">
        <v>226</v>
      </c>
      <c r="G225" s="233"/>
      <c r="H225" s="236">
        <v>620.63999999999999</v>
      </c>
      <c r="I225" s="233"/>
      <c r="J225" s="233"/>
      <c r="K225" s="233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178</v>
      </c>
      <c r="AU225" s="241" t="s">
        <v>84</v>
      </c>
      <c r="AV225" s="14" t="s">
        <v>84</v>
      </c>
      <c r="AW225" s="14" t="s">
        <v>180</v>
      </c>
      <c r="AX225" s="14" t="s">
        <v>76</v>
      </c>
      <c r="AY225" s="241" t="s">
        <v>167</v>
      </c>
    </row>
    <row r="226" s="14" customFormat="1">
      <c r="A226" s="14"/>
      <c r="B226" s="232"/>
      <c r="C226" s="233"/>
      <c r="D226" s="224" t="s">
        <v>178</v>
      </c>
      <c r="E226" s="234" t="s">
        <v>18</v>
      </c>
      <c r="F226" s="235" t="s">
        <v>227</v>
      </c>
      <c r="G226" s="233"/>
      <c r="H226" s="236">
        <v>37.299999999999997</v>
      </c>
      <c r="I226" s="233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178</v>
      </c>
      <c r="AU226" s="241" t="s">
        <v>84</v>
      </c>
      <c r="AV226" s="14" t="s">
        <v>84</v>
      </c>
      <c r="AW226" s="14" t="s">
        <v>180</v>
      </c>
      <c r="AX226" s="14" t="s">
        <v>76</v>
      </c>
      <c r="AY226" s="241" t="s">
        <v>167</v>
      </c>
    </row>
    <row r="227" s="2" customFormat="1" ht="49.05" customHeight="1">
      <c r="A227" s="33"/>
      <c r="B227" s="34"/>
      <c r="C227" s="253" t="s">
        <v>373</v>
      </c>
      <c r="D227" s="253" t="s">
        <v>272</v>
      </c>
      <c r="E227" s="254" t="s">
        <v>382</v>
      </c>
      <c r="F227" s="255" t="s">
        <v>383</v>
      </c>
      <c r="G227" s="256" t="s">
        <v>124</v>
      </c>
      <c r="H227" s="257">
        <v>766.82899999999995</v>
      </c>
      <c r="I227" s="258">
        <v>259</v>
      </c>
      <c r="J227" s="258">
        <f>ROUND(I227*H227,2)</f>
        <v>198608.70999999999</v>
      </c>
      <c r="K227" s="255" t="s">
        <v>173</v>
      </c>
      <c r="L227" s="259"/>
      <c r="M227" s="260" t="s">
        <v>18</v>
      </c>
      <c r="N227" s="261" t="s">
        <v>47</v>
      </c>
      <c r="O227" s="214">
        <v>0</v>
      </c>
      <c r="P227" s="214">
        <f>O227*H227</f>
        <v>0</v>
      </c>
      <c r="Q227" s="214">
        <v>0.0044000000000000003</v>
      </c>
      <c r="R227" s="214">
        <f>Q227*H227</f>
        <v>3.3740475999999999</v>
      </c>
      <c r="S227" s="214">
        <v>0</v>
      </c>
      <c r="T227" s="21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16" t="s">
        <v>373</v>
      </c>
      <c r="AT227" s="216" t="s">
        <v>272</v>
      </c>
      <c r="AU227" s="216" t="s">
        <v>84</v>
      </c>
      <c r="AY227" s="18" t="s">
        <v>167</v>
      </c>
      <c r="BE227" s="217">
        <f>IF(N227="základní",J227,0)</f>
        <v>198608.70999999999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20</v>
      </c>
      <c r="BK227" s="217">
        <f>ROUND(I227*H227,2)</f>
        <v>198608.70999999999</v>
      </c>
      <c r="BL227" s="18" t="s">
        <v>277</v>
      </c>
      <c r="BM227" s="216" t="s">
        <v>384</v>
      </c>
    </row>
    <row r="228" s="14" customFormat="1">
      <c r="A228" s="14"/>
      <c r="B228" s="232"/>
      <c r="C228" s="233"/>
      <c r="D228" s="224" t="s">
        <v>178</v>
      </c>
      <c r="E228" s="233"/>
      <c r="F228" s="235" t="s">
        <v>385</v>
      </c>
      <c r="G228" s="233"/>
      <c r="H228" s="236">
        <v>766.82899999999995</v>
      </c>
      <c r="I228" s="233"/>
      <c r="J228" s="233"/>
      <c r="K228" s="233"/>
      <c r="L228" s="237"/>
      <c r="M228" s="238"/>
      <c r="N228" s="239"/>
      <c r="O228" s="239"/>
      <c r="P228" s="239"/>
      <c r="Q228" s="239"/>
      <c r="R228" s="239"/>
      <c r="S228" s="239"/>
      <c r="T228" s="240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1" t="s">
        <v>178</v>
      </c>
      <c r="AU228" s="241" t="s">
        <v>84</v>
      </c>
      <c r="AV228" s="14" t="s">
        <v>84</v>
      </c>
      <c r="AW228" s="14" t="s">
        <v>4</v>
      </c>
      <c r="AX228" s="14" t="s">
        <v>20</v>
      </c>
      <c r="AY228" s="241" t="s">
        <v>167</v>
      </c>
    </row>
    <row r="229" s="2" customFormat="1" ht="44.25" customHeight="1">
      <c r="A229" s="33"/>
      <c r="B229" s="34"/>
      <c r="C229" s="206" t="s">
        <v>386</v>
      </c>
      <c r="D229" s="206" t="s">
        <v>169</v>
      </c>
      <c r="E229" s="207" t="s">
        <v>387</v>
      </c>
      <c r="F229" s="208" t="s">
        <v>388</v>
      </c>
      <c r="G229" s="209" t="s">
        <v>389</v>
      </c>
      <c r="H229" s="210">
        <v>3043.3310000000001</v>
      </c>
      <c r="I229" s="211">
        <v>3.0499999999999998</v>
      </c>
      <c r="J229" s="211">
        <f>ROUND(I229*H229,2)</f>
        <v>9282.1599999999999</v>
      </c>
      <c r="K229" s="208" t="s">
        <v>173</v>
      </c>
      <c r="L229" s="39"/>
      <c r="M229" s="212" t="s">
        <v>18</v>
      </c>
      <c r="N229" s="213" t="s">
        <v>47</v>
      </c>
      <c r="O229" s="214">
        <v>0</v>
      </c>
      <c r="P229" s="214">
        <f>O229*H229</f>
        <v>0</v>
      </c>
      <c r="Q229" s="214">
        <v>0</v>
      </c>
      <c r="R229" s="214">
        <f>Q229*H229</f>
        <v>0</v>
      </c>
      <c r="S229" s="214">
        <v>0</v>
      </c>
      <c r="T229" s="21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16" t="s">
        <v>277</v>
      </c>
      <c r="AT229" s="216" t="s">
        <v>169</v>
      </c>
      <c r="AU229" s="216" t="s">
        <v>84</v>
      </c>
      <c r="AY229" s="18" t="s">
        <v>167</v>
      </c>
      <c r="BE229" s="217">
        <f>IF(N229="základní",J229,0)</f>
        <v>9282.1599999999999</v>
      </c>
      <c r="BF229" s="217">
        <f>IF(N229="snížená",J229,0)</f>
        <v>0</v>
      </c>
      <c r="BG229" s="217">
        <f>IF(N229="zákl. přenesená",J229,0)</f>
        <v>0</v>
      </c>
      <c r="BH229" s="217">
        <f>IF(N229="sníž. přenesená",J229,0)</f>
        <v>0</v>
      </c>
      <c r="BI229" s="217">
        <f>IF(N229="nulová",J229,0)</f>
        <v>0</v>
      </c>
      <c r="BJ229" s="18" t="s">
        <v>20</v>
      </c>
      <c r="BK229" s="217">
        <f>ROUND(I229*H229,2)</f>
        <v>9282.1599999999999</v>
      </c>
      <c r="BL229" s="18" t="s">
        <v>277</v>
      </c>
      <c r="BM229" s="216" t="s">
        <v>390</v>
      </c>
    </row>
    <row r="230" s="2" customFormat="1">
      <c r="A230" s="33"/>
      <c r="B230" s="34"/>
      <c r="C230" s="35"/>
      <c r="D230" s="218" t="s">
        <v>176</v>
      </c>
      <c r="E230" s="35"/>
      <c r="F230" s="219" t="s">
        <v>391</v>
      </c>
      <c r="G230" s="35"/>
      <c r="H230" s="35"/>
      <c r="I230" s="35"/>
      <c r="J230" s="35"/>
      <c r="K230" s="35"/>
      <c r="L230" s="39"/>
      <c r="M230" s="220"/>
      <c r="N230" s="221"/>
      <c r="O230" s="78"/>
      <c r="P230" s="78"/>
      <c r="Q230" s="78"/>
      <c r="R230" s="78"/>
      <c r="S230" s="78"/>
      <c r="T230" s="79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T230" s="18" t="s">
        <v>176</v>
      </c>
      <c r="AU230" s="18" t="s">
        <v>84</v>
      </c>
    </row>
    <row r="231" s="2" customFormat="1" ht="55.5" customHeight="1">
      <c r="A231" s="33"/>
      <c r="B231" s="34"/>
      <c r="C231" s="206" t="s">
        <v>392</v>
      </c>
      <c r="D231" s="206" t="s">
        <v>169</v>
      </c>
      <c r="E231" s="207" t="s">
        <v>393</v>
      </c>
      <c r="F231" s="208" t="s">
        <v>394</v>
      </c>
      <c r="G231" s="209" t="s">
        <v>389</v>
      </c>
      <c r="H231" s="210">
        <v>3043.3310000000001</v>
      </c>
      <c r="I231" s="211">
        <v>0.75</v>
      </c>
      <c r="J231" s="211">
        <f>ROUND(I231*H231,2)</f>
        <v>2282.5</v>
      </c>
      <c r="K231" s="208" t="s">
        <v>173</v>
      </c>
      <c r="L231" s="39"/>
      <c r="M231" s="212" t="s">
        <v>18</v>
      </c>
      <c r="N231" s="213" t="s">
        <v>47</v>
      </c>
      <c r="O231" s="214">
        <v>0</v>
      </c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16" t="s">
        <v>277</v>
      </c>
      <c r="AT231" s="216" t="s">
        <v>169</v>
      </c>
      <c r="AU231" s="216" t="s">
        <v>84</v>
      </c>
      <c r="AY231" s="18" t="s">
        <v>167</v>
      </c>
      <c r="BE231" s="217">
        <f>IF(N231="základní",J231,0)</f>
        <v>2282.5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20</v>
      </c>
      <c r="BK231" s="217">
        <f>ROUND(I231*H231,2)</f>
        <v>2282.5</v>
      </c>
      <c r="BL231" s="18" t="s">
        <v>277</v>
      </c>
      <c r="BM231" s="216" t="s">
        <v>395</v>
      </c>
    </row>
    <row r="232" s="2" customFormat="1">
      <c r="A232" s="33"/>
      <c r="B232" s="34"/>
      <c r="C232" s="35"/>
      <c r="D232" s="218" t="s">
        <v>176</v>
      </c>
      <c r="E232" s="35"/>
      <c r="F232" s="219" t="s">
        <v>396</v>
      </c>
      <c r="G232" s="35"/>
      <c r="H232" s="35"/>
      <c r="I232" s="35"/>
      <c r="J232" s="35"/>
      <c r="K232" s="35"/>
      <c r="L232" s="39"/>
      <c r="M232" s="220"/>
      <c r="N232" s="221"/>
      <c r="O232" s="78"/>
      <c r="P232" s="78"/>
      <c r="Q232" s="78"/>
      <c r="R232" s="78"/>
      <c r="S232" s="78"/>
      <c r="T232" s="79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T232" s="18" t="s">
        <v>176</v>
      </c>
      <c r="AU232" s="18" t="s">
        <v>84</v>
      </c>
    </row>
    <row r="233" s="12" customFormat="1" ht="22.8" customHeight="1">
      <c r="A233" s="12"/>
      <c r="B233" s="191"/>
      <c r="C233" s="192"/>
      <c r="D233" s="193" t="s">
        <v>75</v>
      </c>
      <c r="E233" s="204" t="s">
        <v>397</v>
      </c>
      <c r="F233" s="204" t="s">
        <v>398</v>
      </c>
      <c r="G233" s="192"/>
      <c r="H233" s="192"/>
      <c r="I233" s="192"/>
      <c r="J233" s="205">
        <f>BK233</f>
        <v>147701.70000000001</v>
      </c>
      <c r="K233" s="192"/>
      <c r="L233" s="196"/>
      <c r="M233" s="197"/>
      <c r="N233" s="198"/>
      <c r="O233" s="198"/>
      <c r="P233" s="199">
        <f>SUM(P234:P249)</f>
        <v>73.03134</v>
      </c>
      <c r="Q233" s="198"/>
      <c r="R233" s="199">
        <f>SUM(R234:R249)</f>
        <v>1.20646575</v>
      </c>
      <c r="S233" s="198"/>
      <c r="T233" s="200">
        <f>SUM(T234:T249)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01" t="s">
        <v>84</v>
      </c>
      <c r="AT233" s="202" t="s">
        <v>75</v>
      </c>
      <c r="AU233" s="202" t="s">
        <v>20</v>
      </c>
      <c r="AY233" s="201" t="s">
        <v>167</v>
      </c>
      <c r="BK233" s="203">
        <f>SUM(BK234:BK249)</f>
        <v>147701.70000000001</v>
      </c>
    </row>
    <row r="234" s="2" customFormat="1" ht="37.8" customHeight="1">
      <c r="A234" s="33"/>
      <c r="B234" s="34"/>
      <c r="C234" s="206" t="s">
        <v>399</v>
      </c>
      <c r="D234" s="206" t="s">
        <v>169</v>
      </c>
      <c r="E234" s="207" t="s">
        <v>400</v>
      </c>
      <c r="F234" s="208" t="s">
        <v>401</v>
      </c>
      <c r="G234" s="209" t="s">
        <v>124</v>
      </c>
      <c r="H234" s="210">
        <v>657.94000000000005</v>
      </c>
      <c r="I234" s="211">
        <v>51.5</v>
      </c>
      <c r="J234" s="211">
        <f>ROUND(I234*H234,2)</f>
        <v>33883.910000000003</v>
      </c>
      <c r="K234" s="208" t="s">
        <v>173</v>
      </c>
      <c r="L234" s="39"/>
      <c r="M234" s="212" t="s">
        <v>18</v>
      </c>
      <c r="N234" s="213" t="s">
        <v>47</v>
      </c>
      <c r="O234" s="214">
        <v>0.111</v>
      </c>
      <c r="P234" s="214">
        <f>O234*H234</f>
        <v>73.03134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6" t="s">
        <v>277</v>
      </c>
      <c r="AT234" s="216" t="s">
        <v>169</v>
      </c>
      <c r="AU234" s="216" t="s">
        <v>84</v>
      </c>
      <c r="AY234" s="18" t="s">
        <v>167</v>
      </c>
      <c r="BE234" s="217">
        <f>IF(N234="základní",J234,0)</f>
        <v>33883.910000000003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20</v>
      </c>
      <c r="BK234" s="217">
        <f>ROUND(I234*H234,2)</f>
        <v>33883.910000000003</v>
      </c>
      <c r="BL234" s="18" t="s">
        <v>277</v>
      </c>
      <c r="BM234" s="216" t="s">
        <v>402</v>
      </c>
    </row>
    <row r="235" s="2" customFormat="1">
      <c r="A235" s="33"/>
      <c r="B235" s="34"/>
      <c r="C235" s="35"/>
      <c r="D235" s="218" t="s">
        <v>176</v>
      </c>
      <c r="E235" s="35"/>
      <c r="F235" s="219" t="s">
        <v>403</v>
      </c>
      <c r="G235" s="35"/>
      <c r="H235" s="35"/>
      <c r="I235" s="35"/>
      <c r="J235" s="35"/>
      <c r="K235" s="35"/>
      <c r="L235" s="39"/>
      <c r="M235" s="220"/>
      <c r="N235" s="221"/>
      <c r="O235" s="78"/>
      <c r="P235" s="78"/>
      <c r="Q235" s="78"/>
      <c r="R235" s="78"/>
      <c r="S235" s="78"/>
      <c r="T235" s="79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8" t="s">
        <v>176</v>
      </c>
      <c r="AU235" s="18" t="s">
        <v>84</v>
      </c>
    </row>
    <row r="236" s="13" customFormat="1">
      <c r="A236" s="13"/>
      <c r="B236" s="222"/>
      <c r="C236" s="223"/>
      <c r="D236" s="224" t="s">
        <v>178</v>
      </c>
      <c r="E236" s="225" t="s">
        <v>18</v>
      </c>
      <c r="F236" s="226" t="s">
        <v>404</v>
      </c>
      <c r="G236" s="223"/>
      <c r="H236" s="225" t="s">
        <v>18</v>
      </c>
      <c r="I236" s="223"/>
      <c r="J236" s="223"/>
      <c r="K236" s="223"/>
      <c r="L236" s="227"/>
      <c r="M236" s="228"/>
      <c r="N236" s="229"/>
      <c r="O236" s="229"/>
      <c r="P236" s="229"/>
      <c r="Q236" s="229"/>
      <c r="R236" s="229"/>
      <c r="S236" s="229"/>
      <c r="T236" s="230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1" t="s">
        <v>178</v>
      </c>
      <c r="AU236" s="231" t="s">
        <v>84</v>
      </c>
      <c r="AV236" s="13" t="s">
        <v>20</v>
      </c>
      <c r="AW236" s="13" t="s">
        <v>180</v>
      </c>
      <c r="AX236" s="13" t="s">
        <v>76</v>
      </c>
      <c r="AY236" s="231" t="s">
        <v>167</v>
      </c>
    </row>
    <row r="237" s="14" customFormat="1">
      <c r="A237" s="14"/>
      <c r="B237" s="232"/>
      <c r="C237" s="233"/>
      <c r="D237" s="224" t="s">
        <v>178</v>
      </c>
      <c r="E237" s="234" t="s">
        <v>18</v>
      </c>
      <c r="F237" s="235" t="s">
        <v>405</v>
      </c>
      <c r="G237" s="233"/>
      <c r="H237" s="236">
        <v>573.46000000000004</v>
      </c>
      <c r="I237" s="233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1" t="s">
        <v>178</v>
      </c>
      <c r="AU237" s="241" t="s">
        <v>84</v>
      </c>
      <c r="AV237" s="14" t="s">
        <v>84</v>
      </c>
      <c r="AW237" s="14" t="s">
        <v>180</v>
      </c>
      <c r="AX237" s="14" t="s">
        <v>76</v>
      </c>
      <c r="AY237" s="241" t="s">
        <v>167</v>
      </c>
    </row>
    <row r="238" s="14" customFormat="1">
      <c r="A238" s="14"/>
      <c r="B238" s="232"/>
      <c r="C238" s="233"/>
      <c r="D238" s="224" t="s">
        <v>178</v>
      </c>
      <c r="E238" s="234" t="s">
        <v>18</v>
      </c>
      <c r="F238" s="235" t="s">
        <v>406</v>
      </c>
      <c r="G238" s="233"/>
      <c r="H238" s="236">
        <v>37.299999999999997</v>
      </c>
      <c r="I238" s="233"/>
      <c r="J238" s="233"/>
      <c r="K238" s="233"/>
      <c r="L238" s="237"/>
      <c r="M238" s="238"/>
      <c r="N238" s="239"/>
      <c r="O238" s="239"/>
      <c r="P238" s="239"/>
      <c r="Q238" s="239"/>
      <c r="R238" s="239"/>
      <c r="S238" s="239"/>
      <c r="T238" s="240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41" t="s">
        <v>178</v>
      </c>
      <c r="AU238" s="241" t="s">
        <v>84</v>
      </c>
      <c r="AV238" s="14" t="s">
        <v>84</v>
      </c>
      <c r="AW238" s="14" t="s">
        <v>180</v>
      </c>
      <c r="AX238" s="14" t="s">
        <v>76</v>
      </c>
      <c r="AY238" s="241" t="s">
        <v>167</v>
      </c>
    </row>
    <row r="239" s="14" customFormat="1">
      <c r="A239" s="14"/>
      <c r="B239" s="232"/>
      <c r="C239" s="233"/>
      <c r="D239" s="224" t="s">
        <v>178</v>
      </c>
      <c r="E239" s="234" t="s">
        <v>18</v>
      </c>
      <c r="F239" s="235" t="s">
        <v>407</v>
      </c>
      <c r="G239" s="233"/>
      <c r="H239" s="236">
        <v>47.18</v>
      </c>
      <c r="I239" s="233"/>
      <c r="J239" s="233"/>
      <c r="K239" s="233"/>
      <c r="L239" s="237"/>
      <c r="M239" s="238"/>
      <c r="N239" s="239"/>
      <c r="O239" s="239"/>
      <c r="P239" s="239"/>
      <c r="Q239" s="239"/>
      <c r="R239" s="239"/>
      <c r="S239" s="239"/>
      <c r="T239" s="240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1" t="s">
        <v>178</v>
      </c>
      <c r="AU239" s="241" t="s">
        <v>84</v>
      </c>
      <c r="AV239" s="14" t="s">
        <v>84</v>
      </c>
      <c r="AW239" s="14" t="s">
        <v>180</v>
      </c>
      <c r="AX239" s="14" t="s">
        <v>76</v>
      </c>
      <c r="AY239" s="241" t="s">
        <v>167</v>
      </c>
    </row>
    <row r="240" s="2" customFormat="1" ht="24.15" customHeight="1">
      <c r="A240" s="33"/>
      <c r="B240" s="34"/>
      <c r="C240" s="253" t="s">
        <v>408</v>
      </c>
      <c r="D240" s="253" t="s">
        <v>272</v>
      </c>
      <c r="E240" s="254" t="s">
        <v>409</v>
      </c>
      <c r="F240" s="255" t="s">
        <v>410</v>
      </c>
      <c r="G240" s="256" t="s">
        <v>124</v>
      </c>
      <c r="H240" s="257">
        <v>602.13300000000004</v>
      </c>
      <c r="I240" s="258">
        <v>137</v>
      </c>
      <c r="J240" s="258">
        <f>ROUND(I240*H240,2)</f>
        <v>82492.220000000001</v>
      </c>
      <c r="K240" s="255" t="s">
        <v>173</v>
      </c>
      <c r="L240" s="259"/>
      <c r="M240" s="260" t="s">
        <v>18</v>
      </c>
      <c r="N240" s="261" t="s">
        <v>47</v>
      </c>
      <c r="O240" s="214">
        <v>0</v>
      </c>
      <c r="P240" s="214">
        <f>O240*H240</f>
        <v>0</v>
      </c>
      <c r="Q240" s="214">
        <v>0.0015</v>
      </c>
      <c r="R240" s="214">
        <f>Q240*H240</f>
        <v>0.90319950000000004</v>
      </c>
      <c r="S240" s="214">
        <v>0</v>
      </c>
      <c r="T240" s="21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6" t="s">
        <v>373</v>
      </c>
      <c r="AT240" s="216" t="s">
        <v>272</v>
      </c>
      <c r="AU240" s="216" t="s">
        <v>84</v>
      </c>
      <c r="AY240" s="18" t="s">
        <v>167</v>
      </c>
      <c r="BE240" s="217">
        <f>IF(N240="základní",J240,0)</f>
        <v>82492.220000000001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20</v>
      </c>
      <c r="BK240" s="217">
        <f>ROUND(I240*H240,2)</f>
        <v>82492.220000000001</v>
      </c>
      <c r="BL240" s="18" t="s">
        <v>277</v>
      </c>
      <c r="BM240" s="216" t="s">
        <v>411</v>
      </c>
    </row>
    <row r="241" s="14" customFormat="1">
      <c r="A241" s="14"/>
      <c r="B241" s="232"/>
      <c r="C241" s="233"/>
      <c r="D241" s="224" t="s">
        <v>178</v>
      </c>
      <c r="E241" s="233"/>
      <c r="F241" s="235" t="s">
        <v>412</v>
      </c>
      <c r="G241" s="233"/>
      <c r="H241" s="236">
        <v>602.13300000000004</v>
      </c>
      <c r="I241" s="233"/>
      <c r="J241" s="233"/>
      <c r="K241" s="233"/>
      <c r="L241" s="237"/>
      <c r="M241" s="238"/>
      <c r="N241" s="239"/>
      <c r="O241" s="239"/>
      <c r="P241" s="239"/>
      <c r="Q241" s="239"/>
      <c r="R241" s="239"/>
      <c r="S241" s="239"/>
      <c r="T241" s="24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1" t="s">
        <v>178</v>
      </c>
      <c r="AU241" s="241" t="s">
        <v>84</v>
      </c>
      <c r="AV241" s="14" t="s">
        <v>84</v>
      </c>
      <c r="AW241" s="14" t="s">
        <v>4</v>
      </c>
      <c r="AX241" s="14" t="s">
        <v>20</v>
      </c>
      <c r="AY241" s="241" t="s">
        <v>167</v>
      </c>
    </row>
    <row r="242" s="2" customFormat="1" ht="24.15" customHeight="1">
      <c r="A242" s="33"/>
      <c r="B242" s="34"/>
      <c r="C242" s="253" t="s">
        <v>413</v>
      </c>
      <c r="D242" s="253" t="s">
        <v>272</v>
      </c>
      <c r="E242" s="254" t="s">
        <v>414</v>
      </c>
      <c r="F242" s="255" t="s">
        <v>415</v>
      </c>
      <c r="G242" s="256" t="s">
        <v>124</v>
      </c>
      <c r="H242" s="257">
        <v>39.164999999999999</v>
      </c>
      <c r="I242" s="258">
        <v>274</v>
      </c>
      <c r="J242" s="258">
        <f>ROUND(I242*H242,2)</f>
        <v>10731.209999999999</v>
      </c>
      <c r="K242" s="255" t="s">
        <v>173</v>
      </c>
      <c r="L242" s="259"/>
      <c r="M242" s="260" t="s">
        <v>18</v>
      </c>
      <c r="N242" s="261" t="s">
        <v>47</v>
      </c>
      <c r="O242" s="214">
        <v>0</v>
      </c>
      <c r="P242" s="214">
        <f>O242*H242</f>
        <v>0</v>
      </c>
      <c r="Q242" s="214">
        <v>0.0030000000000000001</v>
      </c>
      <c r="R242" s="214">
        <f>Q242*H242</f>
        <v>0.117495</v>
      </c>
      <c r="S242" s="214">
        <v>0</v>
      </c>
      <c r="T242" s="21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6" t="s">
        <v>373</v>
      </c>
      <c r="AT242" s="216" t="s">
        <v>272</v>
      </c>
      <c r="AU242" s="216" t="s">
        <v>84</v>
      </c>
      <c r="AY242" s="18" t="s">
        <v>167</v>
      </c>
      <c r="BE242" s="217">
        <f>IF(N242="základní",J242,0)</f>
        <v>10731.209999999999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20</v>
      </c>
      <c r="BK242" s="217">
        <f>ROUND(I242*H242,2)</f>
        <v>10731.209999999999</v>
      </c>
      <c r="BL242" s="18" t="s">
        <v>277</v>
      </c>
      <c r="BM242" s="216" t="s">
        <v>416</v>
      </c>
    </row>
    <row r="243" s="14" customFormat="1">
      <c r="A243" s="14"/>
      <c r="B243" s="232"/>
      <c r="C243" s="233"/>
      <c r="D243" s="224" t="s">
        <v>178</v>
      </c>
      <c r="E243" s="233"/>
      <c r="F243" s="235" t="s">
        <v>417</v>
      </c>
      <c r="G243" s="233"/>
      <c r="H243" s="236">
        <v>39.164999999999999</v>
      </c>
      <c r="I243" s="233"/>
      <c r="J243" s="233"/>
      <c r="K243" s="233"/>
      <c r="L243" s="237"/>
      <c r="M243" s="238"/>
      <c r="N243" s="239"/>
      <c r="O243" s="239"/>
      <c r="P243" s="239"/>
      <c r="Q243" s="239"/>
      <c r="R243" s="239"/>
      <c r="S243" s="239"/>
      <c r="T243" s="240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1" t="s">
        <v>178</v>
      </c>
      <c r="AU243" s="241" t="s">
        <v>84</v>
      </c>
      <c r="AV243" s="14" t="s">
        <v>84</v>
      </c>
      <c r="AW243" s="14" t="s">
        <v>4</v>
      </c>
      <c r="AX243" s="14" t="s">
        <v>20</v>
      </c>
      <c r="AY243" s="241" t="s">
        <v>167</v>
      </c>
    </row>
    <row r="244" s="2" customFormat="1" ht="24.15" customHeight="1">
      <c r="A244" s="33"/>
      <c r="B244" s="34"/>
      <c r="C244" s="253" t="s">
        <v>418</v>
      </c>
      <c r="D244" s="253" t="s">
        <v>272</v>
      </c>
      <c r="E244" s="254" t="s">
        <v>419</v>
      </c>
      <c r="F244" s="255" t="s">
        <v>420</v>
      </c>
      <c r="G244" s="256" t="s">
        <v>124</v>
      </c>
      <c r="H244" s="257">
        <v>49.539000000000001</v>
      </c>
      <c r="I244" s="258">
        <v>343</v>
      </c>
      <c r="J244" s="258">
        <f>ROUND(I244*H244,2)</f>
        <v>16991.880000000001</v>
      </c>
      <c r="K244" s="255" t="s">
        <v>173</v>
      </c>
      <c r="L244" s="259"/>
      <c r="M244" s="260" t="s">
        <v>18</v>
      </c>
      <c r="N244" s="261" t="s">
        <v>47</v>
      </c>
      <c r="O244" s="214">
        <v>0</v>
      </c>
      <c r="P244" s="214">
        <f>O244*H244</f>
        <v>0</v>
      </c>
      <c r="Q244" s="214">
        <v>0.0037499999999999999</v>
      </c>
      <c r="R244" s="214">
        <f>Q244*H244</f>
        <v>0.18577125</v>
      </c>
      <c r="S244" s="214">
        <v>0</v>
      </c>
      <c r="T244" s="21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6" t="s">
        <v>373</v>
      </c>
      <c r="AT244" s="216" t="s">
        <v>272</v>
      </c>
      <c r="AU244" s="216" t="s">
        <v>84</v>
      </c>
      <c r="AY244" s="18" t="s">
        <v>167</v>
      </c>
      <c r="BE244" s="217">
        <f>IF(N244="základní",J244,0)</f>
        <v>16991.880000000001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20</v>
      </c>
      <c r="BK244" s="217">
        <f>ROUND(I244*H244,2)</f>
        <v>16991.880000000001</v>
      </c>
      <c r="BL244" s="18" t="s">
        <v>277</v>
      </c>
      <c r="BM244" s="216" t="s">
        <v>421</v>
      </c>
    </row>
    <row r="245" s="14" customFormat="1">
      <c r="A245" s="14"/>
      <c r="B245" s="232"/>
      <c r="C245" s="233"/>
      <c r="D245" s="224" t="s">
        <v>178</v>
      </c>
      <c r="E245" s="233"/>
      <c r="F245" s="235" t="s">
        <v>422</v>
      </c>
      <c r="G245" s="233"/>
      <c r="H245" s="236">
        <v>49.539000000000001</v>
      </c>
      <c r="I245" s="233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178</v>
      </c>
      <c r="AU245" s="241" t="s">
        <v>84</v>
      </c>
      <c r="AV245" s="14" t="s">
        <v>84</v>
      </c>
      <c r="AW245" s="14" t="s">
        <v>4</v>
      </c>
      <c r="AX245" s="14" t="s">
        <v>20</v>
      </c>
      <c r="AY245" s="241" t="s">
        <v>167</v>
      </c>
    </row>
    <row r="246" s="2" customFormat="1" ht="44.25" customHeight="1">
      <c r="A246" s="33"/>
      <c r="B246" s="34"/>
      <c r="C246" s="206" t="s">
        <v>423</v>
      </c>
      <c r="D246" s="206" t="s">
        <v>169</v>
      </c>
      <c r="E246" s="207" t="s">
        <v>424</v>
      </c>
      <c r="F246" s="208" t="s">
        <v>425</v>
      </c>
      <c r="G246" s="209" t="s">
        <v>389</v>
      </c>
      <c r="H246" s="210">
        <v>1440.992</v>
      </c>
      <c r="I246" s="211">
        <v>1.77</v>
      </c>
      <c r="J246" s="211">
        <f>ROUND(I246*H246,2)</f>
        <v>2550.5599999999999</v>
      </c>
      <c r="K246" s="208" t="s">
        <v>173</v>
      </c>
      <c r="L246" s="39"/>
      <c r="M246" s="212" t="s">
        <v>18</v>
      </c>
      <c r="N246" s="213" t="s">
        <v>47</v>
      </c>
      <c r="O246" s="214">
        <v>0</v>
      </c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6" t="s">
        <v>174</v>
      </c>
      <c r="AT246" s="216" t="s">
        <v>169</v>
      </c>
      <c r="AU246" s="216" t="s">
        <v>84</v>
      </c>
      <c r="AY246" s="18" t="s">
        <v>167</v>
      </c>
      <c r="BE246" s="217">
        <f>IF(N246="základní",J246,0)</f>
        <v>2550.5599999999999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20</v>
      </c>
      <c r="BK246" s="217">
        <f>ROUND(I246*H246,2)</f>
        <v>2550.5599999999999</v>
      </c>
      <c r="BL246" s="18" t="s">
        <v>174</v>
      </c>
      <c r="BM246" s="216" t="s">
        <v>426</v>
      </c>
    </row>
    <row r="247" s="2" customFormat="1">
      <c r="A247" s="33"/>
      <c r="B247" s="34"/>
      <c r="C247" s="35"/>
      <c r="D247" s="218" t="s">
        <v>176</v>
      </c>
      <c r="E247" s="35"/>
      <c r="F247" s="219" t="s">
        <v>427</v>
      </c>
      <c r="G247" s="35"/>
      <c r="H247" s="35"/>
      <c r="I247" s="35"/>
      <c r="J247" s="35"/>
      <c r="K247" s="35"/>
      <c r="L247" s="39"/>
      <c r="M247" s="220"/>
      <c r="N247" s="221"/>
      <c r="O247" s="78"/>
      <c r="P247" s="78"/>
      <c r="Q247" s="78"/>
      <c r="R247" s="78"/>
      <c r="S247" s="78"/>
      <c r="T247" s="79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8" t="s">
        <v>176</v>
      </c>
      <c r="AU247" s="18" t="s">
        <v>84</v>
      </c>
    </row>
    <row r="248" s="2" customFormat="1" ht="49.05" customHeight="1">
      <c r="A248" s="33"/>
      <c r="B248" s="34"/>
      <c r="C248" s="206" t="s">
        <v>428</v>
      </c>
      <c r="D248" s="206" t="s">
        <v>169</v>
      </c>
      <c r="E248" s="207" t="s">
        <v>429</v>
      </c>
      <c r="F248" s="208" t="s">
        <v>430</v>
      </c>
      <c r="G248" s="209" t="s">
        <v>389</v>
      </c>
      <c r="H248" s="210">
        <v>1440.992</v>
      </c>
      <c r="I248" s="211">
        <v>0.72999999999999998</v>
      </c>
      <c r="J248" s="211">
        <f>ROUND(I248*H248,2)</f>
        <v>1051.9200000000001</v>
      </c>
      <c r="K248" s="208" t="s">
        <v>173</v>
      </c>
      <c r="L248" s="39"/>
      <c r="M248" s="212" t="s">
        <v>18</v>
      </c>
      <c r="N248" s="213" t="s">
        <v>47</v>
      </c>
      <c r="O248" s="214">
        <v>0</v>
      </c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6" t="s">
        <v>277</v>
      </c>
      <c r="AT248" s="216" t="s">
        <v>169</v>
      </c>
      <c r="AU248" s="216" t="s">
        <v>84</v>
      </c>
      <c r="AY248" s="18" t="s">
        <v>167</v>
      </c>
      <c r="BE248" s="217">
        <f>IF(N248="základní",J248,0)</f>
        <v>1051.9200000000001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20</v>
      </c>
      <c r="BK248" s="217">
        <f>ROUND(I248*H248,2)</f>
        <v>1051.9200000000001</v>
      </c>
      <c r="BL248" s="18" t="s">
        <v>277</v>
      </c>
      <c r="BM248" s="216" t="s">
        <v>431</v>
      </c>
    </row>
    <row r="249" s="2" customFormat="1">
      <c r="A249" s="33"/>
      <c r="B249" s="34"/>
      <c r="C249" s="35"/>
      <c r="D249" s="218" t="s">
        <v>176</v>
      </c>
      <c r="E249" s="35"/>
      <c r="F249" s="219" t="s">
        <v>432</v>
      </c>
      <c r="G249" s="35"/>
      <c r="H249" s="35"/>
      <c r="I249" s="35"/>
      <c r="J249" s="35"/>
      <c r="K249" s="35"/>
      <c r="L249" s="39"/>
      <c r="M249" s="220"/>
      <c r="N249" s="221"/>
      <c r="O249" s="78"/>
      <c r="P249" s="78"/>
      <c r="Q249" s="78"/>
      <c r="R249" s="78"/>
      <c r="S249" s="78"/>
      <c r="T249" s="79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8" t="s">
        <v>176</v>
      </c>
      <c r="AU249" s="18" t="s">
        <v>84</v>
      </c>
    </row>
    <row r="250" s="12" customFormat="1" ht="22.8" customHeight="1">
      <c r="A250" s="12"/>
      <c r="B250" s="191"/>
      <c r="C250" s="192"/>
      <c r="D250" s="193" t="s">
        <v>75</v>
      </c>
      <c r="E250" s="204" t="s">
        <v>433</v>
      </c>
      <c r="F250" s="204" t="s">
        <v>434</v>
      </c>
      <c r="G250" s="192"/>
      <c r="H250" s="192"/>
      <c r="I250" s="192"/>
      <c r="J250" s="205">
        <f>BK250</f>
        <v>380730.37</v>
      </c>
      <c r="K250" s="192"/>
      <c r="L250" s="196"/>
      <c r="M250" s="197"/>
      <c r="N250" s="198"/>
      <c r="O250" s="198"/>
      <c r="P250" s="199">
        <f>SUM(P251:P306)</f>
        <v>15.283</v>
      </c>
      <c r="Q250" s="198"/>
      <c r="R250" s="199">
        <f>SUM(R251:R306)</f>
        <v>1.3469299999999997</v>
      </c>
      <c r="S250" s="198"/>
      <c r="T250" s="200">
        <f>SUM(T251:T306)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1" t="s">
        <v>84</v>
      </c>
      <c r="AT250" s="202" t="s">
        <v>75</v>
      </c>
      <c r="AU250" s="202" t="s">
        <v>20</v>
      </c>
      <c r="AY250" s="201" t="s">
        <v>167</v>
      </c>
      <c r="BK250" s="203">
        <f>SUM(BK251:BK306)</f>
        <v>380730.37</v>
      </c>
    </row>
    <row r="251" s="2" customFormat="1" ht="33" customHeight="1">
      <c r="A251" s="33"/>
      <c r="B251" s="34"/>
      <c r="C251" s="206" t="s">
        <v>435</v>
      </c>
      <c r="D251" s="206" t="s">
        <v>169</v>
      </c>
      <c r="E251" s="207" t="s">
        <v>436</v>
      </c>
      <c r="F251" s="208" t="s">
        <v>437</v>
      </c>
      <c r="G251" s="209" t="s">
        <v>438</v>
      </c>
      <c r="H251" s="210">
        <v>1</v>
      </c>
      <c r="I251" s="211">
        <v>6110</v>
      </c>
      <c r="J251" s="211">
        <f>ROUND(I251*H251,2)</f>
        <v>6110</v>
      </c>
      <c r="K251" s="208" t="s">
        <v>173</v>
      </c>
      <c r="L251" s="39"/>
      <c r="M251" s="212" t="s">
        <v>18</v>
      </c>
      <c r="N251" s="213" t="s">
        <v>47</v>
      </c>
      <c r="O251" s="214">
        <v>10.949999999999999</v>
      </c>
      <c r="P251" s="214">
        <f>O251*H251</f>
        <v>10.949999999999999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16" t="s">
        <v>277</v>
      </c>
      <c r="AT251" s="216" t="s">
        <v>169</v>
      </c>
      <c r="AU251" s="216" t="s">
        <v>84</v>
      </c>
      <c r="AY251" s="18" t="s">
        <v>167</v>
      </c>
      <c r="BE251" s="217">
        <f>IF(N251="základní",J251,0)</f>
        <v>6110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20</v>
      </c>
      <c r="BK251" s="217">
        <f>ROUND(I251*H251,2)</f>
        <v>6110</v>
      </c>
      <c r="BL251" s="18" t="s">
        <v>277</v>
      </c>
      <c r="BM251" s="216" t="s">
        <v>439</v>
      </c>
    </row>
    <row r="252" s="2" customFormat="1">
      <c r="A252" s="33"/>
      <c r="B252" s="34"/>
      <c r="C252" s="35"/>
      <c r="D252" s="218" t="s">
        <v>176</v>
      </c>
      <c r="E252" s="35"/>
      <c r="F252" s="219" t="s">
        <v>440</v>
      </c>
      <c r="G252" s="35"/>
      <c r="H252" s="35"/>
      <c r="I252" s="35"/>
      <c r="J252" s="35"/>
      <c r="K252" s="35"/>
      <c r="L252" s="39"/>
      <c r="M252" s="220"/>
      <c r="N252" s="221"/>
      <c r="O252" s="78"/>
      <c r="P252" s="78"/>
      <c r="Q252" s="78"/>
      <c r="R252" s="78"/>
      <c r="S252" s="78"/>
      <c r="T252" s="79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T252" s="18" t="s">
        <v>176</v>
      </c>
      <c r="AU252" s="18" t="s">
        <v>84</v>
      </c>
    </row>
    <row r="253" s="14" customFormat="1">
      <c r="A253" s="14"/>
      <c r="B253" s="232"/>
      <c r="C253" s="233"/>
      <c r="D253" s="224" t="s">
        <v>178</v>
      </c>
      <c r="E253" s="234" t="s">
        <v>18</v>
      </c>
      <c r="F253" s="235" t="s">
        <v>441</v>
      </c>
      <c r="G253" s="233"/>
      <c r="H253" s="236">
        <v>1</v>
      </c>
      <c r="I253" s="233"/>
      <c r="J253" s="233"/>
      <c r="K253" s="233"/>
      <c r="L253" s="237"/>
      <c r="M253" s="238"/>
      <c r="N253" s="239"/>
      <c r="O253" s="239"/>
      <c r="P253" s="239"/>
      <c r="Q253" s="239"/>
      <c r="R253" s="239"/>
      <c r="S253" s="239"/>
      <c r="T253" s="240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1" t="s">
        <v>178</v>
      </c>
      <c r="AU253" s="241" t="s">
        <v>84</v>
      </c>
      <c r="AV253" s="14" t="s">
        <v>84</v>
      </c>
      <c r="AW253" s="14" t="s">
        <v>180</v>
      </c>
      <c r="AX253" s="14" t="s">
        <v>76</v>
      </c>
      <c r="AY253" s="241" t="s">
        <v>167</v>
      </c>
    </row>
    <row r="254" s="2" customFormat="1" ht="24.15" customHeight="1">
      <c r="A254" s="33"/>
      <c r="B254" s="34"/>
      <c r="C254" s="253" t="s">
        <v>442</v>
      </c>
      <c r="D254" s="253" t="s">
        <v>272</v>
      </c>
      <c r="E254" s="254" t="s">
        <v>443</v>
      </c>
      <c r="F254" s="255" t="s">
        <v>444</v>
      </c>
      <c r="G254" s="256" t="s">
        <v>438</v>
      </c>
      <c r="H254" s="257">
        <v>1</v>
      </c>
      <c r="I254" s="258">
        <v>44600</v>
      </c>
      <c r="J254" s="258">
        <f>ROUND(I254*H254,2)</f>
        <v>44600</v>
      </c>
      <c r="K254" s="255" t="s">
        <v>18</v>
      </c>
      <c r="L254" s="259"/>
      <c r="M254" s="260" t="s">
        <v>18</v>
      </c>
      <c r="N254" s="261" t="s">
        <v>47</v>
      </c>
      <c r="O254" s="214">
        <v>0</v>
      </c>
      <c r="P254" s="214">
        <f>O254*H254</f>
        <v>0</v>
      </c>
      <c r="Q254" s="214">
        <v>0.1176</v>
      </c>
      <c r="R254" s="214">
        <f>Q254*H254</f>
        <v>0.1176</v>
      </c>
      <c r="S254" s="214">
        <v>0</v>
      </c>
      <c r="T254" s="21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16" t="s">
        <v>373</v>
      </c>
      <c r="AT254" s="216" t="s">
        <v>272</v>
      </c>
      <c r="AU254" s="216" t="s">
        <v>84</v>
      </c>
      <c r="AY254" s="18" t="s">
        <v>167</v>
      </c>
      <c r="BE254" s="217">
        <f>IF(N254="základní",J254,0)</f>
        <v>44600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20</v>
      </c>
      <c r="BK254" s="217">
        <f>ROUND(I254*H254,2)</f>
        <v>44600</v>
      </c>
      <c r="BL254" s="18" t="s">
        <v>277</v>
      </c>
      <c r="BM254" s="216" t="s">
        <v>445</v>
      </c>
    </row>
    <row r="255" s="2" customFormat="1" ht="37.8" customHeight="1">
      <c r="A255" s="33"/>
      <c r="B255" s="34"/>
      <c r="C255" s="206" t="s">
        <v>446</v>
      </c>
      <c r="D255" s="206" t="s">
        <v>169</v>
      </c>
      <c r="E255" s="207" t="s">
        <v>447</v>
      </c>
      <c r="F255" s="208" t="s">
        <v>448</v>
      </c>
      <c r="G255" s="209" t="s">
        <v>438</v>
      </c>
      <c r="H255" s="210">
        <v>1</v>
      </c>
      <c r="I255" s="211">
        <v>130</v>
      </c>
      <c r="J255" s="211">
        <f>ROUND(I255*H255,2)</f>
        <v>130</v>
      </c>
      <c r="K255" s="208" t="s">
        <v>173</v>
      </c>
      <c r="L255" s="39"/>
      <c r="M255" s="212" t="s">
        <v>18</v>
      </c>
      <c r="N255" s="213" t="s">
        <v>47</v>
      </c>
      <c r="O255" s="214">
        <v>0.25</v>
      </c>
      <c r="P255" s="214">
        <f>O255*H255</f>
        <v>0.25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6" t="s">
        <v>277</v>
      </c>
      <c r="AT255" s="216" t="s">
        <v>169</v>
      </c>
      <c r="AU255" s="216" t="s">
        <v>84</v>
      </c>
      <c r="AY255" s="18" t="s">
        <v>167</v>
      </c>
      <c r="BE255" s="217">
        <f>IF(N255="základní",J255,0)</f>
        <v>130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20</v>
      </c>
      <c r="BK255" s="217">
        <f>ROUND(I255*H255,2)</f>
        <v>130</v>
      </c>
      <c r="BL255" s="18" t="s">
        <v>277</v>
      </c>
      <c r="BM255" s="216" t="s">
        <v>449</v>
      </c>
    </row>
    <row r="256" s="2" customFormat="1">
      <c r="A256" s="33"/>
      <c r="B256" s="34"/>
      <c r="C256" s="35"/>
      <c r="D256" s="218" t="s">
        <v>176</v>
      </c>
      <c r="E256" s="35"/>
      <c r="F256" s="219" t="s">
        <v>450</v>
      </c>
      <c r="G256" s="35"/>
      <c r="H256" s="35"/>
      <c r="I256" s="35"/>
      <c r="J256" s="35"/>
      <c r="K256" s="35"/>
      <c r="L256" s="39"/>
      <c r="M256" s="220"/>
      <c r="N256" s="221"/>
      <c r="O256" s="78"/>
      <c r="P256" s="78"/>
      <c r="Q256" s="78"/>
      <c r="R256" s="78"/>
      <c r="S256" s="78"/>
      <c r="T256" s="79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8" t="s">
        <v>176</v>
      </c>
      <c r="AU256" s="18" t="s">
        <v>84</v>
      </c>
    </row>
    <row r="257" s="2" customFormat="1" ht="24.15" customHeight="1">
      <c r="A257" s="33"/>
      <c r="B257" s="34"/>
      <c r="C257" s="253" t="s">
        <v>451</v>
      </c>
      <c r="D257" s="253" t="s">
        <v>272</v>
      </c>
      <c r="E257" s="254" t="s">
        <v>452</v>
      </c>
      <c r="F257" s="255" t="s">
        <v>453</v>
      </c>
      <c r="G257" s="256" t="s">
        <v>438</v>
      </c>
      <c r="H257" s="257">
        <v>1</v>
      </c>
      <c r="I257" s="258">
        <v>3080</v>
      </c>
      <c r="J257" s="258">
        <f>ROUND(I257*H257,2)</f>
        <v>3080</v>
      </c>
      <c r="K257" s="255" t="s">
        <v>173</v>
      </c>
      <c r="L257" s="259"/>
      <c r="M257" s="260" t="s">
        <v>18</v>
      </c>
      <c r="N257" s="261" t="s">
        <v>47</v>
      </c>
      <c r="O257" s="214">
        <v>0</v>
      </c>
      <c r="P257" s="214">
        <f>O257*H257</f>
        <v>0</v>
      </c>
      <c r="Q257" s="214">
        <v>0.002</v>
      </c>
      <c r="R257" s="214">
        <f>Q257*H257</f>
        <v>0.002</v>
      </c>
      <c r="S257" s="214">
        <v>0</v>
      </c>
      <c r="T257" s="215">
        <f>S257*H257</f>
        <v>0</v>
      </c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R257" s="216" t="s">
        <v>373</v>
      </c>
      <c r="AT257" s="216" t="s">
        <v>272</v>
      </c>
      <c r="AU257" s="216" t="s">
        <v>84</v>
      </c>
      <c r="AY257" s="18" t="s">
        <v>167</v>
      </c>
      <c r="BE257" s="217">
        <f>IF(N257="základní",J257,0)</f>
        <v>3080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20</v>
      </c>
      <c r="BK257" s="217">
        <f>ROUND(I257*H257,2)</f>
        <v>3080</v>
      </c>
      <c r="BL257" s="18" t="s">
        <v>277</v>
      </c>
      <c r="BM257" s="216" t="s">
        <v>454</v>
      </c>
    </row>
    <row r="258" s="2" customFormat="1" ht="24.15" customHeight="1">
      <c r="A258" s="33"/>
      <c r="B258" s="34"/>
      <c r="C258" s="206" t="s">
        <v>455</v>
      </c>
      <c r="D258" s="206" t="s">
        <v>169</v>
      </c>
      <c r="E258" s="207" t="s">
        <v>456</v>
      </c>
      <c r="F258" s="208" t="s">
        <v>457</v>
      </c>
      <c r="G258" s="209" t="s">
        <v>438</v>
      </c>
      <c r="H258" s="210">
        <v>1</v>
      </c>
      <c r="I258" s="211">
        <v>1960</v>
      </c>
      <c r="J258" s="211">
        <f>ROUND(I258*H258,2)</f>
        <v>1960</v>
      </c>
      <c r="K258" s="208" t="s">
        <v>173</v>
      </c>
      <c r="L258" s="39"/>
      <c r="M258" s="212" t="s">
        <v>18</v>
      </c>
      <c r="N258" s="213" t="s">
        <v>47</v>
      </c>
      <c r="O258" s="214">
        <v>3.5</v>
      </c>
      <c r="P258" s="214">
        <f>O258*H258</f>
        <v>3.5</v>
      </c>
      <c r="Q258" s="214">
        <v>0</v>
      </c>
      <c r="R258" s="214">
        <f>Q258*H258</f>
        <v>0</v>
      </c>
      <c r="S258" s="214">
        <v>0</v>
      </c>
      <c r="T258" s="21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6" t="s">
        <v>277</v>
      </c>
      <c r="AT258" s="216" t="s">
        <v>169</v>
      </c>
      <c r="AU258" s="216" t="s">
        <v>84</v>
      </c>
      <c r="AY258" s="18" t="s">
        <v>167</v>
      </c>
      <c r="BE258" s="217">
        <f>IF(N258="základní",J258,0)</f>
        <v>1960</v>
      </c>
      <c r="BF258" s="217">
        <f>IF(N258="snížená",J258,0)</f>
        <v>0</v>
      </c>
      <c r="BG258" s="217">
        <f>IF(N258="zákl. přenesená",J258,0)</f>
        <v>0</v>
      </c>
      <c r="BH258" s="217">
        <f>IF(N258="sníž. přenesená",J258,0)</f>
        <v>0</v>
      </c>
      <c r="BI258" s="217">
        <f>IF(N258="nulová",J258,0)</f>
        <v>0</v>
      </c>
      <c r="BJ258" s="18" t="s">
        <v>20</v>
      </c>
      <c r="BK258" s="217">
        <f>ROUND(I258*H258,2)</f>
        <v>1960</v>
      </c>
      <c r="BL258" s="18" t="s">
        <v>277</v>
      </c>
      <c r="BM258" s="216" t="s">
        <v>458</v>
      </c>
    </row>
    <row r="259" s="2" customFormat="1">
      <c r="A259" s="33"/>
      <c r="B259" s="34"/>
      <c r="C259" s="35"/>
      <c r="D259" s="218" t="s">
        <v>176</v>
      </c>
      <c r="E259" s="35"/>
      <c r="F259" s="219" t="s">
        <v>459</v>
      </c>
      <c r="G259" s="35"/>
      <c r="H259" s="35"/>
      <c r="I259" s="35"/>
      <c r="J259" s="35"/>
      <c r="K259" s="35"/>
      <c r="L259" s="39"/>
      <c r="M259" s="220"/>
      <c r="N259" s="221"/>
      <c r="O259" s="78"/>
      <c r="P259" s="78"/>
      <c r="Q259" s="78"/>
      <c r="R259" s="78"/>
      <c r="S259" s="78"/>
      <c r="T259" s="79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8" t="s">
        <v>176</v>
      </c>
      <c r="AU259" s="18" t="s">
        <v>84</v>
      </c>
    </row>
    <row r="260" s="2" customFormat="1" ht="24.15" customHeight="1">
      <c r="A260" s="33"/>
      <c r="B260" s="34"/>
      <c r="C260" s="253" t="s">
        <v>460</v>
      </c>
      <c r="D260" s="253" t="s">
        <v>272</v>
      </c>
      <c r="E260" s="254" t="s">
        <v>461</v>
      </c>
      <c r="F260" s="255" t="s">
        <v>462</v>
      </c>
      <c r="G260" s="256" t="s">
        <v>438</v>
      </c>
      <c r="H260" s="257">
        <v>1</v>
      </c>
      <c r="I260" s="258">
        <v>14600</v>
      </c>
      <c r="J260" s="258">
        <f>ROUND(I260*H260,2)</f>
        <v>14600</v>
      </c>
      <c r="K260" s="255" t="s">
        <v>173</v>
      </c>
      <c r="L260" s="259"/>
      <c r="M260" s="260" t="s">
        <v>18</v>
      </c>
      <c r="N260" s="261" t="s">
        <v>47</v>
      </c>
      <c r="O260" s="214">
        <v>0</v>
      </c>
      <c r="P260" s="214">
        <f>O260*H260</f>
        <v>0</v>
      </c>
      <c r="Q260" s="214">
        <v>0.012</v>
      </c>
      <c r="R260" s="214">
        <f>Q260*H260</f>
        <v>0.012</v>
      </c>
      <c r="S260" s="214">
        <v>0</v>
      </c>
      <c r="T260" s="21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6" t="s">
        <v>373</v>
      </c>
      <c r="AT260" s="216" t="s">
        <v>272</v>
      </c>
      <c r="AU260" s="216" t="s">
        <v>84</v>
      </c>
      <c r="AY260" s="18" t="s">
        <v>167</v>
      </c>
      <c r="BE260" s="217">
        <f>IF(N260="základní",J260,0)</f>
        <v>14600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20</v>
      </c>
      <c r="BK260" s="217">
        <f>ROUND(I260*H260,2)</f>
        <v>14600</v>
      </c>
      <c r="BL260" s="18" t="s">
        <v>277</v>
      </c>
      <c r="BM260" s="216" t="s">
        <v>463</v>
      </c>
    </row>
    <row r="261" s="2" customFormat="1" ht="37.8" customHeight="1">
      <c r="A261" s="33"/>
      <c r="B261" s="34"/>
      <c r="C261" s="206" t="s">
        <v>464</v>
      </c>
      <c r="D261" s="206" t="s">
        <v>169</v>
      </c>
      <c r="E261" s="207" t="s">
        <v>465</v>
      </c>
      <c r="F261" s="208" t="s">
        <v>466</v>
      </c>
      <c r="G261" s="209" t="s">
        <v>467</v>
      </c>
      <c r="H261" s="210">
        <v>1</v>
      </c>
      <c r="I261" s="211">
        <v>344</v>
      </c>
      <c r="J261" s="211">
        <f>ROUND(I261*H261,2)</f>
        <v>344</v>
      </c>
      <c r="K261" s="208" t="s">
        <v>173</v>
      </c>
      <c r="L261" s="39"/>
      <c r="M261" s="212" t="s">
        <v>18</v>
      </c>
      <c r="N261" s="213" t="s">
        <v>47</v>
      </c>
      <c r="O261" s="214">
        <v>0.58299999999999996</v>
      </c>
      <c r="P261" s="214">
        <f>O261*H261</f>
        <v>0.58299999999999996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16" t="s">
        <v>277</v>
      </c>
      <c r="AT261" s="216" t="s">
        <v>169</v>
      </c>
      <c r="AU261" s="216" t="s">
        <v>84</v>
      </c>
      <c r="AY261" s="18" t="s">
        <v>167</v>
      </c>
      <c r="BE261" s="217">
        <f>IF(N261="základní",J261,0)</f>
        <v>344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20</v>
      </c>
      <c r="BK261" s="217">
        <f>ROUND(I261*H261,2)</f>
        <v>344</v>
      </c>
      <c r="BL261" s="18" t="s">
        <v>277</v>
      </c>
      <c r="BM261" s="216" t="s">
        <v>468</v>
      </c>
    </row>
    <row r="262" s="2" customFormat="1">
      <c r="A262" s="33"/>
      <c r="B262" s="34"/>
      <c r="C262" s="35"/>
      <c r="D262" s="218" t="s">
        <v>176</v>
      </c>
      <c r="E262" s="35"/>
      <c r="F262" s="219" t="s">
        <v>469</v>
      </c>
      <c r="G262" s="35"/>
      <c r="H262" s="35"/>
      <c r="I262" s="35"/>
      <c r="J262" s="35"/>
      <c r="K262" s="35"/>
      <c r="L262" s="39"/>
      <c r="M262" s="220"/>
      <c r="N262" s="221"/>
      <c r="O262" s="78"/>
      <c r="P262" s="78"/>
      <c r="Q262" s="78"/>
      <c r="R262" s="78"/>
      <c r="S262" s="78"/>
      <c r="T262" s="79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T262" s="18" t="s">
        <v>176</v>
      </c>
      <c r="AU262" s="18" t="s">
        <v>84</v>
      </c>
    </row>
    <row r="263" s="2" customFormat="1" ht="21.75" customHeight="1">
      <c r="A263" s="33"/>
      <c r="B263" s="34"/>
      <c r="C263" s="253" t="s">
        <v>470</v>
      </c>
      <c r="D263" s="253" t="s">
        <v>272</v>
      </c>
      <c r="E263" s="254" t="s">
        <v>471</v>
      </c>
      <c r="F263" s="255" t="s">
        <v>472</v>
      </c>
      <c r="G263" s="256" t="s">
        <v>473</v>
      </c>
      <c r="H263" s="257">
        <v>1</v>
      </c>
      <c r="I263" s="258">
        <v>2050</v>
      </c>
      <c r="J263" s="258">
        <f>ROUND(I263*H263,2)</f>
        <v>2050</v>
      </c>
      <c r="K263" s="255" t="s">
        <v>173</v>
      </c>
      <c r="L263" s="259"/>
      <c r="M263" s="260" t="s">
        <v>18</v>
      </c>
      <c r="N263" s="261" t="s">
        <v>47</v>
      </c>
      <c r="O263" s="214">
        <v>0</v>
      </c>
      <c r="P263" s="214">
        <f>O263*H263</f>
        <v>0</v>
      </c>
      <c r="Q263" s="214">
        <v>0.00033</v>
      </c>
      <c r="R263" s="214">
        <f>Q263*H263</f>
        <v>0.00033</v>
      </c>
      <c r="S263" s="214">
        <v>0</v>
      </c>
      <c r="T263" s="21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16" t="s">
        <v>373</v>
      </c>
      <c r="AT263" s="216" t="s">
        <v>272</v>
      </c>
      <c r="AU263" s="216" t="s">
        <v>84</v>
      </c>
      <c r="AY263" s="18" t="s">
        <v>167</v>
      </c>
      <c r="BE263" s="217">
        <f>IF(N263="základní",J263,0)</f>
        <v>2050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20</v>
      </c>
      <c r="BK263" s="217">
        <f>ROUND(I263*H263,2)</f>
        <v>2050</v>
      </c>
      <c r="BL263" s="18" t="s">
        <v>277</v>
      </c>
      <c r="BM263" s="216" t="s">
        <v>474</v>
      </c>
    </row>
    <row r="264" s="2" customFormat="1" ht="16.5" customHeight="1">
      <c r="A264" s="33"/>
      <c r="B264" s="34"/>
      <c r="C264" s="206" t="s">
        <v>475</v>
      </c>
      <c r="D264" s="206" t="s">
        <v>169</v>
      </c>
      <c r="E264" s="207" t="s">
        <v>476</v>
      </c>
      <c r="F264" s="208" t="s">
        <v>477</v>
      </c>
      <c r="G264" s="209" t="s">
        <v>478</v>
      </c>
      <c r="H264" s="210">
        <v>1</v>
      </c>
      <c r="I264" s="211">
        <v>3500</v>
      </c>
      <c r="J264" s="211">
        <f>ROUND(I264*H264,2)</f>
        <v>3500</v>
      </c>
      <c r="K264" s="208" t="s">
        <v>18</v>
      </c>
      <c r="L264" s="39"/>
      <c r="M264" s="212" t="s">
        <v>18</v>
      </c>
      <c r="N264" s="213" t="s">
        <v>47</v>
      </c>
      <c r="O264" s="214">
        <v>0</v>
      </c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16" t="s">
        <v>174</v>
      </c>
      <c r="AT264" s="216" t="s">
        <v>169</v>
      </c>
      <c r="AU264" s="216" t="s">
        <v>84</v>
      </c>
      <c r="AY264" s="18" t="s">
        <v>167</v>
      </c>
      <c r="BE264" s="217">
        <f>IF(N264="základní",J264,0)</f>
        <v>3500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20</v>
      </c>
      <c r="BK264" s="217">
        <f>ROUND(I264*H264,2)</f>
        <v>3500</v>
      </c>
      <c r="BL264" s="18" t="s">
        <v>174</v>
      </c>
      <c r="BM264" s="216" t="s">
        <v>479</v>
      </c>
    </row>
    <row r="265" s="2" customFormat="1" ht="37.8" customHeight="1">
      <c r="A265" s="33"/>
      <c r="B265" s="34"/>
      <c r="C265" s="206" t="s">
        <v>480</v>
      </c>
      <c r="D265" s="206" t="s">
        <v>169</v>
      </c>
      <c r="E265" s="207" t="s">
        <v>481</v>
      </c>
      <c r="F265" s="208" t="s">
        <v>482</v>
      </c>
      <c r="G265" s="209" t="s">
        <v>478</v>
      </c>
      <c r="H265" s="210">
        <v>1</v>
      </c>
      <c r="I265" s="211">
        <v>45000</v>
      </c>
      <c r="J265" s="211">
        <f>ROUND(I265*H265,2)</f>
        <v>45000</v>
      </c>
      <c r="K265" s="208" t="s">
        <v>18</v>
      </c>
      <c r="L265" s="39"/>
      <c r="M265" s="212" t="s">
        <v>18</v>
      </c>
      <c r="N265" s="213" t="s">
        <v>47</v>
      </c>
      <c r="O265" s="214">
        <v>0</v>
      </c>
      <c r="P265" s="214">
        <f>O265*H265</f>
        <v>0</v>
      </c>
      <c r="Q265" s="214">
        <v>0</v>
      </c>
      <c r="R265" s="214">
        <f>Q265*H265</f>
        <v>0</v>
      </c>
      <c r="S265" s="214">
        <v>0</v>
      </c>
      <c r="T265" s="21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6" t="s">
        <v>277</v>
      </c>
      <c r="AT265" s="216" t="s">
        <v>169</v>
      </c>
      <c r="AU265" s="216" t="s">
        <v>84</v>
      </c>
      <c r="AY265" s="18" t="s">
        <v>167</v>
      </c>
      <c r="BE265" s="217">
        <f>IF(N265="základní",J265,0)</f>
        <v>45000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20</v>
      </c>
      <c r="BK265" s="217">
        <f>ROUND(I265*H265,2)</f>
        <v>45000</v>
      </c>
      <c r="BL265" s="18" t="s">
        <v>277</v>
      </c>
      <c r="BM265" s="216" t="s">
        <v>483</v>
      </c>
    </row>
    <row r="266" s="2" customFormat="1">
      <c r="A266" s="33"/>
      <c r="B266" s="34"/>
      <c r="C266" s="35"/>
      <c r="D266" s="224" t="s">
        <v>260</v>
      </c>
      <c r="E266" s="35"/>
      <c r="F266" s="252" t="s">
        <v>484</v>
      </c>
      <c r="G266" s="35"/>
      <c r="H266" s="35"/>
      <c r="I266" s="35"/>
      <c r="J266" s="35"/>
      <c r="K266" s="35"/>
      <c r="L266" s="39"/>
      <c r="M266" s="220"/>
      <c r="N266" s="221"/>
      <c r="O266" s="78"/>
      <c r="P266" s="78"/>
      <c r="Q266" s="78"/>
      <c r="R266" s="78"/>
      <c r="S266" s="78"/>
      <c r="T266" s="79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8" t="s">
        <v>260</v>
      </c>
      <c r="AU266" s="18" t="s">
        <v>84</v>
      </c>
    </row>
    <row r="267" s="14" customFormat="1">
      <c r="A267" s="14"/>
      <c r="B267" s="232"/>
      <c r="C267" s="233"/>
      <c r="D267" s="224" t="s">
        <v>178</v>
      </c>
      <c r="E267" s="234" t="s">
        <v>18</v>
      </c>
      <c r="F267" s="235" t="s">
        <v>485</v>
      </c>
      <c r="G267" s="233"/>
      <c r="H267" s="236">
        <v>1</v>
      </c>
      <c r="I267" s="233"/>
      <c r="J267" s="233"/>
      <c r="K267" s="233"/>
      <c r="L267" s="237"/>
      <c r="M267" s="238"/>
      <c r="N267" s="239"/>
      <c r="O267" s="239"/>
      <c r="P267" s="239"/>
      <c r="Q267" s="239"/>
      <c r="R267" s="239"/>
      <c r="S267" s="239"/>
      <c r="T267" s="240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1" t="s">
        <v>178</v>
      </c>
      <c r="AU267" s="241" t="s">
        <v>84</v>
      </c>
      <c r="AV267" s="14" t="s">
        <v>84</v>
      </c>
      <c r="AW267" s="14" t="s">
        <v>180</v>
      </c>
      <c r="AX267" s="14" t="s">
        <v>76</v>
      </c>
      <c r="AY267" s="241" t="s">
        <v>167</v>
      </c>
    </row>
    <row r="268" s="2" customFormat="1" ht="24.15" customHeight="1">
      <c r="A268" s="33"/>
      <c r="B268" s="34"/>
      <c r="C268" s="206" t="s">
        <v>486</v>
      </c>
      <c r="D268" s="206" t="s">
        <v>169</v>
      </c>
      <c r="E268" s="207" t="s">
        <v>487</v>
      </c>
      <c r="F268" s="208" t="s">
        <v>488</v>
      </c>
      <c r="G268" s="209" t="s">
        <v>489</v>
      </c>
      <c r="H268" s="210">
        <v>1</v>
      </c>
      <c r="I268" s="211">
        <v>28500</v>
      </c>
      <c r="J268" s="211">
        <f>ROUND(I268*H268,2)</f>
        <v>28500</v>
      </c>
      <c r="K268" s="208" t="s">
        <v>18</v>
      </c>
      <c r="L268" s="39"/>
      <c r="M268" s="212" t="s">
        <v>18</v>
      </c>
      <c r="N268" s="213" t="s">
        <v>47</v>
      </c>
      <c r="O268" s="214">
        <v>0</v>
      </c>
      <c r="P268" s="214">
        <f>O268*H268</f>
        <v>0</v>
      </c>
      <c r="Q268" s="214">
        <v>0</v>
      </c>
      <c r="R268" s="214">
        <f>Q268*H268</f>
        <v>0</v>
      </c>
      <c r="S268" s="214">
        <v>0</v>
      </c>
      <c r="T268" s="215">
        <f>S268*H268</f>
        <v>0</v>
      </c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R268" s="216" t="s">
        <v>277</v>
      </c>
      <c r="AT268" s="216" t="s">
        <v>169</v>
      </c>
      <c r="AU268" s="216" t="s">
        <v>84</v>
      </c>
      <c r="AY268" s="18" t="s">
        <v>167</v>
      </c>
      <c r="BE268" s="217">
        <f>IF(N268="základní",J268,0)</f>
        <v>28500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20</v>
      </c>
      <c r="BK268" s="217">
        <f>ROUND(I268*H268,2)</f>
        <v>28500</v>
      </c>
      <c r="BL268" s="18" t="s">
        <v>277</v>
      </c>
      <c r="BM268" s="216" t="s">
        <v>490</v>
      </c>
    </row>
    <row r="269" s="2" customFormat="1">
      <c r="A269" s="33"/>
      <c r="B269" s="34"/>
      <c r="C269" s="35"/>
      <c r="D269" s="224" t="s">
        <v>260</v>
      </c>
      <c r="E269" s="35"/>
      <c r="F269" s="252" t="s">
        <v>491</v>
      </c>
      <c r="G269" s="35"/>
      <c r="H269" s="35"/>
      <c r="I269" s="35"/>
      <c r="J269" s="35"/>
      <c r="K269" s="35"/>
      <c r="L269" s="39"/>
      <c r="M269" s="220"/>
      <c r="N269" s="221"/>
      <c r="O269" s="78"/>
      <c r="P269" s="78"/>
      <c r="Q269" s="78"/>
      <c r="R269" s="78"/>
      <c r="S269" s="78"/>
      <c r="T269" s="79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T269" s="18" t="s">
        <v>260</v>
      </c>
      <c r="AU269" s="18" t="s">
        <v>84</v>
      </c>
    </row>
    <row r="270" s="14" customFormat="1">
      <c r="A270" s="14"/>
      <c r="B270" s="232"/>
      <c r="C270" s="233"/>
      <c r="D270" s="224" t="s">
        <v>178</v>
      </c>
      <c r="E270" s="234" t="s">
        <v>18</v>
      </c>
      <c r="F270" s="235" t="s">
        <v>492</v>
      </c>
      <c r="G270" s="233"/>
      <c r="H270" s="236">
        <v>1</v>
      </c>
      <c r="I270" s="233"/>
      <c r="J270" s="233"/>
      <c r="K270" s="233"/>
      <c r="L270" s="237"/>
      <c r="M270" s="238"/>
      <c r="N270" s="239"/>
      <c r="O270" s="239"/>
      <c r="P270" s="239"/>
      <c r="Q270" s="239"/>
      <c r="R270" s="239"/>
      <c r="S270" s="239"/>
      <c r="T270" s="240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41" t="s">
        <v>178</v>
      </c>
      <c r="AU270" s="241" t="s">
        <v>84</v>
      </c>
      <c r="AV270" s="14" t="s">
        <v>84</v>
      </c>
      <c r="AW270" s="14" t="s">
        <v>180</v>
      </c>
      <c r="AX270" s="14" t="s">
        <v>76</v>
      </c>
      <c r="AY270" s="241" t="s">
        <v>167</v>
      </c>
    </row>
    <row r="271" s="2" customFormat="1" ht="21.75" customHeight="1">
      <c r="A271" s="33"/>
      <c r="B271" s="34"/>
      <c r="C271" s="206" t="s">
        <v>493</v>
      </c>
      <c r="D271" s="206" t="s">
        <v>169</v>
      </c>
      <c r="E271" s="207" t="s">
        <v>494</v>
      </c>
      <c r="F271" s="208" t="s">
        <v>495</v>
      </c>
      <c r="G271" s="209" t="s">
        <v>478</v>
      </c>
      <c r="H271" s="210">
        <v>189</v>
      </c>
      <c r="I271" s="211">
        <v>435</v>
      </c>
      <c r="J271" s="211">
        <f>ROUND(I271*H271,2)</f>
        <v>82215</v>
      </c>
      <c r="K271" s="208" t="s">
        <v>18</v>
      </c>
      <c r="L271" s="39"/>
      <c r="M271" s="212" t="s">
        <v>18</v>
      </c>
      <c r="N271" s="213" t="s">
        <v>47</v>
      </c>
      <c r="O271" s="214">
        <v>0</v>
      </c>
      <c r="P271" s="214">
        <f>O271*H271</f>
        <v>0</v>
      </c>
      <c r="Q271" s="214">
        <v>0</v>
      </c>
      <c r="R271" s="214">
        <f>Q271*H271</f>
        <v>0</v>
      </c>
      <c r="S271" s="214">
        <v>0</v>
      </c>
      <c r="T271" s="215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6" t="s">
        <v>277</v>
      </c>
      <c r="AT271" s="216" t="s">
        <v>169</v>
      </c>
      <c r="AU271" s="216" t="s">
        <v>84</v>
      </c>
      <c r="AY271" s="18" t="s">
        <v>167</v>
      </c>
      <c r="BE271" s="217">
        <f>IF(N271="základní",J271,0)</f>
        <v>82215</v>
      </c>
      <c r="BF271" s="217">
        <f>IF(N271="snížená",J271,0)</f>
        <v>0</v>
      </c>
      <c r="BG271" s="217">
        <f>IF(N271="zákl. přenesená",J271,0)</f>
        <v>0</v>
      </c>
      <c r="BH271" s="217">
        <f>IF(N271="sníž. přenesená",J271,0)</f>
        <v>0</v>
      </c>
      <c r="BI271" s="217">
        <f>IF(N271="nulová",J271,0)</f>
        <v>0</v>
      </c>
      <c r="BJ271" s="18" t="s">
        <v>20</v>
      </c>
      <c r="BK271" s="217">
        <f>ROUND(I271*H271,2)</f>
        <v>82215</v>
      </c>
      <c r="BL271" s="18" t="s">
        <v>277</v>
      </c>
      <c r="BM271" s="216" t="s">
        <v>496</v>
      </c>
    </row>
    <row r="272" s="2" customFormat="1">
      <c r="A272" s="33"/>
      <c r="B272" s="34"/>
      <c r="C272" s="35"/>
      <c r="D272" s="224" t="s">
        <v>260</v>
      </c>
      <c r="E272" s="35"/>
      <c r="F272" s="252" t="s">
        <v>497</v>
      </c>
      <c r="G272" s="35"/>
      <c r="H272" s="35"/>
      <c r="I272" s="35"/>
      <c r="J272" s="35"/>
      <c r="K272" s="35"/>
      <c r="L272" s="39"/>
      <c r="M272" s="220"/>
      <c r="N272" s="221"/>
      <c r="O272" s="78"/>
      <c r="P272" s="78"/>
      <c r="Q272" s="78"/>
      <c r="R272" s="78"/>
      <c r="S272" s="78"/>
      <c r="T272" s="79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8" t="s">
        <v>260</v>
      </c>
      <c r="AU272" s="18" t="s">
        <v>84</v>
      </c>
    </row>
    <row r="273" s="14" customFormat="1">
      <c r="A273" s="14"/>
      <c r="B273" s="232"/>
      <c r="C273" s="233"/>
      <c r="D273" s="224" t="s">
        <v>178</v>
      </c>
      <c r="E273" s="234" t="s">
        <v>18</v>
      </c>
      <c r="F273" s="235" t="s">
        <v>498</v>
      </c>
      <c r="G273" s="233"/>
      <c r="H273" s="236">
        <v>64</v>
      </c>
      <c r="I273" s="233"/>
      <c r="J273" s="233"/>
      <c r="K273" s="233"/>
      <c r="L273" s="237"/>
      <c r="M273" s="238"/>
      <c r="N273" s="239"/>
      <c r="O273" s="239"/>
      <c r="P273" s="239"/>
      <c r="Q273" s="239"/>
      <c r="R273" s="239"/>
      <c r="S273" s="239"/>
      <c r="T273" s="24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1" t="s">
        <v>178</v>
      </c>
      <c r="AU273" s="241" t="s">
        <v>84</v>
      </c>
      <c r="AV273" s="14" t="s">
        <v>84</v>
      </c>
      <c r="AW273" s="14" t="s">
        <v>180</v>
      </c>
      <c r="AX273" s="14" t="s">
        <v>76</v>
      </c>
      <c r="AY273" s="241" t="s">
        <v>167</v>
      </c>
    </row>
    <row r="274" s="14" customFormat="1">
      <c r="A274" s="14"/>
      <c r="B274" s="232"/>
      <c r="C274" s="233"/>
      <c r="D274" s="224" t="s">
        <v>178</v>
      </c>
      <c r="E274" s="234" t="s">
        <v>18</v>
      </c>
      <c r="F274" s="235" t="s">
        <v>499</v>
      </c>
      <c r="G274" s="233"/>
      <c r="H274" s="236">
        <v>51</v>
      </c>
      <c r="I274" s="233"/>
      <c r="J274" s="233"/>
      <c r="K274" s="233"/>
      <c r="L274" s="237"/>
      <c r="M274" s="238"/>
      <c r="N274" s="239"/>
      <c r="O274" s="239"/>
      <c r="P274" s="239"/>
      <c r="Q274" s="239"/>
      <c r="R274" s="239"/>
      <c r="S274" s="239"/>
      <c r="T274" s="240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1" t="s">
        <v>178</v>
      </c>
      <c r="AU274" s="241" t="s">
        <v>84</v>
      </c>
      <c r="AV274" s="14" t="s">
        <v>84</v>
      </c>
      <c r="AW274" s="14" t="s">
        <v>180</v>
      </c>
      <c r="AX274" s="14" t="s">
        <v>76</v>
      </c>
      <c r="AY274" s="241" t="s">
        <v>167</v>
      </c>
    </row>
    <row r="275" s="14" customFormat="1">
      <c r="A275" s="14"/>
      <c r="B275" s="232"/>
      <c r="C275" s="233"/>
      <c r="D275" s="224" t="s">
        <v>178</v>
      </c>
      <c r="E275" s="234" t="s">
        <v>18</v>
      </c>
      <c r="F275" s="235" t="s">
        <v>500</v>
      </c>
      <c r="G275" s="233"/>
      <c r="H275" s="236">
        <v>54</v>
      </c>
      <c r="I275" s="233"/>
      <c r="J275" s="233"/>
      <c r="K275" s="233"/>
      <c r="L275" s="237"/>
      <c r="M275" s="238"/>
      <c r="N275" s="239"/>
      <c r="O275" s="239"/>
      <c r="P275" s="239"/>
      <c r="Q275" s="239"/>
      <c r="R275" s="239"/>
      <c r="S275" s="239"/>
      <c r="T275" s="240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1" t="s">
        <v>178</v>
      </c>
      <c r="AU275" s="241" t="s">
        <v>84</v>
      </c>
      <c r="AV275" s="14" t="s">
        <v>84</v>
      </c>
      <c r="AW275" s="14" t="s">
        <v>180</v>
      </c>
      <c r="AX275" s="14" t="s">
        <v>76</v>
      </c>
      <c r="AY275" s="241" t="s">
        <v>167</v>
      </c>
    </row>
    <row r="276" s="14" customFormat="1">
      <c r="A276" s="14"/>
      <c r="B276" s="232"/>
      <c r="C276" s="233"/>
      <c r="D276" s="224" t="s">
        <v>178</v>
      </c>
      <c r="E276" s="234" t="s">
        <v>18</v>
      </c>
      <c r="F276" s="235" t="s">
        <v>501</v>
      </c>
      <c r="G276" s="233"/>
      <c r="H276" s="236">
        <v>8</v>
      </c>
      <c r="I276" s="233"/>
      <c r="J276" s="233"/>
      <c r="K276" s="233"/>
      <c r="L276" s="237"/>
      <c r="M276" s="238"/>
      <c r="N276" s="239"/>
      <c r="O276" s="239"/>
      <c r="P276" s="239"/>
      <c r="Q276" s="239"/>
      <c r="R276" s="239"/>
      <c r="S276" s="239"/>
      <c r="T276" s="24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1" t="s">
        <v>178</v>
      </c>
      <c r="AU276" s="241" t="s">
        <v>84</v>
      </c>
      <c r="AV276" s="14" t="s">
        <v>84</v>
      </c>
      <c r="AW276" s="14" t="s">
        <v>180</v>
      </c>
      <c r="AX276" s="14" t="s">
        <v>76</v>
      </c>
      <c r="AY276" s="241" t="s">
        <v>167</v>
      </c>
    </row>
    <row r="277" s="14" customFormat="1">
      <c r="A277" s="14"/>
      <c r="B277" s="232"/>
      <c r="C277" s="233"/>
      <c r="D277" s="224" t="s">
        <v>178</v>
      </c>
      <c r="E277" s="234" t="s">
        <v>18</v>
      </c>
      <c r="F277" s="235" t="s">
        <v>502</v>
      </c>
      <c r="G277" s="233"/>
      <c r="H277" s="236">
        <v>8</v>
      </c>
      <c r="I277" s="233"/>
      <c r="J277" s="233"/>
      <c r="K277" s="233"/>
      <c r="L277" s="237"/>
      <c r="M277" s="238"/>
      <c r="N277" s="239"/>
      <c r="O277" s="239"/>
      <c r="P277" s="239"/>
      <c r="Q277" s="239"/>
      <c r="R277" s="239"/>
      <c r="S277" s="239"/>
      <c r="T277" s="240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41" t="s">
        <v>178</v>
      </c>
      <c r="AU277" s="241" t="s">
        <v>84</v>
      </c>
      <c r="AV277" s="14" t="s">
        <v>84</v>
      </c>
      <c r="AW277" s="14" t="s">
        <v>180</v>
      </c>
      <c r="AX277" s="14" t="s">
        <v>76</v>
      </c>
      <c r="AY277" s="241" t="s">
        <v>167</v>
      </c>
    </row>
    <row r="278" s="14" customFormat="1">
      <c r="A278" s="14"/>
      <c r="B278" s="232"/>
      <c r="C278" s="233"/>
      <c r="D278" s="224" t="s">
        <v>178</v>
      </c>
      <c r="E278" s="234" t="s">
        <v>18</v>
      </c>
      <c r="F278" s="235" t="s">
        <v>503</v>
      </c>
      <c r="G278" s="233"/>
      <c r="H278" s="236">
        <v>4</v>
      </c>
      <c r="I278" s="233"/>
      <c r="J278" s="233"/>
      <c r="K278" s="233"/>
      <c r="L278" s="237"/>
      <c r="M278" s="238"/>
      <c r="N278" s="239"/>
      <c r="O278" s="239"/>
      <c r="P278" s="239"/>
      <c r="Q278" s="239"/>
      <c r="R278" s="239"/>
      <c r="S278" s="239"/>
      <c r="T278" s="24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1" t="s">
        <v>178</v>
      </c>
      <c r="AU278" s="241" t="s">
        <v>84</v>
      </c>
      <c r="AV278" s="14" t="s">
        <v>84</v>
      </c>
      <c r="AW278" s="14" t="s">
        <v>180</v>
      </c>
      <c r="AX278" s="14" t="s">
        <v>76</v>
      </c>
      <c r="AY278" s="241" t="s">
        <v>167</v>
      </c>
    </row>
    <row r="279" s="2" customFormat="1" ht="21.75" customHeight="1">
      <c r="A279" s="33"/>
      <c r="B279" s="34"/>
      <c r="C279" s="206" t="s">
        <v>504</v>
      </c>
      <c r="D279" s="206" t="s">
        <v>169</v>
      </c>
      <c r="E279" s="207" t="s">
        <v>505</v>
      </c>
      <c r="F279" s="208" t="s">
        <v>506</v>
      </c>
      <c r="G279" s="209" t="s">
        <v>478</v>
      </c>
      <c r="H279" s="210">
        <v>1</v>
      </c>
      <c r="I279" s="211">
        <v>8940</v>
      </c>
      <c r="J279" s="211">
        <f>ROUND(I279*H279,2)</f>
        <v>8940</v>
      </c>
      <c r="K279" s="208" t="s">
        <v>18</v>
      </c>
      <c r="L279" s="39"/>
      <c r="M279" s="212" t="s">
        <v>18</v>
      </c>
      <c r="N279" s="213" t="s">
        <v>47</v>
      </c>
      <c r="O279" s="214">
        <v>0</v>
      </c>
      <c r="P279" s="214">
        <f>O279*H279</f>
        <v>0</v>
      </c>
      <c r="Q279" s="214">
        <v>0</v>
      </c>
      <c r="R279" s="214">
        <f>Q279*H279</f>
        <v>0</v>
      </c>
      <c r="S279" s="214">
        <v>0</v>
      </c>
      <c r="T279" s="215">
        <f>S279*H279</f>
        <v>0</v>
      </c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R279" s="216" t="s">
        <v>277</v>
      </c>
      <c r="AT279" s="216" t="s">
        <v>169</v>
      </c>
      <c r="AU279" s="216" t="s">
        <v>84</v>
      </c>
      <c r="AY279" s="18" t="s">
        <v>167</v>
      </c>
      <c r="BE279" s="217">
        <f>IF(N279="základní",J279,0)</f>
        <v>8940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20</v>
      </c>
      <c r="BK279" s="217">
        <f>ROUND(I279*H279,2)</f>
        <v>8940</v>
      </c>
      <c r="BL279" s="18" t="s">
        <v>277</v>
      </c>
      <c r="BM279" s="216" t="s">
        <v>507</v>
      </c>
    </row>
    <row r="280" s="2" customFormat="1">
      <c r="A280" s="33"/>
      <c r="B280" s="34"/>
      <c r="C280" s="35"/>
      <c r="D280" s="224" t="s">
        <v>260</v>
      </c>
      <c r="E280" s="35"/>
      <c r="F280" s="252" t="s">
        <v>508</v>
      </c>
      <c r="G280" s="35"/>
      <c r="H280" s="35"/>
      <c r="I280" s="35"/>
      <c r="J280" s="35"/>
      <c r="K280" s="35"/>
      <c r="L280" s="39"/>
      <c r="M280" s="220"/>
      <c r="N280" s="221"/>
      <c r="O280" s="78"/>
      <c r="P280" s="78"/>
      <c r="Q280" s="78"/>
      <c r="R280" s="78"/>
      <c r="S280" s="78"/>
      <c r="T280" s="79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T280" s="18" t="s">
        <v>260</v>
      </c>
      <c r="AU280" s="18" t="s">
        <v>84</v>
      </c>
    </row>
    <row r="281" s="14" customFormat="1">
      <c r="A281" s="14"/>
      <c r="B281" s="232"/>
      <c r="C281" s="233"/>
      <c r="D281" s="224" t="s">
        <v>178</v>
      </c>
      <c r="E281" s="234" t="s">
        <v>18</v>
      </c>
      <c r="F281" s="235" t="s">
        <v>509</v>
      </c>
      <c r="G281" s="233"/>
      <c r="H281" s="236">
        <v>1</v>
      </c>
      <c r="I281" s="233"/>
      <c r="J281" s="233"/>
      <c r="K281" s="233"/>
      <c r="L281" s="237"/>
      <c r="M281" s="238"/>
      <c r="N281" s="239"/>
      <c r="O281" s="239"/>
      <c r="P281" s="239"/>
      <c r="Q281" s="239"/>
      <c r="R281" s="239"/>
      <c r="S281" s="239"/>
      <c r="T281" s="240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1" t="s">
        <v>178</v>
      </c>
      <c r="AU281" s="241" t="s">
        <v>84</v>
      </c>
      <c r="AV281" s="14" t="s">
        <v>84</v>
      </c>
      <c r="AW281" s="14" t="s">
        <v>180</v>
      </c>
      <c r="AX281" s="14" t="s">
        <v>76</v>
      </c>
      <c r="AY281" s="241" t="s">
        <v>167</v>
      </c>
    </row>
    <row r="282" s="2" customFormat="1" ht="24.15" customHeight="1">
      <c r="A282" s="33"/>
      <c r="B282" s="34"/>
      <c r="C282" s="206" t="s">
        <v>510</v>
      </c>
      <c r="D282" s="206" t="s">
        <v>169</v>
      </c>
      <c r="E282" s="207" t="s">
        <v>511</v>
      </c>
      <c r="F282" s="208" t="s">
        <v>512</v>
      </c>
      <c r="G282" s="209" t="s">
        <v>478</v>
      </c>
      <c r="H282" s="210">
        <v>1</v>
      </c>
      <c r="I282" s="211">
        <v>4110</v>
      </c>
      <c r="J282" s="211">
        <f>ROUND(I282*H282,2)</f>
        <v>4110</v>
      </c>
      <c r="K282" s="208" t="s">
        <v>18</v>
      </c>
      <c r="L282" s="39"/>
      <c r="M282" s="212" t="s">
        <v>18</v>
      </c>
      <c r="N282" s="213" t="s">
        <v>47</v>
      </c>
      <c r="O282" s="214">
        <v>0</v>
      </c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R282" s="216" t="s">
        <v>277</v>
      </c>
      <c r="AT282" s="216" t="s">
        <v>169</v>
      </c>
      <c r="AU282" s="216" t="s">
        <v>84</v>
      </c>
      <c r="AY282" s="18" t="s">
        <v>167</v>
      </c>
      <c r="BE282" s="217">
        <f>IF(N282="základní",J282,0)</f>
        <v>4110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20</v>
      </c>
      <c r="BK282" s="217">
        <f>ROUND(I282*H282,2)</f>
        <v>4110</v>
      </c>
      <c r="BL282" s="18" t="s">
        <v>277</v>
      </c>
      <c r="BM282" s="216" t="s">
        <v>513</v>
      </c>
    </row>
    <row r="283" s="2" customFormat="1">
      <c r="A283" s="33"/>
      <c r="B283" s="34"/>
      <c r="C283" s="35"/>
      <c r="D283" s="224" t="s">
        <v>260</v>
      </c>
      <c r="E283" s="35"/>
      <c r="F283" s="252" t="s">
        <v>514</v>
      </c>
      <c r="G283" s="35"/>
      <c r="H283" s="35"/>
      <c r="I283" s="35"/>
      <c r="J283" s="35"/>
      <c r="K283" s="35"/>
      <c r="L283" s="39"/>
      <c r="M283" s="220"/>
      <c r="N283" s="221"/>
      <c r="O283" s="78"/>
      <c r="P283" s="78"/>
      <c r="Q283" s="78"/>
      <c r="R283" s="78"/>
      <c r="S283" s="78"/>
      <c r="T283" s="79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T283" s="18" t="s">
        <v>260</v>
      </c>
      <c r="AU283" s="18" t="s">
        <v>84</v>
      </c>
    </row>
    <row r="284" s="14" customFormat="1">
      <c r="A284" s="14"/>
      <c r="B284" s="232"/>
      <c r="C284" s="233"/>
      <c r="D284" s="224" t="s">
        <v>178</v>
      </c>
      <c r="E284" s="234" t="s">
        <v>18</v>
      </c>
      <c r="F284" s="235" t="s">
        <v>515</v>
      </c>
      <c r="G284" s="233"/>
      <c r="H284" s="236">
        <v>1</v>
      </c>
      <c r="I284" s="233"/>
      <c r="J284" s="233"/>
      <c r="K284" s="233"/>
      <c r="L284" s="237"/>
      <c r="M284" s="238"/>
      <c r="N284" s="239"/>
      <c r="O284" s="239"/>
      <c r="P284" s="239"/>
      <c r="Q284" s="239"/>
      <c r="R284" s="239"/>
      <c r="S284" s="239"/>
      <c r="T284" s="240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1" t="s">
        <v>178</v>
      </c>
      <c r="AU284" s="241" t="s">
        <v>84</v>
      </c>
      <c r="AV284" s="14" t="s">
        <v>84</v>
      </c>
      <c r="AW284" s="14" t="s">
        <v>180</v>
      </c>
      <c r="AX284" s="14" t="s">
        <v>76</v>
      </c>
      <c r="AY284" s="241" t="s">
        <v>167</v>
      </c>
    </row>
    <row r="285" s="2" customFormat="1" ht="24.15" customHeight="1">
      <c r="A285" s="33"/>
      <c r="B285" s="34"/>
      <c r="C285" s="206" t="s">
        <v>516</v>
      </c>
      <c r="D285" s="206" t="s">
        <v>169</v>
      </c>
      <c r="E285" s="207" t="s">
        <v>517</v>
      </c>
      <c r="F285" s="208" t="s">
        <v>512</v>
      </c>
      <c r="G285" s="209" t="s">
        <v>478</v>
      </c>
      <c r="H285" s="210">
        <v>1</v>
      </c>
      <c r="I285" s="211">
        <v>4460</v>
      </c>
      <c r="J285" s="211">
        <f>ROUND(I285*H285,2)</f>
        <v>4460</v>
      </c>
      <c r="K285" s="208" t="s">
        <v>18</v>
      </c>
      <c r="L285" s="39"/>
      <c r="M285" s="212" t="s">
        <v>18</v>
      </c>
      <c r="N285" s="213" t="s">
        <v>47</v>
      </c>
      <c r="O285" s="214">
        <v>0</v>
      </c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R285" s="216" t="s">
        <v>277</v>
      </c>
      <c r="AT285" s="216" t="s">
        <v>169</v>
      </c>
      <c r="AU285" s="216" t="s">
        <v>84</v>
      </c>
      <c r="AY285" s="18" t="s">
        <v>167</v>
      </c>
      <c r="BE285" s="217">
        <f>IF(N285="základní",J285,0)</f>
        <v>4460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20</v>
      </c>
      <c r="BK285" s="217">
        <f>ROUND(I285*H285,2)</f>
        <v>4460</v>
      </c>
      <c r="BL285" s="18" t="s">
        <v>277</v>
      </c>
      <c r="BM285" s="216" t="s">
        <v>518</v>
      </c>
    </row>
    <row r="286" s="2" customFormat="1">
      <c r="A286" s="33"/>
      <c r="B286" s="34"/>
      <c r="C286" s="35"/>
      <c r="D286" s="224" t="s">
        <v>260</v>
      </c>
      <c r="E286" s="35"/>
      <c r="F286" s="252" t="s">
        <v>519</v>
      </c>
      <c r="G286" s="35"/>
      <c r="H286" s="35"/>
      <c r="I286" s="35"/>
      <c r="J286" s="35"/>
      <c r="K286" s="35"/>
      <c r="L286" s="39"/>
      <c r="M286" s="220"/>
      <c r="N286" s="221"/>
      <c r="O286" s="78"/>
      <c r="P286" s="78"/>
      <c r="Q286" s="78"/>
      <c r="R286" s="78"/>
      <c r="S286" s="78"/>
      <c r="T286" s="79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T286" s="18" t="s">
        <v>260</v>
      </c>
      <c r="AU286" s="18" t="s">
        <v>84</v>
      </c>
    </row>
    <row r="287" s="14" customFormat="1">
      <c r="A287" s="14"/>
      <c r="B287" s="232"/>
      <c r="C287" s="233"/>
      <c r="D287" s="224" t="s">
        <v>178</v>
      </c>
      <c r="E287" s="234" t="s">
        <v>18</v>
      </c>
      <c r="F287" s="235" t="s">
        <v>520</v>
      </c>
      <c r="G287" s="233"/>
      <c r="H287" s="236">
        <v>1</v>
      </c>
      <c r="I287" s="233"/>
      <c r="J287" s="233"/>
      <c r="K287" s="233"/>
      <c r="L287" s="237"/>
      <c r="M287" s="238"/>
      <c r="N287" s="239"/>
      <c r="O287" s="239"/>
      <c r="P287" s="239"/>
      <c r="Q287" s="239"/>
      <c r="R287" s="239"/>
      <c r="S287" s="239"/>
      <c r="T287" s="24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1" t="s">
        <v>178</v>
      </c>
      <c r="AU287" s="241" t="s">
        <v>84</v>
      </c>
      <c r="AV287" s="14" t="s">
        <v>84</v>
      </c>
      <c r="AW287" s="14" t="s">
        <v>180</v>
      </c>
      <c r="AX287" s="14" t="s">
        <v>76</v>
      </c>
      <c r="AY287" s="241" t="s">
        <v>167</v>
      </c>
    </row>
    <row r="288" s="2" customFormat="1" ht="21.75" customHeight="1">
      <c r="A288" s="33"/>
      <c r="B288" s="34"/>
      <c r="C288" s="206" t="s">
        <v>521</v>
      </c>
      <c r="D288" s="206" t="s">
        <v>169</v>
      </c>
      <c r="E288" s="207" t="s">
        <v>522</v>
      </c>
      <c r="F288" s="208" t="s">
        <v>523</v>
      </c>
      <c r="G288" s="209" t="s">
        <v>478</v>
      </c>
      <c r="H288" s="210">
        <v>1</v>
      </c>
      <c r="I288" s="211">
        <v>5730</v>
      </c>
      <c r="J288" s="211">
        <f>ROUND(I288*H288,2)</f>
        <v>5730</v>
      </c>
      <c r="K288" s="208" t="s">
        <v>18</v>
      </c>
      <c r="L288" s="39"/>
      <c r="M288" s="212" t="s">
        <v>18</v>
      </c>
      <c r="N288" s="213" t="s">
        <v>47</v>
      </c>
      <c r="O288" s="214">
        <v>0</v>
      </c>
      <c r="P288" s="214">
        <f>O288*H288</f>
        <v>0</v>
      </c>
      <c r="Q288" s="214">
        <v>0</v>
      </c>
      <c r="R288" s="214">
        <f>Q288*H288</f>
        <v>0</v>
      </c>
      <c r="S288" s="214">
        <v>0</v>
      </c>
      <c r="T288" s="215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6" t="s">
        <v>277</v>
      </c>
      <c r="AT288" s="216" t="s">
        <v>169</v>
      </c>
      <c r="AU288" s="216" t="s">
        <v>84</v>
      </c>
      <c r="AY288" s="18" t="s">
        <v>167</v>
      </c>
      <c r="BE288" s="217">
        <f>IF(N288="základní",J288,0)</f>
        <v>5730</v>
      </c>
      <c r="BF288" s="217">
        <f>IF(N288="snížená",J288,0)</f>
        <v>0</v>
      </c>
      <c r="BG288" s="217">
        <f>IF(N288="zákl. přenesená",J288,0)</f>
        <v>0</v>
      </c>
      <c r="BH288" s="217">
        <f>IF(N288="sníž. přenesená",J288,0)</f>
        <v>0</v>
      </c>
      <c r="BI288" s="217">
        <f>IF(N288="nulová",J288,0)</f>
        <v>0</v>
      </c>
      <c r="BJ288" s="18" t="s">
        <v>20</v>
      </c>
      <c r="BK288" s="217">
        <f>ROUND(I288*H288,2)</f>
        <v>5730</v>
      </c>
      <c r="BL288" s="18" t="s">
        <v>277</v>
      </c>
      <c r="BM288" s="216" t="s">
        <v>524</v>
      </c>
    </row>
    <row r="289" s="2" customFormat="1">
      <c r="A289" s="33"/>
      <c r="B289" s="34"/>
      <c r="C289" s="35"/>
      <c r="D289" s="224" t="s">
        <v>260</v>
      </c>
      <c r="E289" s="35"/>
      <c r="F289" s="252" t="s">
        <v>525</v>
      </c>
      <c r="G289" s="35"/>
      <c r="H289" s="35"/>
      <c r="I289" s="35"/>
      <c r="J289" s="35"/>
      <c r="K289" s="35"/>
      <c r="L289" s="39"/>
      <c r="M289" s="220"/>
      <c r="N289" s="221"/>
      <c r="O289" s="78"/>
      <c r="P289" s="78"/>
      <c r="Q289" s="78"/>
      <c r="R289" s="78"/>
      <c r="S289" s="78"/>
      <c r="T289" s="79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8" t="s">
        <v>260</v>
      </c>
      <c r="AU289" s="18" t="s">
        <v>84</v>
      </c>
    </row>
    <row r="290" s="14" customFormat="1">
      <c r="A290" s="14"/>
      <c r="B290" s="232"/>
      <c r="C290" s="233"/>
      <c r="D290" s="224" t="s">
        <v>178</v>
      </c>
      <c r="E290" s="234" t="s">
        <v>18</v>
      </c>
      <c r="F290" s="235" t="s">
        <v>526</v>
      </c>
      <c r="G290" s="233"/>
      <c r="H290" s="236">
        <v>1</v>
      </c>
      <c r="I290" s="233"/>
      <c r="J290" s="233"/>
      <c r="K290" s="233"/>
      <c r="L290" s="237"/>
      <c r="M290" s="238"/>
      <c r="N290" s="239"/>
      <c r="O290" s="239"/>
      <c r="P290" s="239"/>
      <c r="Q290" s="239"/>
      <c r="R290" s="239"/>
      <c r="S290" s="239"/>
      <c r="T290" s="240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1" t="s">
        <v>178</v>
      </c>
      <c r="AU290" s="241" t="s">
        <v>84</v>
      </c>
      <c r="AV290" s="14" t="s">
        <v>84</v>
      </c>
      <c r="AW290" s="14" t="s">
        <v>180</v>
      </c>
      <c r="AX290" s="14" t="s">
        <v>76</v>
      </c>
      <c r="AY290" s="241" t="s">
        <v>167</v>
      </c>
    </row>
    <row r="291" s="2" customFormat="1" ht="24.15" customHeight="1">
      <c r="A291" s="33"/>
      <c r="B291" s="34"/>
      <c r="C291" s="206" t="s">
        <v>527</v>
      </c>
      <c r="D291" s="206" t="s">
        <v>169</v>
      </c>
      <c r="E291" s="207" t="s">
        <v>528</v>
      </c>
      <c r="F291" s="208" t="s">
        <v>529</v>
      </c>
      <c r="G291" s="209" t="s">
        <v>478</v>
      </c>
      <c r="H291" s="210">
        <v>1</v>
      </c>
      <c r="I291" s="211">
        <v>6630</v>
      </c>
      <c r="J291" s="211">
        <f>ROUND(I291*H291,2)</f>
        <v>6630</v>
      </c>
      <c r="K291" s="208" t="s">
        <v>18</v>
      </c>
      <c r="L291" s="39"/>
      <c r="M291" s="212" t="s">
        <v>18</v>
      </c>
      <c r="N291" s="213" t="s">
        <v>47</v>
      </c>
      <c r="O291" s="214">
        <v>0</v>
      </c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R291" s="216" t="s">
        <v>277</v>
      </c>
      <c r="AT291" s="216" t="s">
        <v>169</v>
      </c>
      <c r="AU291" s="216" t="s">
        <v>84</v>
      </c>
      <c r="AY291" s="18" t="s">
        <v>167</v>
      </c>
      <c r="BE291" s="217">
        <f>IF(N291="základní",J291,0)</f>
        <v>6630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20</v>
      </c>
      <c r="BK291" s="217">
        <f>ROUND(I291*H291,2)</f>
        <v>6630</v>
      </c>
      <c r="BL291" s="18" t="s">
        <v>277</v>
      </c>
      <c r="BM291" s="216" t="s">
        <v>530</v>
      </c>
    </row>
    <row r="292" s="2" customFormat="1">
      <c r="A292" s="33"/>
      <c r="B292" s="34"/>
      <c r="C292" s="35"/>
      <c r="D292" s="224" t="s">
        <v>260</v>
      </c>
      <c r="E292" s="35"/>
      <c r="F292" s="252" t="s">
        <v>531</v>
      </c>
      <c r="G292" s="35"/>
      <c r="H292" s="35"/>
      <c r="I292" s="35"/>
      <c r="J292" s="35"/>
      <c r="K292" s="35"/>
      <c r="L292" s="39"/>
      <c r="M292" s="220"/>
      <c r="N292" s="221"/>
      <c r="O292" s="78"/>
      <c r="P292" s="78"/>
      <c r="Q292" s="78"/>
      <c r="R292" s="78"/>
      <c r="S292" s="78"/>
      <c r="T292" s="79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T292" s="18" t="s">
        <v>260</v>
      </c>
      <c r="AU292" s="18" t="s">
        <v>84</v>
      </c>
    </row>
    <row r="293" s="14" customFormat="1">
      <c r="A293" s="14"/>
      <c r="B293" s="232"/>
      <c r="C293" s="233"/>
      <c r="D293" s="224" t="s">
        <v>178</v>
      </c>
      <c r="E293" s="234" t="s">
        <v>18</v>
      </c>
      <c r="F293" s="235" t="s">
        <v>532</v>
      </c>
      <c r="G293" s="233"/>
      <c r="H293" s="236">
        <v>1</v>
      </c>
      <c r="I293" s="233"/>
      <c r="J293" s="233"/>
      <c r="K293" s="233"/>
      <c r="L293" s="237"/>
      <c r="M293" s="238"/>
      <c r="N293" s="239"/>
      <c r="O293" s="239"/>
      <c r="P293" s="239"/>
      <c r="Q293" s="239"/>
      <c r="R293" s="239"/>
      <c r="S293" s="239"/>
      <c r="T293" s="240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41" t="s">
        <v>178</v>
      </c>
      <c r="AU293" s="241" t="s">
        <v>84</v>
      </c>
      <c r="AV293" s="14" t="s">
        <v>84</v>
      </c>
      <c r="AW293" s="14" t="s">
        <v>180</v>
      </c>
      <c r="AX293" s="14" t="s">
        <v>76</v>
      </c>
      <c r="AY293" s="241" t="s">
        <v>167</v>
      </c>
    </row>
    <row r="294" s="2" customFormat="1" ht="24.15" customHeight="1">
      <c r="A294" s="33"/>
      <c r="B294" s="34"/>
      <c r="C294" s="206" t="s">
        <v>533</v>
      </c>
      <c r="D294" s="206" t="s">
        <v>169</v>
      </c>
      <c r="E294" s="207" t="s">
        <v>534</v>
      </c>
      <c r="F294" s="208" t="s">
        <v>535</v>
      </c>
      <c r="G294" s="209" t="s">
        <v>478</v>
      </c>
      <c r="H294" s="210">
        <v>1</v>
      </c>
      <c r="I294" s="211">
        <v>49700</v>
      </c>
      <c r="J294" s="211">
        <f>ROUND(I294*H294,2)</f>
        <v>49700</v>
      </c>
      <c r="K294" s="208" t="s">
        <v>18</v>
      </c>
      <c r="L294" s="39"/>
      <c r="M294" s="212" t="s">
        <v>18</v>
      </c>
      <c r="N294" s="213" t="s">
        <v>47</v>
      </c>
      <c r="O294" s="214">
        <v>0</v>
      </c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R294" s="216" t="s">
        <v>277</v>
      </c>
      <c r="AT294" s="216" t="s">
        <v>169</v>
      </c>
      <c r="AU294" s="216" t="s">
        <v>84</v>
      </c>
      <c r="AY294" s="18" t="s">
        <v>167</v>
      </c>
      <c r="BE294" s="217">
        <f>IF(N294="základní",J294,0)</f>
        <v>49700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20</v>
      </c>
      <c r="BK294" s="217">
        <f>ROUND(I294*H294,2)</f>
        <v>49700</v>
      </c>
      <c r="BL294" s="18" t="s">
        <v>277</v>
      </c>
      <c r="BM294" s="216" t="s">
        <v>536</v>
      </c>
    </row>
    <row r="295" s="2" customFormat="1">
      <c r="A295" s="33"/>
      <c r="B295" s="34"/>
      <c r="C295" s="35"/>
      <c r="D295" s="224" t="s">
        <v>260</v>
      </c>
      <c r="E295" s="35"/>
      <c r="F295" s="252" t="s">
        <v>537</v>
      </c>
      <c r="G295" s="35"/>
      <c r="H295" s="35"/>
      <c r="I295" s="35"/>
      <c r="J295" s="35"/>
      <c r="K295" s="35"/>
      <c r="L295" s="39"/>
      <c r="M295" s="220"/>
      <c r="N295" s="221"/>
      <c r="O295" s="78"/>
      <c r="P295" s="78"/>
      <c r="Q295" s="78"/>
      <c r="R295" s="78"/>
      <c r="S295" s="78"/>
      <c r="T295" s="79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T295" s="18" t="s">
        <v>260</v>
      </c>
      <c r="AU295" s="18" t="s">
        <v>84</v>
      </c>
    </row>
    <row r="296" s="14" customFormat="1">
      <c r="A296" s="14"/>
      <c r="B296" s="232"/>
      <c r="C296" s="233"/>
      <c r="D296" s="224" t="s">
        <v>178</v>
      </c>
      <c r="E296" s="234" t="s">
        <v>18</v>
      </c>
      <c r="F296" s="235" t="s">
        <v>538</v>
      </c>
      <c r="G296" s="233"/>
      <c r="H296" s="236">
        <v>1</v>
      </c>
      <c r="I296" s="233"/>
      <c r="J296" s="233"/>
      <c r="K296" s="233"/>
      <c r="L296" s="237"/>
      <c r="M296" s="238"/>
      <c r="N296" s="239"/>
      <c r="O296" s="239"/>
      <c r="P296" s="239"/>
      <c r="Q296" s="239"/>
      <c r="R296" s="239"/>
      <c r="S296" s="239"/>
      <c r="T296" s="240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1" t="s">
        <v>178</v>
      </c>
      <c r="AU296" s="241" t="s">
        <v>84</v>
      </c>
      <c r="AV296" s="14" t="s">
        <v>84</v>
      </c>
      <c r="AW296" s="14" t="s">
        <v>180</v>
      </c>
      <c r="AX296" s="14" t="s">
        <v>76</v>
      </c>
      <c r="AY296" s="241" t="s">
        <v>167</v>
      </c>
    </row>
    <row r="297" s="2" customFormat="1" ht="21.75" customHeight="1">
      <c r="A297" s="33"/>
      <c r="B297" s="34"/>
      <c r="C297" s="206" t="s">
        <v>539</v>
      </c>
      <c r="D297" s="206" t="s">
        <v>169</v>
      </c>
      <c r="E297" s="207" t="s">
        <v>540</v>
      </c>
      <c r="F297" s="208" t="s">
        <v>541</v>
      </c>
      <c r="G297" s="209" t="s">
        <v>250</v>
      </c>
      <c r="H297" s="210">
        <v>27</v>
      </c>
      <c r="I297" s="211">
        <v>2030</v>
      </c>
      <c r="J297" s="211">
        <f>ROUND(I297*H297,2)</f>
        <v>54810</v>
      </c>
      <c r="K297" s="208" t="s">
        <v>18</v>
      </c>
      <c r="L297" s="39"/>
      <c r="M297" s="212" t="s">
        <v>18</v>
      </c>
      <c r="N297" s="213" t="s">
        <v>47</v>
      </c>
      <c r="O297" s="214">
        <v>0</v>
      </c>
      <c r="P297" s="214">
        <f>O297*H297</f>
        <v>0</v>
      </c>
      <c r="Q297" s="214">
        <v>0.044999999999999998</v>
      </c>
      <c r="R297" s="214">
        <f>Q297*H297</f>
        <v>1.2149999999999999</v>
      </c>
      <c r="S297" s="214">
        <v>0</v>
      </c>
      <c r="T297" s="215">
        <f>S297*H297</f>
        <v>0</v>
      </c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R297" s="216" t="s">
        <v>277</v>
      </c>
      <c r="AT297" s="216" t="s">
        <v>169</v>
      </c>
      <c r="AU297" s="216" t="s">
        <v>84</v>
      </c>
      <c r="AY297" s="18" t="s">
        <v>167</v>
      </c>
      <c r="BE297" s="217">
        <f>IF(N297="základní",J297,0)</f>
        <v>54810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20</v>
      </c>
      <c r="BK297" s="217">
        <f>ROUND(I297*H297,2)</f>
        <v>54810</v>
      </c>
      <c r="BL297" s="18" t="s">
        <v>277</v>
      </c>
      <c r="BM297" s="216" t="s">
        <v>542</v>
      </c>
    </row>
    <row r="298" s="2" customFormat="1">
      <c r="A298" s="33"/>
      <c r="B298" s="34"/>
      <c r="C298" s="35"/>
      <c r="D298" s="224" t="s">
        <v>260</v>
      </c>
      <c r="E298" s="35"/>
      <c r="F298" s="252" t="s">
        <v>543</v>
      </c>
      <c r="G298" s="35"/>
      <c r="H298" s="35"/>
      <c r="I298" s="35"/>
      <c r="J298" s="35"/>
      <c r="K298" s="35"/>
      <c r="L298" s="39"/>
      <c r="M298" s="220"/>
      <c r="N298" s="221"/>
      <c r="O298" s="78"/>
      <c r="P298" s="78"/>
      <c r="Q298" s="78"/>
      <c r="R298" s="78"/>
      <c r="S298" s="78"/>
      <c r="T298" s="79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T298" s="18" t="s">
        <v>260</v>
      </c>
      <c r="AU298" s="18" t="s">
        <v>84</v>
      </c>
    </row>
    <row r="299" s="14" customFormat="1">
      <c r="A299" s="14"/>
      <c r="B299" s="232"/>
      <c r="C299" s="233"/>
      <c r="D299" s="224" t="s">
        <v>178</v>
      </c>
      <c r="E299" s="234" t="s">
        <v>18</v>
      </c>
      <c r="F299" s="235" t="s">
        <v>544</v>
      </c>
      <c r="G299" s="233"/>
      <c r="H299" s="236">
        <v>27</v>
      </c>
      <c r="I299" s="233"/>
      <c r="J299" s="233"/>
      <c r="K299" s="233"/>
      <c r="L299" s="237"/>
      <c r="M299" s="238"/>
      <c r="N299" s="239"/>
      <c r="O299" s="239"/>
      <c r="P299" s="239"/>
      <c r="Q299" s="239"/>
      <c r="R299" s="239"/>
      <c r="S299" s="239"/>
      <c r="T299" s="240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41" t="s">
        <v>178</v>
      </c>
      <c r="AU299" s="241" t="s">
        <v>84</v>
      </c>
      <c r="AV299" s="14" t="s">
        <v>84</v>
      </c>
      <c r="AW299" s="14" t="s">
        <v>180</v>
      </c>
      <c r="AX299" s="14" t="s">
        <v>76</v>
      </c>
      <c r="AY299" s="241" t="s">
        <v>167</v>
      </c>
    </row>
    <row r="300" s="2" customFormat="1" ht="16.5" customHeight="1">
      <c r="A300" s="33"/>
      <c r="B300" s="34"/>
      <c r="C300" s="206" t="s">
        <v>545</v>
      </c>
      <c r="D300" s="206" t="s">
        <v>169</v>
      </c>
      <c r="E300" s="207" t="s">
        <v>546</v>
      </c>
      <c r="F300" s="208" t="s">
        <v>547</v>
      </c>
      <c r="G300" s="209" t="s">
        <v>478</v>
      </c>
      <c r="H300" s="210">
        <v>4</v>
      </c>
      <c r="I300" s="211">
        <v>1400</v>
      </c>
      <c r="J300" s="211">
        <f>ROUND(I300*H300,2)</f>
        <v>5600</v>
      </c>
      <c r="K300" s="208" t="s">
        <v>18</v>
      </c>
      <c r="L300" s="39"/>
      <c r="M300" s="212" t="s">
        <v>18</v>
      </c>
      <c r="N300" s="213" t="s">
        <v>47</v>
      </c>
      <c r="O300" s="214">
        <v>0</v>
      </c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16" t="s">
        <v>277</v>
      </c>
      <c r="AT300" s="216" t="s">
        <v>169</v>
      </c>
      <c r="AU300" s="216" t="s">
        <v>84</v>
      </c>
      <c r="AY300" s="18" t="s">
        <v>167</v>
      </c>
      <c r="BE300" s="217">
        <f>IF(N300="základní",J300,0)</f>
        <v>5600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20</v>
      </c>
      <c r="BK300" s="217">
        <f>ROUND(I300*H300,2)</f>
        <v>5600</v>
      </c>
      <c r="BL300" s="18" t="s">
        <v>277</v>
      </c>
      <c r="BM300" s="216" t="s">
        <v>548</v>
      </c>
    </row>
    <row r="301" s="2" customFormat="1">
      <c r="A301" s="33"/>
      <c r="B301" s="34"/>
      <c r="C301" s="35"/>
      <c r="D301" s="224" t="s">
        <v>260</v>
      </c>
      <c r="E301" s="35"/>
      <c r="F301" s="252" t="s">
        <v>549</v>
      </c>
      <c r="G301" s="35"/>
      <c r="H301" s="35"/>
      <c r="I301" s="35"/>
      <c r="J301" s="35"/>
      <c r="K301" s="35"/>
      <c r="L301" s="39"/>
      <c r="M301" s="220"/>
      <c r="N301" s="221"/>
      <c r="O301" s="78"/>
      <c r="P301" s="78"/>
      <c r="Q301" s="78"/>
      <c r="R301" s="78"/>
      <c r="S301" s="78"/>
      <c r="T301" s="79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8" t="s">
        <v>260</v>
      </c>
      <c r="AU301" s="18" t="s">
        <v>84</v>
      </c>
    </row>
    <row r="302" s="14" customFormat="1">
      <c r="A302" s="14"/>
      <c r="B302" s="232"/>
      <c r="C302" s="233"/>
      <c r="D302" s="224" t="s">
        <v>178</v>
      </c>
      <c r="E302" s="234" t="s">
        <v>18</v>
      </c>
      <c r="F302" s="235" t="s">
        <v>550</v>
      </c>
      <c r="G302" s="233"/>
      <c r="H302" s="236">
        <v>4</v>
      </c>
      <c r="I302" s="233"/>
      <c r="J302" s="233"/>
      <c r="K302" s="233"/>
      <c r="L302" s="237"/>
      <c r="M302" s="238"/>
      <c r="N302" s="239"/>
      <c r="O302" s="239"/>
      <c r="P302" s="239"/>
      <c r="Q302" s="239"/>
      <c r="R302" s="239"/>
      <c r="S302" s="239"/>
      <c r="T302" s="240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41" t="s">
        <v>178</v>
      </c>
      <c r="AU302" s="241" t="s">
        <v>84</v>
      </c>
      <c r="AV302" s="14" t="s">
        <v>84</v>
      </c>
      <c r="AW302" s="14" t="s">
        <v>180</v>
      </c>
      <c r="AX302" s="14" t="s">
        <v>76</v>
      </c>
      <c r="AY302" s="241" t="s">
        <v>167</v>
      </c>
    </row>
    <row r="303" s="2" customFormat="1" ht="44.25" customHeight="1">
      <c r="A303" s="33"/>
      <c r="B303" s="34"/>
      <c r="C303" s="206" t="s">
        <v>551</v>
      </c>
      <c r="D303" s="206" t="s">
        <v>169</v>
      </c>
      <c r="E303" s="207" t="s">
        <v>552</v>
      </c>
      <c r="F303" s="208" t="s">
        <v>553</v>
      </c>
      <c r="G303" s="209" t="s">
        <v>389</v>
      </c>
      <c r="H303" s="210">
        <v>3685.6900000000001</v>
      </c>
      <c r="I303" s="211">
        <v>1.3500000000000001</v>
      </c>
      <c r="J303" s="211">
        <f>ROUND(I303*H303,2)</f>
        <v>4975.6800000000003</v>
      </c>
      <c r="K303" s="208" t="s">
        <v>173</v>
      </c>
      <c r="L303" s="39"/>
      <c r="M303" s="212" t="s">
        <v>18</v>
      </c>
      <c r="N303" s="213" t="s">
        <v>47</v>
      </c>
      <c r="O303" s="214">
        <v>0</v>
      </c>
      <c r="P303" s="214">
        <f>O303*H303</f>
        <v>0</v>
      </c>
      <c r="Q303" s="214">
        <v>0</v>
      </c>
      <c r="R303" s="214">
        <f>Q303*H303</f>
        <v>0</v>
      </c>
      <c r="S303" s="214">
        <v>0</v>
      </c>
      <c r="T303" s="215">
        <f>S303*H303</f>
        <v>0</v>
      </c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R303" s="216" t="s">
        <v>174</v>
      </c>
      <c r="AT303" s="216" t="s">
        <v>169</v>
      </c>
      <c r="AU303" s="216" t="s">
        <v>84</v>
      </c>
      <c r="AY303" s="18" t="s">
        <v>167</v>
      </c>
      <c r="BE303" s="217">
        <f>IF(N303="základní",J303,0)</f>
        <v>4975.6800000000003</v>
      </c>
      <c r="BF303" s="217">
        <f>IF(N303="snížená",J303,0)</f>
        <v>0</v>
      </c>
      <c r="BG303" s="217">
        <f>IF(N303="zákl. přenesená",J303,0)</f>
        <v>0</v>
      </c>
      <c r="BH303" s="217">
        <f>IF(N303="sníž. přenesená",J303,0)</f>
        <v>0</v>
      </c>
      <c r="BI303" s="217">
        <f>IF(N303="nulová",J303,0)</f>
        <v>0</v>
      </c>
      <c r="BJ303" s="18" t="s">
        <v>20</v>
      </c>
      <c r="BK303" s="217">
        <f>ROUND(I303*H303,2)</f>
        <v>4975.6800000000003</v>
      </c>
      <c r="BL303" s="18" t="s">
        <v>174</v>
      </c>
      <c r="BM303" s="216" t="s">
        <v>554</v>
      </c>
    </row>
    <row r="304" s="2" customFormat="1">
      <c r="A304" s="33"/>
      <c r="B304" s="34"/>
      <c r="C304" s="35"/>
      <c r="D304" s="218" t="s">
        <v>176</v>
      </c>
      <c r="E304" s="35"/>
      <c r="F304" s="219" t="s">
        <v>555</v>
      </c>
      <c r="G304" s="35"/>
      <c r="H304" s="35"/>
      <c r="I304" s="35"/>
      <c r="J304" s="35"/>
      <c r="K304" s="35"/>
      <c r="L304" s="39"/>
      <c r="M304" s="220"/>
      <c r="N304" s="221"/>
      <c r="O304" s="78"/>
      <c r="P304" s="78"/>
      <c r="Q304" s="78"/>
      <c r="R304" s="78"/>
      <c r="S304" s="78"/>
      <c r="T304" s="79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T304" s="18" t="s">
        <v>176</v>
      </c>
      <c r="AU304" s="18" t="s">
        <v>84</v>
      </c>
    </row>
    <row r="305" s="2" customFormat="1" ht="49.05" customHeight="1">
      <c r="A305" s="33"/>
      <c r="B305" s="34"/>
      <c r="C305" s="206" t="s">
        <v>556</v>
      </c>
      <c r="D305" s="206" t="s">
        <v>169</v>
      </c>
      <c r="E305" s="207" t="s">
        <v>557</v>
      </c>
      <c r="F305" s="208" t="s">
        <v>558</v>
      </c>
      <c r="G305" s="209" t="s">
        <v>389</v>
      </c>
      <c r="H305" s="210">
        <v>3685.6900000000001</v>
      </c>
      <c r="I305" s="211">
        <v>1</v>
      </c>
      <c r="J305" s="211">
        <f>ROUND(I305*H305,2)</f>
        <v>3685.6900000000001</v>
      </c>
      <c r="K305" s="208" t="s">
        <v>173</v>
      </c>
      <c r="L305" s="39"/>
      <c r="M305" s="212" t="s">
        <v>18</v>
      </c>
      <c r="N305" s="213" t="s">
        <v>47</v>
      </c>
      <c r="O305" s="214">
        <v>0</v>
      </c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R305" s="216" t="s">
        <v>277</v>
      </c>
      <c r="AT305" s="216" t="s">
        <v>169</v>
      </c>
      <c r="AU305" s="216" t="s">
        <v>84</v>
      </c>
      <c r="AY305" s="18" t="s">
        <v>167</v>
      </c>
      <c r="BE305" s="217">
        <f>IF(N305="základní",J305,0)</f>
        <v>3685.6900000000001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20</v>
      </c>
      <c r="BK305" s="217">
        <f>ROUND(I305*H305,2)</f>
        <v>3685.6900000000001</v>
      </c>
      <c r="BL305" s="18" t="s">
        <v>277</v>
      </c>
      <c r="BM305" s="216" t="s">
        <v>559</v>
      </c>
    </row>
    <row r="306" s="2" customFormat="1">
      <c r="A306" s="33"/>
      <c r="B306" s="34"/>
      <c r="C306" s="35"/>
      <c r="D306" s="218" t="s">
        <v>176</v>
      </c>
      <c r="E306" s="35"/>
      <c r="F306" s="219" t="s">
        <v>560</v>
      </c>
      <c r="G306" s="35"/>
      <c r="H306" s="35"/>
      <c r="I306" s="35"/>
      <c r="J306" s="35"/>
      <c r="K306" s="35"/>
      <c r="L306" s="39"/>
      <c r="M306" s="220"/>
      <c r="N306" s="221"/>
      <c r="O306" s="78"/>
      <c r="P306" s="78"/>
      <c r="Q306" s="78"/>
      <c r="R306" s="78"/>
      <c r="S306" s="78"/>
      <c r="T306" s="79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T306" s="18" t="s">
        <v>176</v>
      </c>
      <c r="AU306" s="18" t="s">
        <v>84</v>
      </c>
    </row>
    <row r="307" s="12" customFormat="1" ht="22.8" customHeight="1">
      <c r="A307" s="12"/>
      <c r="B307" s="191"/>
      <c r="C307" s="192"/>
      <c r="D307" s="193" t="s">
        <v>75</v>
      </c>
      <c r="E307" s="204" t="s">
        <v>561</v>
      </c>
      <c r="F307" s="204" t="s">
        <v>562</v>
      </c>
      <c r="G307" s="192"/>
      <c r="H307" s="192"/>
      <c r="I307" s="192"/>
      <c r="J307" s="205">
        <f>BK307</f>
        <v>1045338.39</v>
      </c>
      <c r="K307" s="192"/>
      <c r="L307" s="196"/>
      <c r="M307" s="197"/>
      <c r="N307" s="198"/>
      <c r="O307" s="198"/>
      <c r="P307" s="199">
        <f>SUM(P308:P326)</f>
        <v>170.91016000000002</v>
      </c>
      <c r="Q307" s="198"/>
      <c r="R307" s="199">
        <f>SUM(R308:R326)</f>
        <v>10.104517999999999</v>
      </c>
      <c r="S307" s="198"/>
      <c r="T307" s="200">
        <f>SUM(T308:T326)</f>
        <v>0</v>
      </c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R307" s="201" t="s">
        <v>84</v>
      </c>
      <c r="AT307" s="202" t="s">
        <v>75</v>
      </c>
      <c r="AU307" s="202" t="s">
        <v>20</v>
      </c>
      <c r="AY307" s="201" t="s">
        <v>167</v>
      </c>
      <c r="BK307" s="203">
        <f>SUM(BK308:BK326)</f>
        <v>1045338.39</v>
      </c>
    </row>
    <row r="308" s="2" customFormat="1" ht="24.15" customHeight="1">
      <c r="A308" s="33"/>
      <c r="B308" s="34"/>
      <c r="C308" s="206" t="s">
        <v>563</v>
      </c>
      <c r="D308" s="206" t="s">
        <v>169</v>
      </c>
      <c r="E308" s="207" t="s">
        <v>564</v>
      </c>
      <c r="F308" s="208" t="s">
        <v>565</v>
      </c>
      <c r="G308" s="209" t="s">
        <v>124</v>
      </c>
      <c r="H308" s="210">
        <v>200.08000000000001</v>
      </c>
      <c r="I308" s="211">
        <v>358</v>
      </c>
      <c r="J308" s="211">
        <f>ROUND(I308*H308,2)</f>
        <v>71628.639999999999</v>
      </c>
      <c r="K308" s="208" t="s">
        <v>173</v>
      </c>
      <c r="L308" s="39"/>
      <c r="M308" s="212" t="s">
        <v>18</v>
      </c>
      <c r="N308" s="213" t="s">
        <v>47</v>
      </c>
      <c r="O308" s="214">
        <v>0.23300000000000001</v>
      </c>
      <c r="P308" s="214">
        <f>O308*H308</f>
        <v>46.618640000000006</v>
      </c>
      <c r="Q308" s="214">
        <v>0.00069999999999999999</v>
      </c>
      <c r="R308" s="214">
        <f>Q308*H308</f>
        <v>0.14005600000000001</v>
      </c>
      <c r="S308" s="214">
        <v>0</v>
      </c>
      <c r="T308" s="215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16" t="s">
        <v>277</v>
      </c>
      <c r="AT308" s="216" t="s">
        <v>169</v>
      </c>
      <c r="AU308" s="216" t="s">
        <v>84</v>
      </c>
      <c r="AY308" s="18" t="s">
        <v>167</v>
      </c>
      <c r="BE308" s="217">
        <f>IF(N308="základní",J308,0)</f>
        <v>71628.639999999999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20</v>
      </c>
      <c r="BK308" s="217">
        <f>ROUND(I308*H308,2)</f>
        <v>71628.639999999999</v>
      </c>
      <c r="BL308" s="18" t="s">
        <v>277</v>
      </c>
      <c r="BM308" s="216" t="s">
        <v>566</v>
      </c>
    </row>
    <row r="309" s="2" customFormat="1">
      <c r="A309" s="33"/>
      <c r="B309" s="34"/>
      <c r="C309" s="35"/>
      <c r="D309" s="218" t="s">
        <v>176</v>
      </c>
      <c r="E309" s="35"/>
      <c r="F309" s="219" t="s">
        <v>567</v>
      </c>
      <c r="G309" s="35"/>
      <c r="H309" s="35"/>
      <c r="I309" s="35"/>
      <c r="J309" s="35"/>
      <c r="K309" s="35"/>
      <c r="L309" s="39"/>
      <c r="M309" s="220"/>
      <c r="N309" s="221"/>
      <c r="O309" s="78"/>
      <c r="P309" s="78"/>
      <c r="Q309" s="78"/>
      <c r="R309" s="78"/>
      <c r="S309" s="78"/>
      <c r="T309" s="79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8" t="s">
        <v>176</v>
      </c>
      <c r="AU309" s="18" t="s">
        <v>84</v>
      </c>
    </row>
    <row r="310" s="13" customFormat="1">
      <c r="A310" s="13"/>
      <c r="B310" s="222"/>
      <c r="C310" s="223"/>
      <c r="D310" s="224" t="s">
        <v>178</v>
      </c>
      <c r="E310" s="225" t="s">
        <v>18</v>
      </c>
      <c r="F310" s="226" t="s">
        <v>568</v>
      </c>
      <c r="G310" s="223"/>
      <c r="H310" s="225" t="s">
        <v>18</v>
      </c>
      <c r="I310" s="223"/>
      <c r="J310" s="223"/>
      <c r="K310" s="223"/>
      <c r="L310" s="227"/>
      <c r="M310" s="228"/>
      <c r="N310" s="229"/>
      <c r="O310" s="229"/>
      <c r="P310" s="229"/>
      <c r="Q310" s="229"/>
      <c r="R310" s="229"/>
      <c r="S310" s="229"/>
      <c r="T310" s="230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1" t="s">
        <v>178</v>
      </c>
      <c r="AU310" s="231" t="s">
        <v>84</v>
      </c>
      <c r="AV310" s="13" t="s">
        <v>20</v>
      </c>
      <c r="AW310" s="13" t="s">
        <v>180</v>
      </c>
      <c r="AX310" s="13" t="s">
        <v>76</v>
      </c>
      <c r="AY310" s="231" t="s">
        <v>167</v>
      </c>
    </row>
    <row r="311" s="14" customFormat="1">
      <c r="A311" s="14"/>
      <c r="B311" s="232"/>
      <c r="C311" s="233"/>
      <c r="D311" s="224" t="s">
        <v>178</v>
      </c>
      <c r="E311" s="234" t="s">
        <v>18</v>
      </c>
      <c r="F311" s="235" t="s">
        <v>569</v>
      </c>
      <c r="G311" s="233"/>
      <c r="H311" s="236">
        <v>87.200000000000003</v>
      </c>
      <c r="I311" s="233"/>
      <c r="J311" s="233"/>
      <c r="K311" s="233"/>
      <c r="L311" s="237"/>
      <c r="M311" s="238"/>
      <c r="N311" s="239"/>
      <c r="O311" s="239"/>
      <c r="P311" s="239"/>
      <c r="Q311" s="239"/>
      <c r="R311" s="239"/>
      <c r="S311" s="239"/>
      <c r="T311" s="240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1" t="s">
        <v>178</v>
      </c>
      <c r="AU311" s="241" t="s">
        <v>84</v>
      </c>
      <c r="AV311" s="14" t="s">
        <v>84</v>
      </c>
      <c r="AW311" s="14" t="s">
        <v>180</v>
      </c>
      <c r="AX311" s="14" t="s">
        <v>76</v>
      </c>
      <c r="AY311" s="241" t="s">
        <v>167</v>
      </c>
    </row>
    <row r="312" s="14" customFormat="1">
      <c r="A312" s="14"/>
      <c r="B312" s="232"/>
      <c r="C312" s="233"/>
      <c r="D312" s="224" t="s">
        <v>178</v>
      </c>
      <c r="E312" s="234" t="s">
        <v>18</v>
      </c>
      <c r="F312" s="235" t="s">
        <v>570</v>
      </c>
      <c r="G312" s="233"/>
      <c r="H312" s="236">
        <v>37.549999999999997</v>
      </c>
      <c r="I312" s="233"/>
      <c r="J312" s="233"/>
      <c r="K312" s="233"/>
      <c r="L312" s="237"/>
      <c r="M312" s="238"/>
      <c r="N312" s="239"/>
      <c r="O312" s="239"/>
      <c r="P312" s="239"/>
      <c r="Q312" s="239"/>
      <c r="R312" s="239"/>
      <c r="S312" s="239"/>
      <c r="T312" s="240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41" t="s">
        <v>178</v>
      </c>
      <c r="AU312" s="241" t="s">
        <v>84</v>
      </c>
      <c r="AV312" s="14" t="s">
        <v>84</v>
      </c>
      <c r="AW312" s="14" t="s">
        <v>180</v>
      </c>
      <c r="AX312" s="14" t="s">
        <v>76</v>
      </c>
      <c r="AY312" s="241" t="s">
        <v>167</v>
      </c>
    </row>
    <row r="313" s="14" customFormat="1">
      <c r="A313" s="14"/>
      <c r="B313" s="232"/>
      <c r="C313" s="233"/>
      <c r="D313" s="224" t="s">
        <v>178</v>
      </c>
      <c r="E313" s="234" t="s">
        <v>18</v>
      </c>
      <c r="F313" s="235" t="s">
        <v>571</v>
      </c>
      <c r="G313" s="233"/>
      <c r="H313" s="236">
        <v>75.329999999999998</v>
      </c>
      <c r="I313" s="233"/>
      <c r="J313" s="233"/>
      <c r="K313" s="233"/>
      <c r="L313" s="237"/>
      <c r="M313" s="238"/>
      <c r="N313" s="239"/>
      <c r="O313" s="239"/>
      <c r="P313" s="239"/>
      <c r="Q313" s="239"/>
      <c r="R313" s="239"/>
      <c r="S313" s="239"/>
      <c r="T313" s="240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41" t="s">
        <v>178</v>
      </c>
      <c r="AU313" s="241" t="s">
        <v>84</v>
      </c>
      <c r="AV313" s="14" t="s">
        <v>84</v>
      </c>
      <c r="AW313" s="14" t="s">
        <v>180</v>
      </c>
      <c r="AX313" s="14" t="s">
        <v>76</v>
      </c>
      <c r="AY313" s="241" t="s">
        <v>167</v>
      </c>
    </row>
    <row r="314" s="2" customFormat="1" ht="24.15" customHeight="1">
      <c r="A314" s="33"/>
      <c r="B314" s="34"/>
      <c r="C314" s="253" t="s">
        <v>572</v>
      </c>
      <c r="D314" s="253" t="s">
        <v>272</v>
      </c>
      <c r="E314" s="254" t="s">
        <v>573</v>
      </c>
      <c r="F314" s="255" t="s">
        <v>574</v>
      </c>
      <c r="G314" s="256" t="s">
        <v>124</v>
      </c>
      <c r="H314" s="257">
        <v>220.08799999999999</v>
      </c>
      <c r="I314" s="258">
        <v>1290</v>
      </c>
      <c r="J314" s="258">
        <f>ROUND(I314*H314,2)</f>
        <v>283913.52000000002</v>
      </c>
      <c r="K314" s="255" t="s">
        <v>18</v>
      </c>
      <c r="L314" s="259"/>
      <c r="M314" s="260" t="s">
        <v>18</v>
      </c>
      <c r="N314" s="261" t="s">
        <v>47</v>
      </c>
      <c r="O314" s="214">
        <v>0</v>
      </c>
      <c r="P314" s="214">
        <f>O314*H314</f>
        <v>0</v>
      </c>
      <c r="Q314" s="214">
        <v>0.018249999999999999</v>
      </c>
      <c r="R314" s="214">
        <f>Q314*H314</f>
        <v>4.0166059999999995</v>
      </c>
      <c r="S314" s="214">
        <v>0</v>
      </c>
      <c r="T314" s="215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16" t="s">
        <v>373</v>
      </c>
      <c r="AT314" s="216" t="s">
        <v>272</v>
      </c>
      <c r="AU314" s="216" t="s">
        <v>84</v>
      </c>
      <c r="AY314" s="18" t="s">
        <v>167</v>
      </c>
      <c r="BE314" s="217">
        <f>IF(N314="základní",J314,0)</f>
        <v>283913.52000000002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20</v>
      </c>
      <c r="BK314" s="217">
        <f>ROUND(I314*H314,2)</f>
        <v>283913.52000000002</v>
      </c>
      <c r="BL314" s="18" t="s">
        <v>277</v>
      </c>
      <c r="BM314" s="216" t="s">
        <v>575</v>
      </c>
    </row>
    <row r="315" s="14" customFormat="1">
      <c r="A315" s="14"/>
      <c r="B315" s="232"/>
      <c r="C315" s="233"/>
      <c r="D315" s="224" t="s">
        <v>178</v>
      </c>
      <c r="E315" s="233"/>
      <c r="F315" s="235" t="s">
        <v>576</v>
      </c>
      <c r="G315" s="233"/>
      <c r="H315" s="236">
        <v>220.08799999999999</v>
      </c>
      <c r="I315" s="233"/>
      <c r="J315" s="233"/>
      <c r="K315" s="233"/>
      <c r="L315" s="237"/>
      <c r="M315" s="238"/>
      <c r="N315" s="239"/>
      <c r="O315" s="239"/>
      <c r="P315" s="239"/>
      <c r="Q315" s="239"/>
      <c r="R315" s="239"/>
      <c r="S315" s="239"/>
      <c r="T315" s="240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1" t="s">
        <v>178</v>
      </c>
      <c r="AU315" s="241" t="s">
        <v>84</v>
      </c>
      <c r="AV315" s="14" t="s">
        <v>84</v>
      </c>
      <c r="AW315" s="14" t="s">
        <v>4</v>
      </c>
      <c r="AX315" s="14" t="s">
        <v>20</v>
      </c>
      <c r="AY315" s="241" t="s">
        <v>167</v>
      </c>
    </row>
    <row r="316" s="2" customFormat="1" ht="24.15" customHeight="1">
      <c r="A316" s="33"/>
      <c r="B316" s="34"/>
      <c r="C316" s="206" t="s">
        <v>577</v>
      </c>
      <c r="D316" s="206" t="s">
        <v>169</v>
      </c>
      <c r="E316" s="207" t="s">
        <v>564</v>
      </c>
      <c r="F316" s="208" t="s">
        <v>565</v>
      </c>
      <c r="G316" s="209" t="s">
        <v>124</v>
      </c>
      <c r="H316" s="210">
        <v>533.44000000000005</v>
      </c>
      <c r="I316" s="211">
        <v>358</v>
      </c>
      <c r="J316" s="211">
        <f>ROUND(I316*H316,2)</f>
        <v>190971.51999999999</v>
      </c>
      <c r="K316" s="208" t="s">
        <v>173</v>
      </c>
      <c r="L316" s="39"/>
      <c r="M316" s="212" t="s">
        <v>18</v>
      </c>
      <c r="N316" s="213" t="s">
        <v>47</v>
      </c>
      <c r="O316" s="214">
        <v>0.23300000000000001</v>
      </c>
      <c r="P316" s="214">
        <f>O316*H316</f>
        <v>124.29152000000002</v>
      </c>
      <c r="Q316" s="214">
        <v>0.00069999999999999999</v>
      </c>
      <c r="R316" s="214">
        <f>Q316*H316</f>
        <v>0.37340800000000002</v>
      </c>
      <c r="S316" s="214">
        <v>0</v>
      </c>
      <c r="T316" s="215">
        <f>S316*H316</f>
        <v>0</v>
      </c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R316" s="216" t="s">
        <v>277</v>
      </c>
      <c r="AT316" s="216" t="s">
        <v>169</v>
      </c>
      <c r="AU316" s="216" t="s">
        <v>84</v>
      </c>
      <c r="AY316" s="18" t="s">
        <v>167</v>
      </c>
      <c r="BE316" s="217">
        <f>IF(N316="základní",J316,0)</f>
        <v>190971.51999999999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20</v>
      </c>
      <c r="BK316" s="217">
        <f>ROUND(I316*H316,2)</f>
        <v>190971.51999999999</v>
      </c>
      <c r="BL316" s="18" t="s">
        <v>277</v>
      </c>
      <c r="BM316" s="216" t="s">
        <v>578</v>
      </c>
    </row>
    <row r="317" s="2" customFormat="1">
      <c r="A317" s="33"/>
      <c r="B317" s="34"/>
      <c r="C317" s="35"/>
      <c r="D317" s="218" t="s">
        <v>176</v>
      </c>
      <c r="E317" s="35"/>
      <c r="F317" s="219" t="s">
        <v>567</v>
      </c>
      <c r="G317" s="35"/>
      <c r="H317" s="35"/>
      <c r="I317" s="35"/>
      <c r="J317" s="35"/>
      <c r="K317" s="35"/>
      <c r="L317" s="39"/>
      <c r="M317" s="220"/>
      <c r="N317" s="221"/>
      <c r="O317" s="78"/>
      <c r="P317" s="78"/>
      <c r="Q317" s="78"/>
      <c r="R317" s="78"/>
      <c r="S317" s="78"/>
      <c r="T317" s="79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T317" s="18" t="s">
        <v>176</v>
      </c>
      <c r="AU317" s="18" t="s">
        <v>84</v>
      </c>
    </row>
    <row r="318" s="13" customFormat="1">
      <c r="A318" s="13"/>
      <c r="B318" s="222"/>
      <c r="C318" s="223"/>
      <c r="D318" s="224" t="s">
        <v>178</v>
      </c>
      <c r="E318" s="225" t="s">
        <v>18</v>
      </c>
      <c r="F318" s="226" t="s">
        <v>579</v>
      </c>
      <c r="G318" s="223"/>
      <c r="H318" s="225" t="s">
        <v>18</v>
      </c>
      <c r="I318" s="223"/>
      <c r="J318" s="223"/>
      <c r="K318" s="223"/>
      <c r="L318" s="227"/>
      <c r="M318" s="228"/>
      <c r="N318" s="229"/>
      <c r="O318" s="229"/>
      <c r="P318" s="229"/>
      <c r="Q318" s="229"/>
      <c r="R318" s="229"/>
      <c r="S318" s="229"/>
      <c r="T318" s="23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1" t="s">
        <v>178</v>
      </c>
      <c r="AU318" s="231" t="s">
        <v>84</v>
      </c>
      <c r="AV318" s="13" t="s">
        <v>20</v>
      </c>
      <c r="AW318" s="13" t="s">
        <v>180</v>
      </c>
      <c r="AX318" s="13" t="s">
        <v>76</v>
      </c>
      <c r="AY318" s="231" t="s">
        <v>167</v>
      </c>
    </row>
    <row r="319" s="14" customFormat="1">
      <c r="A319" s="14"/>
      <c r="B319" s="232"/>
      <c r="C319" s="233"/>
      <c r="D319" s="224" t="s">
        <v>178</v>
      </c>
      <c r="E319" s="234" t="s">
        <v>18</v>
      </c>
      <c r="F319" s="235" t="s">
        <v>122</v>
      </c>
      <c r="G319" s="233"/>
      <c r="H319" s="236">
        <v>620.63999999999999</v>
      </c>
      <c r="I319" s="233"/>
      <c r="J319" s="233"/>
      <c r="K319" s="233"/>
      <c r="L319" s="237"/>
      <c r="M319" s="238"/>
      <c r="N319" s="239"/>
      <c r="O319" s="239"/>
      <c r="P319" s="239"/>
      <c r="Q319" s="239"/>
      <c r="R319" s="239"/>
      <c r="S319" s="239"/>
      <c r="T319" s="240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1" t="s">
        <v>178</v>
      </c>
      <c r="AU319" s="241" t="s">
        <v>84</v>
      </c>
      <c r="AV319" s="14" t="s">
        <v>84</v>
      </c>
      <c r="AW319" s="14" t="s">
        <v>180</v>
      </c>
      <c r="AX319" s="14" t="s">
        <v>76</v>
      </c>
      <c r="AY319" s="241" t="s">
        <v>167</v>
      </c>
    </row>
    <row r="320" s="14" customFormat="1">
      <c r="A320" s="14"/>
      <c r="B320" s="232"/>
      <c r="C320" s="233"/>
      <c r="D320" s="224" t="s">
        <v>178</v>
      </c>
      <c r="E320" s="234" t="s">
        <v>18</v>
      </c>
      <c r="F320" s="235" t="s">
        <v>580</v>
      </c>
      <c r="G320" s="233"/>
      <c r="H320" s="236">
        <v>-87.200000000000003</v>
      </c>
      <c r="I320" s="233"/>
      <c r="J320" s="233"/>
      <c r="K320" s="233"/>
      <c r="L320" s="237"/>
      <c r="M320" s="238"/>
      <c r="N320" s="239"/>
      <c r="O320" s="239"/>
      <c r="P320" s="239"/>
      <c r="Q320" s="239"/>
      <c r="R320" s="239"/>
      <c r="S320" s="239"/>
      <c r="T320" s="24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1" t="s">
        <v>178</v>
      </c>
      <c r="AU320" s="241" t="s">
        <v>84</v>
      </c>
      <c r="AV320" s="14" t="s">
        <v>84</v>
      </c>
      <c r="AW320" s="14" t="s">
        <v>180</v>
      </c>
      <c r="AX320" s="14" t="s">
        <v>76</v>
      </c>
      <c r="AY320" s="241" t="s">
        <v>167</v>
      </c>
    </row>
    <row r="321" s="2" customFormat="1" ht="24.15" customHeight="1">
      <c r="A321" s="33"/>
      <c r="B321" s="34"/>
      <c r="C321" s="253" t="s">
        <v>581</v>
      </c>
      <c r="D321" s="253" t="s">
        <v>272</v>
      </c>
      <c r="E321" s="254" t="s">
        <v>582</v>
      </c>
      <c r="F321" s="255" t="s">
        <v>583</v>
      </c>
      <c r="G321" s="256" t="s">
        <v>124</v>
      </c>
      <c r="H321" s="257">
        <v>586.78399999999999</v>
      </c>
      <c r="I321" s="258">
        <v>732</v>
      </c>
      <c r="J321" s="258">
        <f>ROUND(I321*H321,2)</f>
        <v>429525.89000000001</v>
      </c>
      <c r="K321" s="255" t="s">
        <v>18</v>
      </c>
      <c r="L321" s="259"/>
      <c r="M321" s="260" t="s">
        <v>18</v>
      </c>
      <c r="N321" s="261" t="s">
        <v>47</v>
      </c>
      <c r="O321" s="214">
        <v>0</v>
      </c>
      <c r="P321" s="214">
        <f>O321*H321</f>
        <v>0</v>
      </c>
      <c r="Q321" s="214">
        <v>0.0094999999999999998</v>
      </c>
      <c r="R321" s="214">
        <f>Q321*H321</f>
        <v>5.5744479999999994</v>
      </c>
      <c r="S321" s="214">
        <v>0</v>
      </c>
      <c r="T321" s="215">
        <f>S321*H321</f>
        <v>0</v>
      </c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R321" s="216" t="s">
        <v>373</v>
      </c>
      <c r="AT321" s="216" t="s">
        <v>272</v>
      </c>
      <c r="AU321" s="216" t="s">
        <v>84</v>
      </c>
      <c r="AY321" s="18" t="s">
        <v>167</v>
      </c>
      <c r="BE321" s="217">
        <f>IF(N321="základní",J321,0)</f>
        <v>429525.89000000001</v>
      </c>
      <c r="BF321" s="217">
        <f>IF(N321="snížená",J321,0)</f>
        <v>0</v>
      </c>
      <c r="BG321" s="217">
        <f>IF(N321="zákl. přenesená",J321,0)</f>
        <v>0</v>
      </c>
      <c r="BH321" s="217">
        <f>IF(N321="sníž. přenesená",J321,0)</f>
        <v>0</v>
      </c>
      <c r="BI321" s="217">
        <f>IF(N321="nulová",J321,0)</f>
        <v>0</v>
      </c>
      <c r="BJ321" s="18" t="s">
        <v>20</v>
      </c>
      <c r="BK321" s="217">
        <f>ROUND(I321*H321,2)</f>
        <v>429525.89000000001</v>
      </c>
      <c r="BL321" s="18" t="s">
        <v>277</v>
      </c>
      <c r="BM321" s="216" t="s">
        <v>584</v>
      </c>
    </row>
    <row r="322" s="14" customFormat="1">
      <c r="A322" s="14"/>
      <c r="B322" s="232"/>
      <c r="C322" s="233"/>
      <c r="D322" s="224" t="s">
        <v>178</v>
      </c>
      <c r="E322" s="233"/>
      <c r="F322" s="235" t="s">
        <v>585</v>
      </c>
      <c r="G322" s="233"/>
      <c r="H322" s="236">
        <v>586.78399999999999</v>
      </c>
      <c r="I322" s="233"/>
      <c r="J322" s="233"/>
      <c r="K322" s="233"/>
      <c r="L322" s="237"/>
      <c r="M322" s="238"/>
      <c r="N322" s="239"/>
      <c r="O322" s="239"/>
      <c r="P322" s="239"/>
      <c r="Q322" s="239"/>
      <c r="R322" s="239"/>
      <c r="S322" s="239"/>
      <c r="T322" s="240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1" t="s">
        <v>178</v>
      </c>
      <c r="AU322" s="241" t="s">
        <v>84</v>
      </c>
      <c r="AV322" s="14" t="s">
        <v>84</v>
      </c>
      <c r="AW322" s="14" t="s">
        <v>4</v>
      </c>
      <c r="AX322" s="14" t="s">
        <v>20</v>
      </c>
      <c r="AY322" s="241" t="s">
        <v>167</v>
      </c>
    </row>
    <row r="323" s="2" customFormat="1" ht="44.25" customHeight="1">
      <c r="A323" s="33"/>
      <c r="B323" s="34"/>
      <c r="C323" s="206" t="s">
        <v>586</v>
      </c>
      <c r="D323" s="206" t="s">
        <v>169</v>
      </c>
      <c r="E323" s="207" t="s">
        <v>587</v>
      </c>
      <c r="F323" s="208" t="s">
        <v>588</v>
      </c>
      <c r="G323" s="209" t="s">
        <v>389</v>
      </c>
      <c r="H323" s="210">
        <v>9760.3960000000006</v>
      </c>
      <c r="I323" s="211">
        <v>3.7000000000000002</v>
      </c>
      <c r="J323" s="211">
        <f>ROUND(I323*H323,2)</f>
        <v>36113.470000000001</v>
      </c>
      <c r="K323" s="208" t="s">
        <v>173</v>
      </c>
      <c r="L323" s="39"/>
      <c r="M323" s="212" t="s">
        <v>18</v>
      </c>
      <c r="N323" s="213" t="s">
        <v>47</v>
      </c>
      <c r="O323" s="214">
        <v>0</v>
      </c>
      <c r="P323" s="214">
        <f>O323*H323</f>
        <v>0</v>
      </c>
      <c r="Q323" s="214">
        <v>0</v>
      </c>
      <c r="R323" s="214">
        <f>Q323*H323</f>
        <v>0</v>
      </c>
      <c r="S323" s="214">
        <v>0</v>
      </c>
      <c r="T323" s="215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6" t="s">
        <v>277</v>
      </c>
      <c r="AT323" s="216" t="s">
        <v>169</v>
      </c>
      <c r="AU323" s="216" t="s">
        <v>84</v>
      </c>
      <c r="AY323" s="18" t="s">
        <v>167</v>
      </c>
      <c r="BE323" s="217">
        <f>IF(N323="základní",J323,0)</f>
        <v>36113.470000000001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20</v>
      </c>
      <c r="BK323" s="217">
        <f>ROUND(I323*H323,2)</f>
        <v>36113.470000000001</v>
      </c>
      <c r="BL323" s="18" t="s">
        <v>277</v>
      </c>
      <c r="BM323" s="216" t="s">
        <v>589</v>
      </c>
    </row>
    <row r="324" s="2" customFormat="1">
      <c r="A324" s="33"/>
      <c r="B324" s="34"/>
      <c r="C324" s="35"/>
      <c r="D324" s="218" t="s">
        <v>176</v>
      </c>
      <c r="E324" s="35"/>
      <c r="F324" s="219" t="s">
        <v>590</v>
      </c>
      <c r="G324" s="35"/>
      <c r="H324" s="35"/>
      <c r="I324" s="35"/>
      <c r="J324" s="35"/>
      <c r="K324" s="35"/>
      <c r="L324" s="39"/>
      <c r="M324" s="220"/>
      <c r="N324" s="221"/>
      <c r="O324" s="78"/>
      <c r="P324" s="78"/>
      <c r="Q324" s="78"/>
      <c r="R324" s="78"/>
      <c r="S324" s="78"/>
      <c r="T324" s="79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8" t="s">
        <v>176</v>
      </c>
      <c r="AU324" s="18" t="s">
        <v>84</v>
      </c>
    </row>
    <row r="325" s="2" customFormat="1" ht="49.05" customHeight="1">
      <c r="A325" s="33"/>
      <c r="B325" s="34"/>
      <c r="C325" s="206" t="s">
        <v>591</v>
      </c>
      <c r="D325" s="206" t="s">
        <v>169</v>
      </c>
      <c r="E325" s="207" t="s">
        <v>592</v>
      </c>
      <c r="F325" s="208" t="s">
        <v>593</v>
      </c>
      <c r="G325" s="209" t="s">
        <v>389</v>
      </c>
      <c r="H325" s="210">
        <v>9760.3960000000006</v>
      </c>
      <c r="I325" s="211">
        <v>3.3999999999999999</v>
      </c>
      <c r="J325" s="211">
        <f>ROUND(I325*H325,2)</f>
        <v>33185.349999999999</v>
      </c>
      <c r="K325" s="208" t="s">
        <v>173</v>
      </c>
      <c r="L325" s="39"/>
      <c r="M325" s="212" t="s">
        <v>18</v>
      </c>
      <c r="N325" s="213" t="s">
        <v>47</v>
      </c>
      <c r="O325" s="214">
        <v>0</v>
      </c>
      <c r="P325" s="214">
        <f>O325*H325</f>
        <v>0</v>
      </c>
      <c r="Q325" s="214">
        <v>0</v>
      </c>
      <c r="R325" s="214">
        <f>Q325*H325</f>
        <v>0</v>
      </c>
      <c r="S325" s="214">
        <v>0</v>
      </c>
      <c r="T325" s="215">
        <f>S325*H325</f>
        <v>0</v>
      </c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R325" s="216" t="s">
        <v>277</v>
      </c>
      <c r="AT325" s="216" t="s">
        <v>169</v>
      </c>
      <c r="AU325" s="216" t="s">
        <v>84</v>
      </c>
      <c r="AY325" s="18" t="s">
        <v>167</v>
      </c>
      <c r="BE325" s="217">
        <f>IF(N325="základní",J325,0)</f>
        <v>33185.349999999999</v>
      </c>
      <c r="BF325" s="217">
        <f>IF(N325="snížená",J325,0)</f>
        <v>0</v>
      </c>
      <c r="BG325" s="217">
        <f>IF(N325="zákl. přenesená",J325,0)</f>
        <v>0</v>
      </c>
      <c r="BH325" s="217">
        <f>IF(N325="sníž. přenesená",J325,0)</f>
        <v>0</v>
      </c>
      <c r="BI325" s="217">
        <f>IF(N325="nulová",J325,0)</f>
        <v>0</v>
      </c>
      <c r="BJ325" s="18" t="s">
        <v>20</v>
      </c>
      <c r="BK325" s="217">
        <f>ROUND(I325*H325,2)</f>
        <v>33185.349999999999</v>
      </c>
      <c r="BL325" s="18" t="s">
        <v>277</v>
      </c>
      <c r="BM325" s="216" t="s">
        <v>594</v>
      </c>
    </row>
    <row r="326" s="2" customFormat="1">
      <c r="A326" s="33"/>
      <c r="B326" s="34"/>
      <c r="C326" s="35"/>
      <c r="D326" s="218" t="s">
        <v>176</v>
      </c>
      <c r="E326" s="35"/>
      <c r="F326" s="219" t="s">
        <v>595</v>
      </c>
      <c r="G326" s="35"/>
      <c r="H326" s="35"/>
      <c r="I326" s="35"/>
      <c r="J326" s="35"/>
      <c r="K326" s="35"/>
      <c r="L326" s="39"/>
      <c r="M326" s="220"/>
      <c r="N326" s="221"/>
      <c r="O326" s="78"/>
      <c r="P326" s="78"/>
      <c r="Q326" s="78"/>
      <c r="R326" s="78"/>
      <c r="S326" s="78"/>
      <c r="T326" s="79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T326" s="18" t="s">
        <v>176</v>
      </c>
      <c r="AU326" s="18" t="s">
        <v>84</v>
      </c>
    </row>
    <row r="327" s="12" customFormat="1" ht="22.8" customHeight="1">
      <c r="A327" s="12"/>
      <c r="B327" s="191"/>
      <c r="C327" s="192"/>
      <c r="D327" s="193" t="s">
        <v>75</v>
      </c>
      <c r="E327" s="204" t="s">
        <v>596</v>
      </c>
      <c r="F327" s="204" t="s">
        <v>597</v>
      </c>
      <c r="G327" s="192"/>
      <c r="H327" s="192"/>
      <c r="I327" s="192"/>
      <c r="J327" s="205">
        <f>BK327</f>
        <v>661944.70999999996</v>
      </c>
      <c r="K327" s="192"/>
      <c r="L327" s="196"/>
      <c r="M327" s="197"/>
      <c r="N327" s="198"/>
      <c r="O327" s="198"/>
      <c r="P327" s="199">
        <f>SUM(P328:P338)</f>
        <v>248.70132000000001</v>
      </c>
      <c r="Q327" s="198"/>
      <c r="R327" s="199">
        <f>SUM(R328:R338)</f>
        <v>2.2633136</v>
      </c>
      <c r="S327" s="198"/>
      <c r="T327" s="200">
        <f>SUM(T328:T338)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01" t="s">
        <v>84</v>
      </c>
      <c r="AT327" s="202" t="s">
        <v>75</v>
      </c>
      <c r="AU327" s="202" t="s">
        <v>20</v>
      </c>
      <c r="AY327" s="201" t="s">
        <v>167</v>
      </c>
      <c r="BK327" s="203">
        <f>SUM(BK328:BK338)</f>
        <v>661944.70999999996</v>
      </c>
    </row>
    <row r="328" s="2" customFormat="1" ht="24.15" customHeight="1">
      <c r="A328" s="33"/>
      <c r="B328" s="34"/>
      <c r="C328" s="206" t="s">
        <v>598</v>
      </c>
      <c r="D328" s="206" t="s">
        <v>169</v>
      </c>
      <c r="E328" s="207" t="s">
        <v>599</v>
      </c>
      <c r="F328" s="208" t="s">
        <v>600</v>
      </c>
      <c r="G328" s="209" t="s">
        <v>124</v>
      </c>
      <c r="H328" s="210">
        <v>657.94000000000005</v>
      </c>
      <c r="I328" s="211">
        <v>70.299999999999997</v>
      </c>
      <c r="J328" s="211">
        <f>ROUND(I328*H328,2)</f>
        <v>46253.18</v>
      </c>
      <c r="K328" s="208" t="s">
        <v>173</v>
      </c>
      <c r="L328" s="39"/>
      <c r="M328" s="212" t="s">
        <v>18</v>
      </c>
      <c r="N328" s="213" t="s">
        <v>47</v>
      </c>
      <c r="O328" s="214">
        <v>0.11799999999999999</v>
      </c>
      <c r="P328" s="214">
        <f>O328*H328</f>
        <v>77.636920000000003</v>
      </c>
      <c r="Q328" s="214">
        <v>4.0000000000000003E-05</v>
      </c>
      <c r="R328" s="214">
        <f>Q328*H328</f>
        <v>0.026317600000000003</v>
      </c>
      <c r="S328" s="214">
        <v>0</v>
      </c>
      <c r="T328" s="215">
        <f>S328*H328</f>
        <v>0</v>
      </c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R328" s="216" t="s">
        <v>277</v>
      </c>
      <c r="AT328" s="216" t="s">
        <v>169</v>
      </c>
      <c r="AU328" s="216" t="s">
        <v>84</v>
      </c>
      <c r="AY328" s="18" t="s">
        <v>167</v>
      </c>
      <c r="BE328" s="217">
        <f>IF(N328="základní",J328,0)</f>
        <v>46253.18</v>
      </c>
      <c r="BF328" s="217">
        <f>IF(N328="snížená",J328,0)</f>
        <v>0</v>
      </c>
      <c r="BG328" s="217">
        <f>IF(N328="zákl. přenesená",J328,0)</f>
        <v>0</v>
      </c>
      <c r="BH328" s="217">
        <f>IF(N328="sníž. přenesená",J328,0)</f>
        <v>0</v>
      </c>
      <c r="BI328" s="217">
        <f>IF(N328="nulová",J328,0)</f>
        <v>0</v>
      </c>
      <c r="BJ328" s="18" t="s">
        <v>20</v>
      </c>
      <c r="BK328" s="217">
        <f>ROUND(I328*H328,2)</f>
        <v>46253.18</v>
      </c>
      <c r="BL328" s="18" t="s">
        <v>277</v>
      </c>
      <c r="BM328" s="216" t="s">
        <v>601</v>
      </c>
    </row>
    <row r="329" s="2" customFormat="1">
      <c r="A329" s="33"/>
      <c r="B329" s="34"/>
      <c r="C329" s="35"/>
      <c r="D329" s="218" t="s">
        <v>176</v>
      </c>
      <c r="E329" s="35"/>
      <c r="F329" s="219" t="s">
        <v>602</v>
      </c>
      <c r="G329" s="35"/>
      <c r="H329" s="35"/>
      <c r="I329" s="35"/>
      <c r="J329" s="35"/>
      <c r="K329" s="35"/>
      <c r="L329" s="39"/>
      <c r="M329" s="220"/>
      <c r="N329" s="221"/>
      <c r="O329" s="78"/>
      <c r="P329" s="78"/>
      <c r="Q329" s="78"/>
      <c r="R329" s="78"/>
      <c r="S329" s="78"/>
      <c r="T329" s="79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T329" s="18" t="s">
        <v>176</v>
      </c>
      <c r="AU329" s="18" t="s">
        <v>84</v>
      </c>
    </row>
    <row r="330" s="2" customFormat="1" ht="24.15" customHeight="1">
      <c r="A330" s="33"/>
      <c r="B330" s="34"/>
      <c r="C330" s="206" t="s">
        <v>603</v>
      </c>
      <c r="D330" s="206" t="s">
        <v>169</v>
      </c>
      <c r="E330" s="207" t="s">
        <v>604</v>
      </c>
      <c r="F330" s="208" t="s">
        <v>605</v>
      </c>
      <c r="G330" s="209" t="s">
        <v>124</v>
      </c>
      <c r="H330" s="210">
        <v>657.94000000000005</v>
      </c>
      <c r="I330" s="211">
        <v>928</v>
      </c>
      <c r="J330" s="211">
        <f>ROUND(I330*H330,2)</f>
        <v>610568.31999999995</v>
      </c>
      <c r="K330" s="208" t="s">
        <v>173</v>
      </c>
      <c r="L330" s="39"/>
      <c r="M330" s="212" t="s">
        <v>18</v>
      </c>
      <c r="N330" s="213" t="s">
        <v>47</v>
      </c>
      <c r="O330" s="214">
        <v>0.26000000000000001</v>
      </c>
      <c r="P330" s="214">
        <f>O330*H330</f>
        <v>171.06440000000001</v>
      </c>
      <c r="Q330" s="214">
        <v>0.0033999999999999998</v>
      </c>
      <c r="R330" s="214">
        <f>Q330*H330</f>
        <v>2.236996</v>
      </c>
      <c r="S330" s="214">
        <v>0</v>
      </c>
      <c r="T330" s="215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16" t="s">
        <v>277</v>
      </c>
      <c r="AT330" s="216" t="s">
        <v>169</v>
      </c>
      <c r="AU330" s="216" t="s">
        <v>84</v>
      </c>
      <c r="AY330" s="18" t="s">
        <v>167</v>
      </c>
      <c r="BE330" s="217">
        <f>IF(N330="základní",J330,0)</f>
        <v>610568.31999999995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20</v>
      </c>
      <c r="BK330" s="217">
        <f>ROUND(I330*H330,2)</f>
        <v>610568.31999999995</v>
      </c>
      <c r="BL330" s="18" t="s">
        <v>277</v>
      </c>
      <c r="BM330" s="216" t="s">
        <v>606</v>
      </c>
    </row>
    <row r="331" s="2" customFormat="1">
      <c r="A331" s="33"/>
      <c r="B331" s="34"/>
      <c r="C331" s="35"/>
      <c r="D331" s="218" t="s">
        <v>176</v>
      </c>
      <c r="E331" s="35"/>
      <c r="F331" s="219" t="s">
        <v>607</v>
      </c>
      <c r="G331" s="35"/>
      <c r="H331" s="35"/>
      <c r="I331" s="35"/>
      <c r="J331" s="35"/>
      <c r="K331" s="35"/>
      <c r="L331" s="39"/>
      <c r="M331" s="220"/>
      <c r="N331" s="221"/>
      <c r="O331" s="78"/>
      <c r="P331" s="78"/>
      <c r="Q331" s="78"/>
      <c r="R331" s="78"/>
      <c r="S331" s="78"/>
      <c r="T331" s="79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8" t="s">
        <v>176</v>
      </c>
      <c r="AU331" s="18" t="s">
        <v>84</v>
      </c>
    </row>
    <row r="332" s="13" customFormat="1">
      <c r="A332" s="13"/>
      <c r="B332" s="222"/>
      <c r="C332" s="223"/>
      <c r="D332" s="224" t="s">
        <v>178</v>
      </c>
      <c r="E332" s="225" t="s">
        <v>18</v>
      </c>
      <c r="F332" s="226" t="s">
        <v>608</v>
      </c>
      <c r="G332" s="223"/>
      <c r="H332" s="225" t="s">
        <v>18</v>
      </c>
      <c r="I332" s="223"/>
      <c r="J332" s="223"/>
      <c r="K332" s="223"/>
      <c r="L332" s="227"/>
      <c r="M332" s="228"/>
      <c r="N332" s="229"/>
      <c r="O332" s="229"/>
      <c r="P332" s="229"/>
      <c r="Q332" s="229"/>
      <c r="R332" s="229"/>
      <c r="S332" s="229"/>
      <c r="T332" s="230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1" t="s">
        <v>178</v>
      </c>
      <c r="AU332" s="231" t="s">
        <v>84</v>
      </c>
      <c r="AV332" s="13" t="s">
        <v>20</v>
      </c>
      <c r="AW332" s="13" t="s">
        <v>180</v>
      </c>
      <c r="AX332" s="13" t="s">
        <v>76</v>
      </c>
      <c r="AY332" s="231" t="s">
        <v>167</v>
      </c>
    </row>
    <row r="333" s="14" customFormat="1">
      <c r="A333" s="14"/>
      <c r="B333" s="232"/>
      <c r="C333" s="233"/>
      <c r="D333" s="224" t="s">
        <v>178</v>
      </c>
      <c r="E333" s="234" t="s">
        <v>18</v>
      </c>
      <c r="F333" s="235" t="s">
        <v>226</v>
      </c>
      <c r="G333" s="233"/>
      <c r="H333" s="236">
        <v>620.63999999999999</v>
      </c>
      <c r="I333" s="233"/>
      <c r="J333" s="233"/>
      <c r="K333" s="233"/>
      <c r="L333" s="237"/>
      <c r="M333" s="238"/>
      <c r="N333" s="239"/>
      <c r="O333" s="239"/>
      <c r="P333" s="239"/>
      <c r="Q333" s="239"/>
      <c r="R333" s="239"/>
      <c r="S333" s="239"/>
      <c r="T333" s="240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1" t="s">
        <v>178</v>
      </c>
      <c r="AU333" s="241" t="s">
        <v>84</v>
      </c>
      <c r="AV333" s="14" t="s">
        <v>84</v>
      </c>
      <c r="AW333" s="14" t="s">
        <v>180</v>
      </c>
      <c r="AX333" s="14" t="s">
        <v>76</v>
      </c>
      <c r="AY333" s="241" t="s">
        <v>167</v>
      </c>
    </row>
    <row r="334" s="14" customFormat="1">
      <c r="A334" s="14"/>
      <c r="B334" s="232"/>
      <c r="C334" s="233"/>
      <c r="D334" s="224" t="s">
        <v>178</v>
      </c>
      <c r="E334" s="234" t="s">
        <v>18</v>
      </c>
      <c r="F334" s="235" t="s">
        <v>227</v>
      </c>
      <c r="G334" s="233"/>
      <c r="H334" s="236">
        <v>37.299999999999997</v>
      </c>
      <c r="I334" s="233"/>
      <c r="J334" s="233"/>
      <c r="K334" s="233"/>
      <c r="L334" s="237"/>
      <c r="M334" s="238"/>
      <c r="N334" s="239"/>
      <c r="O334" s="239"/>
      <c r="P334" s="239"/>
      <c r="Q334" s="239"/>
      <c r="R334" s="239"/>
      <c r="S334" s="239"/>
      <c r="T334" s="240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1" t="s">
        <v>178</v>
      </c>
      <c r="AU334" s="241" t="s">
        <v>84</v>
      </c>
      <c r="AV334" s="14" t="s">
        <v>84</v>
      </c>
      <c r="AW334" s="14" t="s">
        <v>180</v>
      </c>
      <c r="AX334" s="14" t="s">
        <v>76</v>
      </c>
      <c r="AY334" s="241" t="s">
        <v>167</v>
      </c>
    </row>
    <row r="335" s="2" customFormat="1" ht="44.25" customHeight="1">
      <c r="A335" s="33"/>
      <c r="B335" s="34"/>
      <c r="C335" s="206" t="s">
        <v>609</v>
      </c>
      <c r="D335" s="206" t="s">
        <v>169</v>
      </c>
      <c r="E335" s="207" t="s">
        <v>610</v>
      </c>
      <c r="F335" s="208" t="s">
        <v>611</v>
      </c>
      <c r="G335" s="209" t="s">
        <v>389</v>
      </c>
      <c r="H335" s="210">
        <v>6568.2150000000001</v>
      </c>
      <c r="I335" s="211">
        <v>0.56999999999999995</v>
      </c>
      <c r="J335" s="211">
        <f>ROUND(I335*H335,2)</f>
        <v>3743.8800000000001</v>
      </c>
      <c r="K335" s="208" t="s">
        <v>173</v>
      </c>
      <c r="L335" s="39"/>
      <c r="M335" s="212" t="s">
        <v>18</v>
      </c>
      <c r="N335" s="213" t="s">
        <v>47</v>
      </c>
      <c r="O335" s="214">
        <v>0</v>
      </c>
      <c r="P335" s="214">
        <f>O335*H335</f>
        <v>0</v>
      </c>
      <c r="Q335" s="214">
        <v>0</v>
      </c>
      <c r="R335" s="214">
        <f>Q335*H335</f>
        <v>0</v>
      </c>
      <c r="S335" s="214">
        <v>0</v>
      </c>
      <c r="T335" s="215">
        <f>S335*H335</f>
        <v>0</v>
      </c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R335" s="216" t="s">
        <v>277</v>
      </c>
      <c r="AT335" s="216" t="s">
        <v>169</v>
      </c>
      <c r="AU335" s="216" t="s">
        <v>84</v>
      </c>
      <c r="AY335" s="18" t="s">
        <v>167</v>
      </c>
      <c r="BE335" s="217">
        <f>IF(N335="základní",J335,0)</f>
        <v>3743.8800000000001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20</v>
      </c>
      <c r="BK335" s="217">
        <f>ROUND(I335*H335,2)</f>
        <v>3743.8800000000001</v>
      </c>
      <c r="BL335" s="18" t="s">
        <v>277</v>
      </c>
      <c r="BM335" s="216" t="s">
        <v>612</v>
      </c>
    </row>
    <row r="336" s="2" customFormat="1">
      <c r="A336" s="33"/>
      <c r="B336" s="34"/>
      <c r="C336" s="35"/>
      <c r="D336" s="218" t="s">
        <v>176</v>
      </c>
      <c r="E336" s="35"/>
      <c r="F336" s="219" t="s">
        <v>613</v>
      </c>
      <c r="G336" s="35"/>
      <c r="H336" s="35"/>
      <c r="I336" s="35"/>
      <c r="J336" s="35"/>
      <c r="K336" s="35"/>
      <c r="L336" s="39"/>
      <c r="M336" s="220"/>
      <c r="N336" s="221"/>
      <c r="O336" s="78"/>
      <c r="P336" s="78"/>
      <c r="Q336" s="78"/>
      <c r="R336" s="78"/>
      <c r="S336" s="78"/>
      <c r="T336" s="79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T336" s="18" t="s">
        <v>176</v>
      </c>
      <c r="AU336" s="18" t="s">
        <v>84</v>
      </c>
    </row>
    <row r="337" s="2" customFormat="1" ht="49.05" customHeight="1">
      <c r="A337" s="33"/>
      <c r="B337" s="34"/>
      <c r="C337" s="206" t="s">
        <v>614</v>
      </c>
      <c r="D337" s="206" t="s">
        <v>169</v>
      </c>
      <c r="E337" s="207" t="s">
        <v>615</v>
      </c>
      <c r="F337" s="208" t="s">
        <v>616</v>
      </c>
      <c r="G337" s="209" t="s">
        <v>389</v>
      </c>
      <c r="H337" s="210">
        <v>6568.2150000000001</v>
      </c>
      <c r="I337" s="211">
        <v>0.20999999999999999</v>
      </c>
      <c r="J337" s="211">
        <f>ROUND(I337*H337,2)</f>
        <v>1379.3299999999999</v>
      </c>
      <c r="K337" s="208" t="s">
        <v>173</v>
      </c>
      <c r="L337" s="39"/>
      <c r="M337" s="212" t="s">
        <v>18</v>
      </c>
      <c r="N337" s="213" t="s">
        <v>47</v>
      </c>
      <c r="O337" s="214">
        <v>0</v>
      </c>
      <c r="P337" s="214">
        <f>O337*H337</f>
        <v>0</v>
      </c>
      <c r="Q337" s="214">
        <v>0</v>
      </c>
      <c r="R337" s="214">
        <f>Q337*H337</f>
        <v>0</v>
      </c>
      <c r="S337" s="214">
        <v>0</v>
      </c>
      <c r="T337" s="215">
        <f>S337*H337</f>
        <v>0</v>
      </c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R337" s="216" t="s">
        <v>277</v>
      </c>
      <c r="AT337" s="216" t="s">
        <v>169</v>
      </c>
      <c r="AU337" s="216" t="s">
        <v>84</v>
      </c>
      <c r="AY337" s="18" t="s">
        <v>167</v>
      </c>
      <c r="BE337" s="217">
        <f>IF(N337="základní",J337,0)</f>
        <v>1379.3299999999999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20</v>
      </c>
      <c r="BK337" s="217">
        <f>ROUND(I337*H337,2)</f>
        <v>1379.3299999999999</v>
      </c>
      <c r="BL337" s="18" t="s">
        <v>277</v>
      </c>
      <c r="BM337" s="216" t="s">
        <v>617</v>
      </c>
    </row>
    <row r="338" s="2" customFormat="1">
      <c r="A338" s="33"/>
      <c r="B338" s="34"/>
      <c r="C338" s="35"/>
      <c r="D338" s="218" t="s">
        <v>176</v>
      </c>
      <c r="E338" s="35"/>
      <c r="F338" s="219" t="s">
        <v>618</v>
      </c>
      <c r="G338" s="35"/>
      <c r="H338" s="35"/>
      <c r="I338" s="35"/>
      <c r="J338" s="35"/>
      <c r="K338" s="35"/>
      <c r="L338" s="39"/>
      <c r="M338" s="220"/>
      <c r="N338" s="221"/>
      <c r="O338" s="78"/>
      <c r="P338" s="78"/>
      <c r="Q338" s="78"/>
      <c r="R338" s="78"/>
      <c r="S338" s="78"/>
      <c r="T338" s="79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T338" s="18" t="s">
        <v>176</v>
      </c>
      <c r="AU338" s="18" t="s">
        <v>84</v>
      </c>
    </row>
    <row r="339" s="12" customFormat="1" ht="22.8" customHeight="1">
      <c r="A339" s="12"/>
      <c r="B339" s="191"/>
      <c r="C339" s="192"/>
      <c r="D339" s="193" t="s">
        <v>75</v>
      </c>
      <c r="E339" s="204" t="s">
        <v>619</v>
      </c>
      <c r="F339" s="204" t="s">
        <v>620</v>
      </c>
      <c r="G339" s="192"/>
      <c r="H339" s="192"/>
      <c r="I339" s="192"/>
      <c r="J339" s="205">
        <f>BK339</f>
        <v>41694.369999999995</v>
      </c>
      <c r="K339" s="192"/>
      <c r="L339" s="196"/>
      <c r="M339" s="197"/>
      <c r="N339" s="198"/>
      <c r="O339" s="198"/>
      <c r="P339" s="199">
        <f>SUM(P340:P355)</f>
        <v>19.780200000000001</v>
      </c>
      <c r="Q339" s="198"/>
      <c r="R339" s="199">
        <f>SUM(R340:R355)</f>
        <v>0.65245799999999998</v>
      </c>
      <c r="S339" s="198"/>
      <c r="T339" s="200">
        <f>SUM(T340:T355)</f>
        <v>0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01" t="s">
        <v>84</v>
      </c>
      <c r="AT339" s="202" t="s">
        <v>75</v>
      </c>
      <c r="AU339" s="202" t="s">
        <v>20</v>
      </c>
      <c r="AY339" s="201" t="s">
        <v>167</v>
      </c>
      <c r="BK339" s="203">
        <f>SUM(BK340:BK355)</f>
        <v>41694.369999999995</v>
      </c>
    </row>
    <row r="340" s="2" customFormat="1" ht="24.15" customHeight="1">
      <c r="A340" s="33"/>
      <c r="B340" s="34"/>
      <c r="C340" s="206" t="s">
        <v>621</v>
      </c>
      <c r="D340" s="206" t="s">
        <v>169</v>
      </c>
      <c r="E340" s="207" t="s">
        <v>622</v>
      </c>
      <c r="F340" s="208" t="s">
        <v>623</v>
      </c>
      <c r="G340" s="209" t="s">
        <v>124</v>
      </c>
      <c r="H340" s="210">
        <v>22.199999999999999</v>
      </c>
      <c r="I340" s="211">
        <v>7.7699999999999996</v>
      </c>
      <c r="J340" s="211">
        <f>ROUND(I340*H340,2)</f>
        <v>172.49000000000001</v>
      </c>
      <c r="K340" s="208" t="s">
        <v>173</v>
      </c>
      <c r="L340" s="39"/>
      <c r="M340" s="212" t="s">
        <v>18</v>
      </c>
      <c r="N340" s="213" t="s">
        <v>47</v>
      </c>
      <c r="O340" s="214">
        <v>0.012</v>
      </c>
      <c r="P340" s="214">
        <f>O340*H340</f>
        <v>0.26639999999999997</v>
      </c>
      <c r="Q340" s="214">
        <v>0</v>
      </c>
      <c r="R340" s="214">
        <f>Q340*H340</f>
        <v>0</v>
      </c>
      <c r="S340" s="214">
        <v>0</v>
      </c>
      <c r="T340" s="215">
        <f>S340*H340</f>
        <v>0</v>
      </c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R340" s="216" t="s">
        <v>277</v>
      </c>
      <c r="AT340" s="216" t="s">
        <v>169</v>
      </c>
      <c r="AU340" s="216" t="s">
        <v>84</v>
      </c>
      <c r="AY340" s="18" t="s">
        <v>167</v>
      </c>
      <c r="BE340" s="217">
        <f>IF(N340="základní",J340,0)</f>
        <v>172.49000000000001</v>
      </c>
      <c r="BF340" s="217">
        <f>IF(N340="snížená",J340,0)</f>
        <v>0</v>
      </c>
      <c r="BG340" s="217">
        <f>IF(N340="zákl. přenesená",J340,0)</f>
        <v>0</v>
      </c>
      <c r="BH340" s="217">
        <f>IF(N340="sníž. přenesená",J340,0)</f>
        <v>0</v>
      </c>
      <c r="BI340" s="217">
        <f>IF(N340="nulová",J340,0)</f>
        <v>0</v>
      </c>
      <c r="BJ340" s="18" t="s">
        <v>20</v>
      </c>
      <c r="BK340" s="217">
        <f>ROUND(I340*H340,2)</f>
        <v>172.49000000000001</v>
      </c>
      <c r="BL340" s="18" t="s">
        <v>277</v>
      </c>
      <c r="BM340" s="216" t="s">
        <v>624</v>
      </c>
    </row>
    <row r="341" s="2" customFormat="1">
      <c r="A341" s="33"/>
      <c r="B341" s="34"/>
      <c r="C341" s="35"/>
      <c r="D341" s="218" t="s">
        <v>176</v>
      </c>
      <c r="E341" s="35"/>
      <c r="F341" s="219" t="s">
        <v>625</v>
      </c>
      <c r="G341" s="35"/>
      <c r="H341" s="35"/>
      <c r="I341" s="35"/>
      <c r="J341" s="35"/>
      <c r="K341" s="35"/>
      <c r="L341" s="39"/>
      <c r="M341" s="220"/>
      <c r="N341" s="221"/>
      <c r="O341" s="78"/>
      <c r="P341" s="78"/>
      <c r="Q341" s="78"/>
      <c r="R341" s="78"/>
      <c r="S341" s="78"/>
      <c r="T341" s="79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T341" s="18" t="s">
        <v>176</v>
      </c>
      <c r="AU341" s="18" t="s">
        <v>84</v>
      </c>
    </row>
    <row r="342" s="2" customFormat="1" ht="24.15" customHeight="1">
      <c r="A342" s="33"/>
      <c r="B342" s="34"/>
      <c r="C342" s="206" t="s">
        <v>626</v>
      </c>
      <c r="D342" s="206" t="s">
        <v>169</v>
      </c>
      <c r="E342" s="207" t="s">
        <v>627</v>
      </c>
      <c r="F342" s="208" t="s">
        <v>628</v>
      </c>
      <c r="G342" s="209" t="s">
        <v>124</v>
      </c>
      <c r="H342" s="210">
        <v>22.199999999999999</v>
      </c>
      <c r="I342" s="211">
        <v>63</v>
      </c>
      <c r="J342" s="211">
        <f>ROUND(I342*H342,2)</f>
        <v>1398.5999999999999</v>
      </c>
      <c r="K342" s="208" t="s">
        <v>173</v>
      </c>
      <c r="L342" s="39"/>
      <c r="M342" s="212" t="s">
        <v>18</v>
      </c>
      <c r="N342" s="213" t="s">
        <v>47</v>
      </c>
      <c r="O342" s="214">
        <v>0.043999999999999997</v>
      </c>
      <c r="P342" s="214">
        <f>O342*H342</f>
        <v>0.97679999999999989</v>
      </c>
      <c r="Q342" s="214">
        <v>0.00029999999999999997</v>
      </c>
      <c r="R342" s="214">
        <f>Q342*H342</f>
        <v>0.0066599999999999993</v>
      </c>
      <c r="S342" s="214">
        <v>0</v>
      </c>
      <c r="T342" s="215">
        <f>S342*H342</f>
        <v>0</v>
      </c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R342" s="216" t="s">
        <v>277</v>
      </c>
      <c r="AT342" s="216" t="s">
        <v>169</v>
      </c>
      <c r="AU342" s="216" t="s">
        <v>84</v>
      </c>
      <c r="AY342" s="18" t="s">
        <v>167</v>
      </c>
      <c r="BE342" s="217">
        <f>IF(N342="základní",J342,0)</f>
        <v>1398.5999999999999</v>
      </c>
      <c r="BF342" s="217">
        <f>IF(N342="snížená",J342,0)</f>
        <v>0</v>
      </c>
      <c r="BG342" s="217">
        <f>IF(N342="zákl. přenesená",J342,0)</f>
        <v>0</v>
      </c>
      <c r="BH342" s="217">
        <f>IF(N342="sníž. přenesená",J342,0)</f>
        <v>0</v>
      </c>
      <c r="BI342" s="217">
        <f>IF(N342="nulová",J342,0)</f>
        <v>0</v>
      </c>
      <c r="BJ342" s="18" t="s">
        <v>20</v>
      </c>
      <c r="BK342" s="217">
        <f>ROUND(I342*H342,2)</f>
        <v>1398.5999999999999</v>
      </c>
      <c r="BL342" s="18" t="s">
        <v>277</v>
      </c>
      <c r="BM342" s="216" t="s">
        <v>629</v>
      </c>
    </row>
    <row r="343" s="2" customFormat="1">
      <c r="A343" s="33"/>
      <c r="B343" s="34"/>
      <c r="C343" s="35"/>
      <c r="D343" s="218" t="s">
        <v>176</v>
      </c>
      <c r="E343" s="35"/>
      <c r="F343" s="219" t="s">
        <v>630</v>
      </c>
      <c r="G343" s="35"/>
      <c r="H343" s="35"/>
      <c r="I343" s="35"/>
      <c r="J343" s="35"/>
      <c r="K343" s="35"/>
      <c r="L343" s="39"/>
      <c r="M343" s="220"/>
      <c r="N343" s="221"/>
      <c r="O343" s="78"/>
      <c r="P343" s="78"/>
      <c r="Q343" s="78"/>
      <c r="R343" s="78"/>
      <c r="S343" s="78"/>
      <c r="T343" s="79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T343" s="18" t="s">
        <v>176</v>
      </c>
      <c r="AU343" s="18" t="s">
        <v>84</v>
      </c>
    </row>
    <row r="344" s="2" customFormat="1" ht="33" customHeight="1">
      <c r="A344" s="33"/>
      <c r="B344" s="34"/>
      <c r="C344" s="206" t="s">
        <v>631</v>
      </c>
      <c r="D344" s="206" t="s">
        <v>169</v>
      </c>
      <c r="E344" s="207" t="s">
        <v>632</v>
      </c>
      <c r="F344" s="208" t="s">
        <v>633</v>
      </c>
      <c r="G344" s="209" t="s">
        <v>124</v>
      </c>
      <c r="H344" s="210">
        <v>22.199999999999999</v>
      </c>
      <c r="I344" s="211">
        <v>216</v>
      </c>
      <c r="J344" s="211">
        <f>ROUND(I344*H344,2)</f>
        <v>4795.1999999999998</v>
      </c>
      <c r="K344" s="208" t="s">
        <v>173</v>
      </c>
      <c r="L344" s="39"/>
      <c r="M344" s="212" t="s">
        <v>18</v>
      </c>
      <c r="N344" s="213" t="s">
        <v>47</v>
      </c>
      <c r="O344" s="214">
        <v>0.099000000000000005</v>
      </c>
      <c r="P344" s="214">
        <f>O344*H344</f>
        <v>2.1978</v>
      </c>
      <c r="Q344" s="214">
        <v>0.0044999999999999997</v>
      </c>
      <c r="R344" s="214">
        <f>Q344*H344</f>
        <v>0.099899999999999989</v>
      </c>
      <c r="S344" s="214">
        <v>0</v>
      </c>
      <c r="T344" s="215">
        <f>S344*H344</f>
        <v>0</v>
      </c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R344" s="216" t="s">
        <v>277</v>
      </c>
      <c r="AT344" s="216" t="s">
        <v>169</v>
      </c>
      <c r="AU344" s="216" t="s">
        <v>84</v>
      </c>
      <c r="AY344" s="18" t="s">
        <v>167</v>
      </c>
      <c r="BE344" s="217">
        <f>IF(N344="základní",J344,0)</f>
        <v>4795.1999999999998</v>
      </c>
      <c r="BF344" s="217">
        <f>IF(N344="snížená",J344,0)</f>
        <v>0</v>
      </c>
      <c r="BG344" s="217">
        <f>IF(N344="zákl. přenesená",J344,0)</f>
        <v>0</v>
      </c>
      <c r="BH344" s="217">
        <f>IF(N344="sníž. přenesená",J344,0)</f>
        <v>0</v>
      </c>
      <c r="BI344" s="217">
        <f>IF(N344="nulová",J344,0)</f>
        <v>0</v>
      </c>
      <c r="BJ344" s="18" t="s">
        <v>20</v>
      </c>
      <c r="BK344" s="217">
        <f>ROUND(I344*H344,2)</f>
        <v>4795.1999999999998</v>
      </c>
      <c r="BL344" s="18" t="s">
        <v>277</v>
      </c>
      <c r="BM344" s="216" t="s">
        <v>634</v>
      </c>
    </row>
    <row r="345" s="2" customFormat="1">
      <c r="A345" s="33"/>
      <c r="B345" s="34"/>
      <c r="C345" s="35"/>
      <c r="D345" s="218" t="s">
        <v>176</v>
      </c>
      <c r="E345" s="35"/>
      <c r="F345" s="219" t="s">
        <v>635</v>
      </c>
      <c r="G345" s="35"/>
      <c r="H345" s="35"/>
      <c r="I345" s="35"/>
      <c r="J345" s="35"/>
      <c r="K345" s="35"/>
      <c r="L345" s="39"/>
      <c r="M345" s="220"/>
      <c r="N345" s="221"/>
      <c r="O345" s="78"/>
      <c r="P345" s="78"/>
      <c r="Q345" s="78"/>
      <c r="R345" s="78"/>
      <c r="S345" s="78"/>
      <c r="T345" s="79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T345" s="18" t="s">
        <v>176</v>
      </c>
      <c r="AU345" s="18" t="s">
        <v>84</v>
      </c>
    </row>
    <row r="346" s="2" customFormat="1" ht="37.8" customHeight="1">
      <c r="A346" s="33"/>
      <c r="B346" s="34"/>
      <c r="C346" s="206" t="s">
        <v>636</v>
      </c>
      <c r="D346" s="206" t="s">
        <v>169</v>
      </c>
      <c r="E346" s="207" t="s">
        <v>637</v>
      </c>
      <c r="F346" s="208" t="s">
        <v>638</v>
      </c>
      <c r="G346" s="209" t="s">
        <v>124</v>
      </c>
      <c r="H346" s="210">
        <v>66.599999999999994</v>
      </c>
      <c r="I346" s="211">
        <v>64.599999999999994</v>
      </c>
      <c r="J346" s="211">
        <f>ROUND(I346*H346,2)</f>
        <v>4302.3599999999997</v>
      </c>
      <c r="K346" s="208" t="s">
        <v>173</v>
      </c>
      <c r="L346" s="39"/>
      <c r="M346" s="212" t="s">
        <v>18</v>
      </c>
      <c r="N346" s="213" t="s">
        <v>47</v>
      </c>
      <c r="O346" s="214">
        <v>0.024</v>
      </c>
      <c r="P346" s="214">
        <f>O346*H346</f>
        <v>1.5983999999999998</v>
      </c>
      <c r="Q346" s="214">
        <v>0.0014499999999999999</v>
      </c>
      <c r="R346" s="214">
        <f>Q346*H346</f>
        <v>0.096569999999999989</v>
      </c>
      <c r="S346" s="214">
        <v>0</v>
      </c>
      <c r="T346" s="215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16" t="s">
        <v>277</v>
      </c>
      <c r="AT346" s="216" t="s">
        <v>169</v>
      </c>
      <c r="AU346" s="216" t="s">
        <v>84</v>
      </c>
      <c r="AY346" s="18" t="s">
        <v>167</v>
      </c>
      <c r="BE346" s="217">
        <f>IF(N346="základní",J346,0)</f>
        <v>4302.3599999999997</v>
      </c>
      <c r="BF346" s="217">
        <f>IF(N346="snížená",J346,0)</f>
        <v>0</v>
      </c>
      <c r="BG346" s="217">
        <f>IF(N346="zákl. přenesená",J346,0)</f>
        <v>0</v>
      </c>
      <c r="BH346" s="217">
        <f>IF(N346="sníž. přenesená",J346,0)</f>
        <v>0</v>
      </c>
      <c r="BI346" s="217">
        <f>IF(N346="nulová",J346,0)</f>
        <v>0</v>
      </c>
      <c r="BJ346" s="18" t="s">
        <v>20</v>
      </c>
      <c r="BK346" s="217">
        <f>ROUND(I346*H346,2)</f>
        <v>4302.3599999999997</v>
      </c>
      <c r="BL346" s="18" t="s">
        <v>277</v>
      </c>
      <c r="BM346" s="216" t="s">
        <v>639</v>
      </c>
    </row>
    <row r="347" s="2" customFormat="1">
      <c r="A347" s="33"/>
      <c r="B347" s="34"/>
      <c r="C347" s="35"/>
      <c r="D347" s="218" t="s">
        <v>176</v>
      </c>
      <c r="E347" s="35"/>
      <c r="F347" s="219" t="s">
        <v>640</v>
      </c>
      <c r="G347" s="35"/>
      <c r="H347" s="35"/>
      <c r="I347" s="35"/>
      <c r="J347" s="35"/>
      <c r="K347" s="35"/>
      <c r="L347" s="39"/>
      <c r="M347" s="220"/>
      <c r="N347" s="221"/>
      <c r="O347" s="78"/>
      <c r="P347" s="78"/>
      <c r="Q347" s="78"/>
      <c r="R347" s="78"/>
      <c r="S347" s="78"/>
      <c r="T347" s="79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8" t="s">
        <v>176</v>
      </c>
      <c r="AU347" s="18" t="s">
        <v>84</v>
      </c>
    </row>
    <row r="348" s="14" customFormat="1">
      <c r="A348" s="14"/>
      <c r="B348" s="232"/>
      <c r="C348" s="233"/>
      <c r="D348" s="224" t="s">
        <v>178</v>
      </c>
      <c r="E348" s="233"/>
      <c r="F348" s="235" t="s">
        <v>641</v>
      </c>
      <c r="G348" s="233"/>
      <c r="H348" s="236">
        <v>66.599999999999994</v>
      </c>
      <c r="I348" s="233"/>
      <c r="J348" s="233"/>
      <c r="K348" s="233"/>
      <c r="L348" s="237"/>
      <c r="M348" s="238"/>
      <c r="N348" s="239"/>
      <c r="O348" s="239"/>
      <c r="P348" s="239"/>
      <c r="Q348" s="239"/>
      <c r="R348" s="239"/>
      <c r="S348" s="239"/>
      <c r="T348" s="240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1" t="s">
        <v>178</v>
      </c>
      <c r="AU348" s="241" t="s">
        <v>84</v>
      </c>
      <c r="AV348" s="14" t="s">
        <v>84</v>
      </c>
      <c r="AW348" s="14" t="s">
        <v>4</v>
      </c>
      <c r="AX348" s="14" t="s">
        <v>20</v>
      </c>
      <c r="AY348" s="241" t="s">
        <v>167</v>
      </c>
    </row>
    <row r="349" s="2" customFormat="1" ht="37.8" customHeight="1">
      <c r="A349" s="33"/>
      <c r="B349" s="34"/>
      <c r="C349" s="206" t="s">
        <v>642</v>
      </c>
      <c r="D349" s="206" t="s">
        <v>169</v>
      </c>
      <c r="E349" s="207" t="s">
        <v>643</v>
      </c>
      <c r="F349" s="208" t="s">
        <v>644</v>
      </c>
      <c r="G349" s="209" t="s">
        <v>124</v>
      </c>
      <c r="H349" s="210">
        <v>22.199999999999999</v>
      </c>
      <c r="I349" s="211">
        <v>671</v>
      </c>
      <c r="J349" s="211">
        <f>ROUND(I349*H349,2)</f>
        <v>14896.200000000001</v>
      </c>
      <c r="K349" s="208" t="s">
        <v>173</v>
      </c>
      <c r="L349" s="39"/>
      <c r="M349" s="212" t="s">
        <v>18</v>
      </c>
      <c r="N349" s="213" t="s">
        <v>47</v>
      </c>
      <c r="O349" s="214">
        <v>0.66400000000000003</v>
      </c>
      <c r="P349" s="214">
        <f>O349*H349</f>
        <v>14.7408</v>
      </c>
      <c r="Q349" s="214">
        <v>0.0060499999999999998</v>
      </c>
      <c r="R349" s="214">
        <f>Q349*H349</f>
        <v>0.13430999999999999</v>
      </c>
      <c r="S349" s="214">
        <v>0</v>
      </c>
      <c r="T349" s="215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16" t="s">
        <v>277</v>
      </c>
      <c r="AT349" s="216" t="s">
        <v>169</v>
      </c>
      <c r="AU349" s="216" t="s">
        <v>84</v>
      </c>
      <c r="AY349" s="18" t="s">
        <v>167</v>
      </c>
      <c r="BE349" s="217">
        <f>IF(N349="základní",J349,0)</f>
        <v>14896.200000000001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20</v>
      </c>
      <c r="BK349" s="217">
        <f>ROUND(I349*H349,2)</f>
        <v>14896.200000000001</v>
      </c>
      <c r="BL349" s="18" t="s">
        <v>277</v>
      </c>
      <c r="BM349" s="216" t="s">
        <v>645</v>
      </c>
    </row>
    <row r="350" s="2" customFormat="1">
      <c r="A350" s="33"/>
      <c r="B350" s="34"/>
      <c r="C350" s="35"/>
      <c r="D350" s="218" t="s">
        <v>176</v>
      </c>
      <c r="E350" s="35"/>
      <c r="F350" s="219" t="s">
        <v>646</v>
      </c>
      <c r="G350" s="35"/>
      <c r="H350" s="35"/>
      <c r="I350" s="35"/>
      <c r="J350" s="35"/>
      <c r="K350" s="35"/>
      <c r="L350" s="39"/>
      <c r="M350" s="220"/>
      <c r="N350" s="221"/>
      <c r="O350" s="78"/>
      <c r="P350" s="78"/>
      <c r="Q350" s="78"/>
      <c r="R350" s="78"/>
      <c r="S350" s="78"/>
      <c r="T350" s="79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8" t="s">
        <v>176</v>
      </c>
      <c r="AU350" s="18" t="s">
        <v>84</v>
      </c>
    </row>
    <row r="351" s="14" customFormat="1">
      <c r="A351" s="14"/>
      <c r="B351" s="232"/>
      <c r="C351" s="233"/>
      <c r="D351" s="224" t="s">
        <v>178</v>
      </c>
      <c r="E351" s="234" t="s">
        <v>18</v>
      </c>
      <c r="F351" s="235" t="s">
        <v>647</v>
      </c>
      <c r="G351" s="233"/>
      <c r="H351" s="236">
        <v>22.199999999999999</v>
      </c>
      <c r="I351" s="233"/>
      <c r="J351" s="233"/>
      <c r="K351" s="233"/>
      <c r="L351" s="237"/>
      <c r="M351" s="238"/>
      <c r="N351" s="239"/>
      <c r="O351" s="239"/>
      <c r="P351" s="239"/>
      <c r="Q351" s="239"/>
      <c r="R351" s="239"/>
      <c r="S351" s="239"/>
      <c r="T351" s="240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1" t="s">
        <v>178</v>
      </c>
      <c r="AU351" s="241" t="s">
        <v>84</v>
      </c>
      <c r="AV351" s="14" t="s">
        <v>84</v>
      </c>
      <c r="AW351" s="14" t="s">
        <v>180</v>
      </c>
      <c r="AX351" s="14" t="s">
        <v>76</v>
      </c>
      <c r="AY351" s="241" t="s">
        <v>167</v>
      </c>
    </row>
    <row r="352" s="2" customFormat="1" ht="16.5" customHeight="1">
      <c r="A352" s="33"/>
      <c r="B352" s="34"/>
      <c r="C352" s="253" t="s">
        <v>648</v>
      </c>
      <c r="D352" s="253" t="s">
        <v>272</v>
      </c>
      <c r="E352" s="254" t="s">
        <v>649</v>
      </c>
      <c r="F352" s="255" t="s">
        <v>650</v>
      </c>
      <c r="G352" s="256" t="s">
        <v>124</v>
      </c>
      <c r="H352" s="257">
        <v>24.420000000000002</v>
      </c>
      <c r="I352" s="258">
        <v>614</v>
      </c>
      <c r="J352" s="258">
        <f>ROUND(I352*H352,2)</f>
        <v>14993.879999999999</v>
      </c>
      <c r="K352" s="255" t="s">
        <v>173</v>
      </c>
      <c r="L352" s="259"/>
      <c r="M352" s="260" t="s">
        <v>18</v>
      </c>
      <c r="N352" s="261" t="s">
        <v>47</v>
      </c>
      <c r="O352" s="214">
        <v>0</v>
      </c>
      <c r="P352" s="214">
        <f>O352*H352</f>
        <v>0</v>
      </c>
      <c r="Q352" s="214">
        <v>0.0129</v>
      </c>
      <c r="R352" s="214">
        <f>Q352*H352</f>
        <v>0.31501800000000002</v>
      </c>
      <c r="S352" s="214">
        <v>0</v>
      </c>
      <c r="T352" s="215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16" t="s">
        <v>373</v>
      </c>
      <c r="AT352" s="216" t="s">
        <v>272</v>
      </c>
      <c r="AU352" s="216" t="s">
        <v>84</v>
      </c>
      <c r="AY352" s="18" t="s">
        <v>167</v>
      </c>
      <c r="BE352" s="217">
        <f>IF(N352="základní",J352,0)</f>
        <v>14993.879999999999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20</v>
      </c>
      <c r="BK352" s="217">
        <f>ROUND(I352*H352,2)</f>
        <v>14993.879999999999</v>
      </c>
      <c r="BL352" s="18" t="s">
        <v>277</v>
      </c>
      <c r="BM352" s="216" t="s">
        <v>651</v>
      </c>
    </row>
    <row r="353" s="14" customFormat="1">
      <c r="A353" s="14"/>
      <c r="B353" s="232"/>
      <c r="C353" s="233"/>
      <c r="D353" s="224" t="s">
        <v>178</v>
      </c>
      <c r="E353" s="233"/>
      <c r="F353" s="235" t="s">
        <v>652</v>
      </c>
      <c r="G353" s="233"/>
      <c r="H353" s="236">
        <v>24.420000000000002</v>
      </c>
      <c r="I353" s="233"/>
      <c r="J353" s="233"/>
      <c r="K353" s="233"/>
      <c r="L353" s="237"/>
      <c r="M353" s="238"/>
      <c r="N353" s="239"/>
      <c r="O353" s="239"/>
      <c r="P353" s="239"/>
      <c r="Q353" s="239"/>
      <c r="R353" s="239"/>
      <c r="S353" s="239"/>
      <c r="T353" s="240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41" t="s">
        <v>178</v>
      </c>
      <c r="AU353" s="241" t="s">
        <v>84</v>
      </c>
      <c r="AV353" s="14" t="s">
        <v>84</v>
      </c>
      <c r="AW353" s="14" t="s">
        <v>4</v>
      </c>
      <c r="AX353" s="14" t="s">
        <v>20</v>
      </c>
      <c r="AY353" s="241" t="s">
        <v>167</v>
      </c>
    </row>
    <row r="354" s="2" customFormat="1" ht="44.25" customHeight="1">
      <c r="A354" s="33"/>
      <c r="B354" s="34"/>
      <c r="C354" s="206" t="s">
        <v>653</v>
      </c>
      <c r="D354" s="206" t="s">
        <v>169</v>
      </c>
      <c r="E354" s="207" t="s">
        <v>654</v>
      </c>
      <c r="F354" s="208" t="s">
        <v>655</v>
      </c>
      <c r="G354" s="209" t="s">
        <v>389</v>
      </c>
      <c r="H354" s="210">
        <v>405.58699999999999</v>
      </c>
      <c r="I354" s="211">
        <v>2.7999999999999998</v>
      </c>
      <c r="J354" s="211">
        <f>ROUND(I354*H354,2)</f>
        <v>1135.6400000000001</v>
      </c>
      <c r="K354" s="208" t="s">
        <v>173</v>
      </c>
      <c r="L354" s="39"/>
      <c r="M354" s="212" t="s">
        <v>18</v>
      </c>
      <c r="N354" s="213" t="s">
        <v>47</v>
      </c>
      <c r="O354" s="214">
        <v>0</v>
      </c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R354" s="216" t="s">
        <v>277</v>
      </c>
      <c r="AT354" s="216" t="s">
        <v>169</v>
      </c>
      <c r="AU354" s="216" t="s">
        <v>84</v>
      </c>
      <c r="AY354" s="18" t="s">
        <v>167</v>
      </c>
      <c r="BE354" s="217">
        <f>IF(N354="základní",J354,0)</f>
        <v>1135.6400000000001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20</v>
      </c>
      <c r="BK354" s="217">
        <f>ROUND(I354*H354,2)</f>
        <v>1135.6400000000001</v>
      </c>
      <c r="BL354" s="18" t="s">
        <v>277</v>
      </c>
      <c r="BM354" s="216" t="s">
        <v>656</v>
      </c>
    </row>
    <row r="355" s="2" customFormat="1">
      <c r="A355" s="33"/>
      <c r="B355" s="34"/>
      <c r="C355" s="35"/>
      <c r="D355" s="218" t="s">
        <v>176</v>
      </c>
      <c r="E355" s="35"/>
      <c r="F355" s="219" t="s">
        <v>657</v>
      </c>
      <c r="G355" s="35"/>
      <c r="H355" s="35"/>
      <c r="I355" s="35"/>
      <c r="J355" s="35"/>
      <c r="K355" s="35"/>
      <c r="L355" s="39"/>
      <c r="M355" s="220"/>
      <c r="N355" s="221"/>
      <c r="O355" s="78"/>
      <c r="P355" s="78"/>
      <c r="Q355" s="78"/>
      <c r="R355" s="78"/>
      <c r="S355" s="78"/>
      <c r="T355" s="79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T355" s="18" t="s">
        <v>176</v>
      </c>
      <c r="AU355" s="18" t="s">
        <v>84</v>
      </c>
    </row>
    <row r="356" s="12" customFormat="1" ht="22.8" customHeight="1">
      <c r="A356" s="12"/>
      <c r="B356" s="191"/>
      <c r="C356" s="192"/>
      <c r="D356" s="193" t="s">
        <v>75</v>
      </c>
      <c r="E356" s="204" t="s">
        <v>658</v>
      </c>
      <c r="F356" s="204" t="s">
        <v>659</v>
      </c>
      <c r="G356" s="192"/>
      <c r="H356" s="192"/>
      <c r="I356" s="192"/>
      <c r="J356" s="205">
        <f>BK356</f>
        <v>16745.170000000002</v>
      </c>
      <c r="K356" s="192"/>
      <c r="L356" s="196"/>
      <c r="M356" s="197"/>
      <c r="N356" s="198"/>
      <c r="O356" s="198"/>
      <c r="P356" s="199">
        <f>SUM(P357:P374)</f>
        <v>27.73912</v>
      </c>
      <c r="Q356" s="198"/>
      <c r="R356" s="199">
        <f>SUM(R357:R374)</f>
        <v>0.10573920000000001</v>
      </c>
      <c r="S356" s="198"/>
      <c r="T356" s="200">
        <f>SUM(T357:T374)</f>
        <v>0.038603200000000004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1" t="s">
        <v>84</v>
      </c>
      <c r="AT356" s="202" t="s">
        <v>75</v>
      </c>
      <c r="AU356" s="202" t="s">
        <v>20</v>
      </c>
      <c r="AY356" s="201" t="s">
        <v>167</v>
      </c>
      <c r="BK356" s="203">
        <f>SUM(BK357:BK374)</f>
        <v>16745.170000000002</v>
      </c>
    </row>
    <row r="357" s="2" customFormat="1" ht="24.15" customHeight="1">
      <c r="A357" s="33"/>
      <c r="B357" s="34"/>
      <c r="C357" s="206" t="s">
        <v>660</v>
      </c>
      <c r="D357" s="206" t="s">
        <v>169</v>
      </c>
      <c r="E357" s="207" t="s">
        <v>661</v>
      </c>
      <c r="F357" s="208" t="s">
        <v>662</v>
      </c>
      <c r="G357" s="209" t="s">
        <v>124</v>
      </c>
      <c r="H357" s="210">
        <v>83.920000000000002</v>
      </c>
      <c r="I357" s="211">
        <v>18.399999999999999</v>
      </c>
      <c r="J357" s="211">
        <f>ROUND(I357*H357,2)</f>
        <v>1544.1300000000001</v>
      </c>
      <c r="K357" s="208" t="s">
        <v>173</v>
      </c>
      <c r="L357" s="39"/>
      <c r="M357" s="212" t="s">
        <v>18</v>
      </c>
      <c r="N357" s="213" t="s">
        <v>47</v>
      </c>
      <c r="O357" s="214">
        <v>0.035000000000000003</v>
      </c>
      <c r="P357" s="214">
        <f>O357*H357</f>
        <v>2.9372000000000003</v>
      </c>
      <c r="Q357" s="214">
        <v>0</v>
      </c>
      <c r="R357" s="214">
        <f>Q357*H357</f>
        <v>0</v>
      </c>
      <c r="S357" s="214">
        <v>0.00014999999999999999</v>
      </c>
      <c r="T357" s="215">
        <f>S357*H357</f>
        <v>0.012587999999999999</v>
      </c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R357" s="216" t="s">
        <v>277</v>
      </c>
      <c r="AT357" s="216" t="s">
        <v>169</v>
      </c>
      <c r="AU357" s="216" t="s">
        <v>84</v>
      </c>
      <c r="AY357" s="18" t="s">
        <v>167</v>
      </c>
      <c r="BE357" s="217">
        <f>IF(N357="základní",J357,0)</f>
        <v>1544.1300000000001</v>
      </c>
      <c r="BF357" s="217">
        <f>IF(N357="snížená",J357,0)</f>
        <v>0</v>
      </c>
      <c r="BG357" s="217">
        <f>IF(N357="zákl. přenesená",J357,0)</f>
        <v>0</v>
      </c>
      <c r="BH357" s="217">
        <f>IF(N357="sníž. přenesená",J357,0)</f>
        <v>0</v>
      </c>
      <c r="BI357" s="217">
        <f>IF(N357="nulová",J357,0)</f>
        <v>0</v>
      </c>
      <c r="BJ357" s="18" t="s">
        <v>20</v>
      </c>
      <c r="BK357" s="217">
        <f>ROUND(I357*H357,2)</f>
        <v>1544.1300000000001</v>
      </c>
      <c r="BL357" s="18" t="s">
        <v>277</v>
      </c>
      <c r="BM357" s="216" t="s">
        <v>663</v>
      </c>
    </row>
    <row r="358" s="2" customFormat="1">
      <c r="A358" s="33"/>
      <c r="B358" s="34"/>
      <c r="C358" s="35"/>
      <c r="D358" s="218" t="s">
        <v>176</v>
      </c>
      <c r="E358" s="35"/>
      <c r="F358" s="219" t="s">
        <v>664</v>
      </c>
      <c r="G358" s="35"/>
      <c r="H358" s="35"/>
      <c r="I358" s="35"/>
      <c r="J358" s="35"/>
      <c r="K358" s="35"/>
      <c r="L358" s="39"/>
      <c r="M358" s="220"/>
      <c r="N358" s="221"/>
      <c r="O358" s="78"/>
      <c r="P358" s="78"/>
      <c r="Q358" s="78"/>
      <c r="R358" s="78"/>
      <c r="S358" s="78"/>
      <c r="T358" s="79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T358" s="18" t="s">
        <v>176</v>
      </c>
      <c r="AU358" s="18" t="s">
        <v>84</v>
      </c>
    </row>
    <row r="359" s="2" customFormat="1" ht="21.75" customHeight="1">
      <c r="A359" s="33"/>
      <c r="B359" s="34"/>
      <c r="C359" s="206" t="s">
        <v>665</v>
      </c>
      <c r="D359" s="206" t="s">
        <v>169</v>
      </c>
      <c r="E359" s="207" t="s">
        <v>666</v>
      </c>
      <c r="F359" s="208" t="s">
        <v>667</v>
      </c>
      <c r="G359" s="209" t="s">
        <v>124</v>
      </c>
      <c r="H359" s="210">
        <v>83.920000000000002</v>
      </c>
      <c r="I359" s="211">
        <v>43.700000000000003</v>
      </c>
      <c r="J359" s="211">
        <f>ROUND(I359*H359,2)</f>
        <v>3667.3000000000002</v>
      </c>
      <c r="K359" s="208" t="s">
        <v>173</v>
      </c>
      <c r="L359" s="39"/>
      <c r="M359" s="212" t="s">
        <v>18</v>
      </c>
      <c r="N359" s="213" t="s">
        <v>47</v>
      </c>
      <c r="O359" s="214">
        <v>0.084000000000000005</v>
      </c>
      <c r="P359" s="214">
        <f>O359*H359</f>
        <v>7.0492800000000004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R359" s="216" t="s">
        <v>277</v>
      </c>
      <c r="AT359" s="216" t="s">
        <v>169</v>
      </c>
      <c r="AU359" s="216" t="s">
        <v>84</v>
      </c>
      <c r="AY359" s="18" t="s">
        <v>167</v>
      </c>
      <c r="BE359" s="217">
        <f>IF(N359="základní",J359,0)</f>
        <v>3667.3000000000002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20</v>
      </c>
      <c r="BK359" s="217">
        <f>ROUND(I359*H359,2)</f>
        <v>3667.3000000000002</v>
      </c>
      <c r="BL359" s="18" t="s">
        <v>277</v>
      </c>
      <c r="BM359" s="216" t="s">
        <v>668</v>
      </c>
    </row>
    <row r="360" s="2" customFormat="1">
      <c r="A360" s="33"/>
      <c r="B360" s="34"/>
      <c r="C360" s="35"/>
      <c r="D360" s="218" t="s">
        <v>176</v>
      </c>
      <c r="E360" s="35"/>
      <c r="F360" s="219" t="s">
        <v>669</v>
      </c>
      <c r="G360" s="35"/>
      <c r="H360" s="35"/>
      <c r="I360" s="35"/>
      <c r="J360" s="35"/>
      <c r="K360" s="35"/>
      <c r="L360" s="39"/>
      <c r="M360" s="220"/>
      <c r="N360" s="221"/>
      <c r="O360" s="78"/>
      <c r="P360" s="78"/>
      <c r="Q360" s="78"/>
      <c r="R360" s="78"/>
      <c r="S360" s="78"/>
      <c r="T360" s="79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T360" s="18" t="s">
        <v>176</v>
      </c>
      <c r="AU360" s="18" t="s">
        <v>84</v>
      </c>
    </row>
    <row r="361" s="2" customFormat="1" ht="16.5" customHeight="1">
      <c r="A361" s="33"/>
      <c r="B361" s="34"/>
      <c r="C361" s="206" t="s">
        <v>670</v>
      </c>
      <c r="D361" s="206" t="s">
        <v>169</v>
      </c>
      <c r="E361" s="207" t="s">
        <v>671</v>
      </c>
      <c r="F361" s="208" t="s">
        <v>672</v>
      </c>
      <c r="G361" s="209" t="s">
        <v>124</v>
      </c>
      <c r="H361" s="210">
        <v>83.920000000000002</v>
      </c>
      <c r="I361" s="211">
        <v>38.399999999999999</v>
      </c>
      <c r="J361" s="211">
        <f>ROUND(I361*H361,2)</f>
        <v>3222.5300000000002</v>
      </c>
      <c r="K361" s="208" t="s">
        <v>173</v>
      </c>
      <c r="L361" s="39"/>
      <c r="M361" s="212" t="s">
        <v>18</v>
      </c>
      <c r="N361" s="213" t="s">
        <v>47</v>
      </c>
      <c r="O361" s="214">
        <v>0.073999999999999996</v>
      </c>
      <c r="P361" s="214">
        <f>O361*H361</f>
        <v>6.2100799999999996</v>
      </c>
      <c r="Q361" s="214">
        <v>0.001</v>
      </c>
      <c r="R361" s="214">
        <f>Q361*H361</f>
        <v>0.083920000000000008</v>
      </c>
      <c r="S361" s="214">
        <v>0.00031</v>
      </c>
      <c r="T361" s="215">
        <f>S361*H361</f>
        <v>0.026015200000000002</v>
      </c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R361" s="216" t="s">
        <v>277</v>
      </c>
      <c r="AT361" s="216" t="s">
        <v>169</v>
      </c>
      <c r="AU361" s="216" t="s">
        <v>84</v>
      </c>
      <c r="AY361" s="18" t="s">
        <v>167</v>
      </c>
      <c r="BE361" s="217">
        <f>IF(N361="základní",J361,0)</f>
        <v>3222.5300000000002</v>
      </c>
      <c r="BF361" s="217">
        <f>IF(N361="snížená",J361,0)</f>
        <v>0</v>
      </c>
      <c r="BG361" s="217">
        <f>IF(N361="zákl. přenesená",J361,0)</f>
        <v>0</v>
      </c>
      <c r="BH361" s="217">
        <f>IF(N361="sníž. přenesená",J361,0)</f>
        <v>0</v>
      </c>
      <c r="BI361" s="217">
        <f>IF(N361="nulová",J361,0)</f>
        <v>0</v>
      </c>
      <c r="BJ361" s="18" t="s">
        <v>20</v>
      </c>
      <c r="BK361" s="217">
        <f>ROUND(I361*H361,2)</f>
        <v>3222.5300000000002</v>
      </c>
      <c r="BL361" s="18" t="s">
        <v>277</v>
      </c>
      <c r="BM361" s="216" t="s">
        <v>673</v>
      </c>
    </row>
    <row r="362" s="2" customFormat="1">
      <c r="A362" s="33"/>
      <c r="B362" s="34"/>
      <c r="C362" s="35"/>
      <c r="D362" s="218" t="s">
        <v>176</v>
      </c>
      <c r="E362" s="35"/>
      <c r="F362" s="219" t="s">
        <v>674</v>
      </c>
      <c r="G362" s="35"/>
      <c r="H362" s="35"/>
      <c r="I362" s="35"/>
      <c r="J362" s="35"/>
      <c r="K362" s="35"/>
      <c r="L362" s="39"/>
      <c r="M362" s="220"/>
      <c r="N362" s="221"/>
      <c r="O362" s="78"/>
      <c r="P362" s="78"/>
      <c r="Q362" s="78"/>
      <c r="R362" s="78"/>
      <c r="S362" s="78"/>
      <c r="T362" s="79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T362" s="18" t="s">
        <v>176</v>
      </c>
      <c r="AU362" s="18" t="s">
        <v>84</v>
      </c>
    </row>
    <row r="363" s="2" customFormat="1" ht="44.25" customHeight="1">
      <c r="A363" s="33"/>
      <c r="B363" s="34"/>
      <c r="C363" s="206" t="s">
        <v>675</v>
      </c>
      <c r="D363" s="206" t="s">
        <v>169</v>
      </c>
      <c r="E363" s="207" t="s">
        <v>676</v>
      </c>
      <c r="F363" s="208" t="s">
        <v>677</v>
      </c>
      <c r="G363" s="209" t="s">
        <v>124</v>
      </c>
      <c r="H363" s="210">
        <v>34.314999999999998</v>
      </c>
      <c r="I363" s="211">
        <v>8.3000000000000007</v>
      </c>
      <c r="J363" s="211">
        <f>ROUND(I363*H363,2)</f>
        <v>284.81</v>
      </c>
      <c r="K363" s="208" t="s">
        <v>173</v>
      </c>
      <c r="L363" s="39"/>
      <c r="M363" s="212" t="s">
        <v>18</v>
      </c>
      <c r="N363" s="213" t="s">
        <v>47</v>
      </c>
      <c r="O363" s="214">
        <v>0.016</v>
      </c>
      <c r="P363" s="214">
        <f>O363*H363</f>
        <v>0.54903999999999997</v>
      </c>
      <c r="Q363" s="214">
        <v>0</v>
      </c>
      <c r="R363" s="214">
        <f>Q363*H363</f>
        <v>0</v>
      </c>
      <c r="S363" s="214">
        <v>0</v>
      </c>
      <c r="T363" s="215">
        <f>S363*H363</f>
        <v>0</v>
      </c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R363" s="216" t="s">
        <v>277</v>
      </c>
      <c r="AT363" s="216" t="s">
        <v>169</v>
      </c>
      <c r="AU363" s="216" t="s">
        <v>84</v>
      </c>
      <c r="AY363" s="18" t="s">
        <v>167</v>
      </c>
      <c r="BE363" s="217">
        <f>IF(N363="základní",J363,0)</f>
        <v>284.81</v>
      </c>
      <c r="BF363" s="217">
        <f>IF(N363="snížená",J363,0)</f>
        <v>0</v>
      </c>
      <c r="BG363" s="217">
        <f>IF(N363="zákl. přenesená",J363,0)</f>
        <v>0</v>
      </c>
      <c r="BH363" s="217">
        <f>IF(N363="sníž. přenesená",J363,0)</f>
        <v>0</v>
      </c>
      <c r="BI363" s="217">
        <f>IF(N363="nulová",J363,0)</f>
        <v>0</v>
      </c>
      <c r="BJ363" s="18" t="s">
        <v>20</v>
      </c>
      <c r="BK363" s="217">
        <f>ROUND(I363*H363,2)</f>
        <v>284.81</v>
      </c>
      <c r="BL363" s="18" t="s">
        <v>277</v>
      </c>
      <c r="BM363" s="216" t="s">
        <v>678</v>
      </c>
    </row>
    <row r="364" s="2" customFormat="1">
      <c r="A364" s="33"/>
      <c r="B364" s="34"/>
      <c r="C364" s="35"/>
      <c r="D364" s="218" t="s">
        <v>176</v>
      </c>
      <c r="E364" s="35"/>
      <c r="F364" s="219" t="s">
        <v>679</v>
      </c>
      <c r="G364" s="35"/>
      <c r="H364" s="35"/>
      <c r="I364" s="35"/>
      <c r="J364" s="35"/>
      <c r="K364" s="35"/>
      <c r="L364" s="39"/>
      <c r="M364" s="220"/>
      <c r="N364" s="221"/>
      <c r="O364" s="78"/>
      <c r="P364" s="78"/>
      <c r="Q364" s="78"/>
      <c r="R364" s="78"/>
      <c r="S364" s="78"/>
      <c r="T364" s="79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T364" s="18" t="s">
        <v>176</v>
      </c>
      <c r="AU364" s="18" t="s">
        <v>84</v>
      </c>
    </row>
    <row r="365" s="14" customFormat="1">
      <c r="A365" s="14"/>
      <c r="B365" s="232"/>
      <c r="C365" s="233"/>
      <c r="D365" s="224" t="s">
        <v>178</v>
      </c>
      <c r="E365" s="234" t="s">
        <v>18</v>
      </c>
      <c r="F365" s="235" t="s">
        <v>680</v>
      </c>
      <c r="G365" s="233"/>
      <c r="H365" s="236">
        <v>34.314999999999998</v>
      </c>
      <c r="I365" s="233"/>
      <c r="J365" s="233"/>
      <c r="K365" s="233"/>
      <c r="L365" s="237"/>
      <c r="M365" s="238"/>
      <c r="N365" s="239"/>
      <c r="O365" s="239"/>
      <c r="P365" s="239"/>
      <c r="Q365" s="239"/>
      <c r="R365" s="239"/>
      <c r="S365" s="239"/>
      <c r="T365" s="240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41" t="s">
        <v>178</v>
      </c>
      <c r="AU365" s="241" t="s">
        <v>84</v>
      </c>
      <c r="AV365" s="14" t="s">
        <v>84</v>
      </c>
      <c r="AW365" s="14" t="s">
        <v>180</v>
      </c>
      <c r="AX365" s="14" t="s">
        <v>76</v>
      </c>
      <c r="AY365" s="241" t="s">
        <v>167</v>
      </c>
    </row>
    <row r="366" s="15" customFormat="1">
      <c r="A366" s="15"/>
      <c r="B366" s="242"/>
      <c r="C366" s="243"/>
      <c r="D366" s="224" t="s">
        <v>178</v>
      </c>
      <c r="E366" s="244" t="s">
        <v>18</v>
      </c>
      <c r="F366" s="245" t="s">
        <v>182</v>
      </c>
      <c r="G366" s="243"/>
      <c r="H366" s="246">
        <v>34.314999999999998</v>
      </c>
      <c r="I366" s="243"/>
      <c r="J366" s="243"/>
      <c r="K366" s="243"/>
      <c r="L366" s="247"/>
      <c r="M366" s="248"/>
      <c r="N366" s="249"/>
      <c r="O366" s="249"/>
      <c r="P366" s="249"/>
      <c r="Q366" s="249"/>
      <c r="R366" s="249"/>
      <c r="S366" s="249"/>
      <c r="T366" s="250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51" t="s">
        <v>178</v>
      </c>
      <c r="AU366" s="251" t="s">
        <v>84</v>
      </c>
      <c r="AV366" s="15" t="s">
        <v>174</v>
      </c>
      <c r="AW366" s="15" t="s">
        <v>180</v>
      </c>
      <c r="AX366" s="15" t="s">
        <v>20</v>
      </c>
      <c r="AY366" s="251" t="s">
        <v>167</v>
      </c>
    </row>
    <row r="367" s="2" customFormat="1" ht="16.5" customHeight="1">
      <c r="A367" s="33"/>
      <c r="B367" s="34"/>
      <c r="C367" s="253" t="s">
        <v>681</v>
      </c>
      <c r="D367" s="253" t="s">
        <v>272</v>
      </c>
      <c r="E367" s="254" t="s">
        <v>682</v>
      </c>
      <c r="F367" s="255" t="s">
        <v>683</v>
      </c>
      <c r="G367" s="256" t="s">
        <v>124</v>
      </c>
      <c r="H367" s="257">
        <v>36.030999999999999</v>
      </c>
      <c r="I367" s="258">
        <v>0.80000000000000004</v>
      </c>
      <c r="J367" s="258">
        <f>ROUND(I367*H367,2)</f>
        <v>28.82</v>
      </c>
      <c r="K367" s="255" t="s">
        <v>173</v>
      </c>
      <c r="L367" s="259"/>
      <c r="M367" s="260" t="s">
        <v>18</v>
      </c>
      <c r="N367" s="261" t="s">
        <v>47</v>
      </c>
      <c r="O367" s="214">
        <v>0</v>
      </c>
      <c r="P367" s="214">
        <f>O367*H367</f>
        <v>0</v>
      </c>
      <c r="Q367" s="214">
        <v>0</v>
      </c>
      <c r="R367" s="214">
        <f>Q367*H367</f>
        <v>0</v>
      </c>
      <c r="S367" s="214">
        <v>0</v>
      </c>
      <c r="T367" s="215">
        <f>S367*H367</f>
        <v>0</v>
      </c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R367" s="216" t="s">
        <v>373</v>
      </c>
      <c r="AT367" s="216" t="s">
        <v>272</v>
      </c>
      <c r="AU367" s="216" t="s">
        <v>84</v>
      </c>
      <c r="AY367" s="18" t="s">
        <v>167</v>
      </c>
      <c r="BE367" s="217">
        <f>IF(N367="základní",J367,0)</f>
        <v>28.82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20</v>
      </c>
      <c r="BK367" s="217">
        <f>ROUND(I367*H367,2)</f>
        <v>28.82</v>
      </c>
      <c r="BL367" s="18" t="s">
        <v>277</v>
      </c>
      <c r="BM367" s="216" t="s">
        <v>684</v>
      </c>
    </row>
    <row r="368" s="14" customFormat="1">
      <c r="A368" s="14"/>
      <c r="B368" s="232"/>
      <c r="C368" s="233"/>
      <c r="D368" s="224" t="s">
        <v>178</v>
      </c>
      <c r="E368" s="233"/>
      <c r="F368" s="235" t="s">
        <v>685</v>
      </c>
      <c r="G368" s="233"/>
      <c r="H368" s="236">
        <v>36.030999999999999</v>
      </c>
      <c r="I368" s="233"/>
      <c r="J368" s="233"/>
      <c r="K368" s="233"/>
      <c r="L368" s="237"/>
      <c r="M368" s="238"/>
      <c r="N368" s="239"/>
      <c r="O368" s="239"/>
      <c r="P368" s="239"/>
      <c r="Q368" s="239"/>
      <c r="R368" s="239"/>
      <c r="S368" s="239"/>
      <c r="T368" s="24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1" t="s">
        <v>178</v>
      </c>
      <c r="AU368" s="241" t="s">
        <v>84</v>
      </c>
      <c r="AV368" s="14" t="s">
        <v>84</v>
      </c>
      <c r="AW368" s="14" t="s">
        <v>4</v>
      </c>
      <c r="AX368" s="14" t="s">
        <v>20</v>
      </c>
      <c r="AY368" s="241" t="s">
        <v>167</v>
      </c>
    </row>
    <row r="369" s="2" customFormat="1" ht="37.8" customHeight="1">
      <c r="A369" s="33"/>
      <c r="B369" s="34"/>
      <c r="C369" s="206" t="s">
        <v>686</v>
      </c>
      <c r="D369" s="206" t="s">
        <v>169</v>
      </c>
      <c r="E369" s="207" t="s">
        <v>687</v>
      </c>
      <c r="F369" s="208" t="s">
        <v>688</v>
      </c>
      <c r="G369" s="209" t="s">
        <v>124</v>
      </c>
      <c r="H369" s="210">
        <v>83.920000000000002</v>
      </c>
      <c r="I369" s="211">
        <v>81.299999999999997</v>
      </c>
      <c r="J369" s="211">
        <f>ROUND(I369*H369,2)</f>
        <v>6822.6999999999998</v>
      </c>
      <c r="K369" s="208" t="s">
        <v>173</v>
      </c>
      <c r="L369" s="39"/>
      <c r="M369" s="212" t="s">
        <v>18</v>
      </c>
      <c r="N369" s="213" t="s">
        <v>47</v>
      </c>
      <c r="O369" s="214">
        <v>0.104</v>
      </c>
      <c r="P369" s="214">
        <f>O369*H369</f>
        <v>8.7276799999999994</v>
      </c>
      <c r="Q369" s="214">
        <v>0.00025999999999999998</v>
      </c>
      <c r="R369" s="214">
        <f>Q369*H369</f>
        <v>0.021819199999999997</v>
      </c>
      <c r="S369" s="214">
        <v>0</v>
      </c>
      <c r="T369" s="215">
        <f>S369*H369</f>
        <v>0</v>
      </c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R369" s="216" t="s">
        <v>277</v>
      </c>
      <c r="AT369" s="216" t="s">
        <v>169</v>
      </c>
      <c r="AU369" s="216" t="s">
        <v>84</v>
      </c>
      <c r="AY369" s="18" t="s">
        <v>167</v>
      </c>
      <c r="BE369" s="217">
        <f>IF(N369="základní",J369,0)</f>
        <v>6822.6999999999998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20</v>
      </c>
      <c r="BK369" s="217">
        <f>ROUND(I369*H369,2)</f>
        <v>6822.6999999999998</v>
      </c>
      <c r="BL369" s="18" t="s">
        <v>277</v>
      </c>
      <c r="BM369" s="216" t="s">
        <v>689</v>
      </c>
    </row>
    <row r="370" s="2" customFormat="1">
      <c r="A370" s="33"/>
      <c r="B370" s="34"/>
      <c r="C370" s="35"/>
      <c r="D370" s="218" t="s">
        <v>176</v>
      </c>
      <c r="E370" s="35"/>
      <c r="F370" s="219" t="s">
        <v>690</v>
      </c>
      <c r="G370" s="35"/>
      <c r="H370" s="35"/>
      <c r="I370" s="35"/>
      <c r="J370" s="35"/>
      <c r="K370" s="35"/>
      <c r="L370" s="39"/>
      <c r="M370" s="220"/>
      <c r="N370" s="221"/>
      <c r="O370" s="78"/>
      <c r="P370" s="78"/>
      <c r="Q370" s="78"/>
      <c r="R370" s="78"/>
      <c r="S370" s="78"/>
      <c r="T370" s="79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T370" s="18" t="s">
        <v>176</v>
      </c>
      <c r="AU370" s="18" t="s">
        <v>84</v>
      </c>
    </row>
    <row r="371" s="14" customFormat="1">
      <c r="A371" s="14"/>
      <c r="B371" s="232"/>
      <c r="C371" s="233"/>
      <c r="D371" s="224" t="s">
        <v>178</v>
      </c>
      <c r="E371" s="234" t="s">
        <v>18</v>
      </c>
      <c r="F371" s="235" t="s">
        <v>691</v>
      </c>
      <c r="G371" s="233"/>
      <c r="H371" s="236">
        <v>83.920000000000002</v>
      </c>
      <c r="I371" s="233"/>
      <c r="J371" s="233"/>
      <c r="K371" s="233"/>
      <c r="L371" s="237"/>
      <c r="M371" s="238"/>
      <c r="N371" s="239"/>
      <c r="O371" s="239"/>
      <c r="P371" s="239"/>
      <c r="Q371" s="239"/>
      <c r="R371" s="239"/>
      <c r="S371" s="239"/>
      <c r="T371" s="240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41" t="s">
        <v>178</v>
      </c>
      <c r="AU371" s="241" t="s">
        <v>84</v>
      </c>
      <c r="AV371" s="14" t="s">
        <v>84</v>
      </c>
      <c r="AW371" s="14" t="s">
        <v>180</v>
      </c>
      <c r="AX371" s="14" t="s">
        <v>76</v>
      </c>
      <c r="AY371" s="241" t="s">
        <v>167</v>
      </c>
    </row>
    <row r="372" s="15" customFormat="1">
      <c r="A372" s="15"/>
      <c r="B372" s="242"/>
      <c r="C372" s="243"/>
      <c r="D372" s="224" t="s">
        <v>178</v>
      </c>
      <c r="E372" s="244" t="s">
        <v>18</v>
      </c>
      <c r="F372" s="245" t="s">
        <v>182</v>
      </c>
      <c r="G372" s="243"/>
      <c r="H372" s="246">
        <v>83.920000000000002</v>
      </c>
      <c r="I372" s="243"/>
      <c r="J372" s="243"/>
      <c r="K372" s="243"/>
      <c r="L372" s="247"/>
      <c r="M372" s="248"/>
      <c r="N372" s="249"/>
      <c r="O372" s="249"/>
      <c r="P372" s="249"/>
      <c r="Q372" s="249"/>
      <c r="R372" s="249"/>
      <c r="S372" s="249"/>
      <c r="T372" s="250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51" t="s">
        <v>178</v>
      </c>
      <c r="AU372" s="251" t="s">
        <v>84</v>
      </c>
      <c r="AV372" s="15" t="s">
        <v>174</v>
      </c>
      <c r="AW372" s="15" t="s">
        <v>180</v>
      </c>
      <c r="AX372" s="15" t="s">
        <v>20</v>
      </c>
      <c r="AY372" s="251" t="s">
        <v>167</v>
      </c>
    </row>
    <row r="373" s="2" customFormat="1" ht="44.25" customHeight="1">
      <c r="A373" s="33"/>
      <c r="B373" s="34"/>
      <c r="C373" s="206" t="s">
        <v>692</v>
      </c>
      <c r="D373" s="206" t="s">
        <v>169</v>
      </c>
      <c r="E373" s="207" t="s">
        <v>693</v>
      </c>
      <c r="F373" s="208" t="s">
        <v>694</v>
      </c>
      <c r="G373" s="209" t="s">
        <v>124</v>
      </c>
      <c r="H373" s="210">
        <v>83.920000000000002</v>
      </c>
      <c r="I373" s="211">
        <v>14</v>
      </c>
      <c r="J373" s="211">
        <f>ROUND(I373*H373,2)</f>
        <v>1174.8800000000001</v>
      </c>
      <c r="K373" s="208" t="s">
        <v>173</v>
      </c>
      <c r="L373" s="39"/>
      <c r="M373" s="212" t="s">
        <v>18</v>
      </c>
      <c r="N373" s="213" t="s">
        <v>47</v>
      </c>
      <c r="O373" s="214">
        <v>0.027</v>
      </c>
      <c r="P373" s="214">
        <f>O373*H373</f>
        <v>2.2658399999999999</v>
      </c>
      <c r="Q373" s="214">
        <v>0</v>
      </c>
      <c r="R373" s="214">
        <f>Q373*H373</f>
        <v>0</v>
      </c>
      <c r="S373" s="214">
        <v>0</v>
      </c>
      <c r="T373" s="215">
        <f>S373*H373</f>
        <v>0</v>
      </c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R373" s="216" t="s">
        <v>277</v>
      </c>
      <c r="AT373" s="216" t="s">
        <v>169</v>
      </c>
      <c r="AU373" s="216" t="s">
        <v>84</v>
      </c>
      <c r="AY373" s="18" t="s">
        <v>167</v>
      </c>
      <c r="BE373" s="217">
        <f>IF(N373="základní",J373,0)</f>
        <v>1174.8800000000001</v>
      </c>
      <c r="BF373" s="217">
        <f>IF(N373="snížená",J373,0)</f>
        <v>0</v>
      </c>
      <c r="BG373" s="217">
        <f>IF(N373="zákl. přenesená",J373,0)</f>
        <v>0</v>
      </c>
      <c r="BH373" s="217">
        <f>IF(N373="sníž. přenesená",J373,0)</f>
        <v>0</v>
      </c>
      <c r="BI373" s="217">
        <f>IF(N373="nulová",J373,0)</f>
        <v>0</v>
      </c>
      <c r="BJ373" s="18" t="s">
        <v>20</v>
      </c>
      <c r="BK373" s="217">
        <f>ROUND(I373*H373,2)</f>
        <v>1174.8800000000001</v>
      </c>
      <c r="BL373" s="18" t="s">
        <v>277</v>
      </c>
      <c r="BM373" s="216" t="s">
        <v>695</v>
      </c>
    </row>
    <row r="374" s="2" customFormat="1">
      <c r="A374" s="33"/>
      <c r="B374" s="34"/>
      <c r="C374" s="35"/>
      <c r="D374" s="218" t="s">
        <v>176</v>
      </c>
      <c r="E374" s="35"/>
      <c r="F374" s="219" t="s">
        <v>696</v>
      </c>
      <c r="G374" s="35"/>
      <c r="H374" s="35"/>
      <c r="I374" s="35"/>
      <c r="J374" s="35"/>
      <c r="K374" s="35"/>
      <c r="L374" s="39"/>
      <c r="M374" s="262"/>
      <c r="N374" s="263"/>
      <c r="O374" s="264"/>
      <c r="P374" s="264"/>
      <c r="Q374" s="264"/>
      <c r="R374" s="264"/>
      <c r="S374" s="264"/>
      <c r="T374" s="265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T374" s="18" t="s">
        <v>176</v>
      </c>
      <c r="AU374" s="18" t="s">
        <v>84</v>
      </c>
    </row>
    <row r="375" s="2" customFormat="1" ht="6.96" customHeight="1">
      <c r="A375" s="33"/>
      <c r="B375" s="53"/>
      <c r="C375" s="54"/>
      <c r="D375" s="54"/>
      <c r="E375" s="54"/>
      <c r="F375" s="54"/>
      <c r="G375" s="54"/>
      <c r="H375" s="54"/>
      <c r="I375" s="54"/>
      <c r="J375" s="54"/>
      <c r="K375" s="54"/>
      <c r="L375" s="39"/>
      <c r="M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</row>
  </sheetData>
  <sheetProtection sheet="1" autoFilter="0" formatColumns="0" formatRows="0" objects="1" scenarios="1" spinCount="100000" saltValue="MLem6QZ1LHpT6AEIkCI8TsGwxYilIfJuVtz6KRkMqkzah/OXHn3837gllmCSte5DOgzho2J6q9ydesgMEjLIXg==" hashValue="SBCAXx4qwlJbw6AOYUwX30erQ7h7hSEAYNFQmlY2ZuGWcn0JuftkDlBGlRh9OS7vdIiGk2owzig5inIjnZ6AJw==" algorithmName="SHA-512" password="C71F"/>
  <autoFilter ref="C99:K37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8:H88"/>
    <mergeCell ref="E90:H90"/>
    <mergeCell ref="E92:H92"/>
    <mergeCell ref="L2:V2"/>
  </mergeCells>
  <hyperlinks>
    <hyperlink ref="F104" r:id="rId1" display="https://podminky.urs.cz/item/CS_URS_2023_02/274313811"/>
    <hyperlink ref="F110" r:id="rId2" display="https://podminky.urs.cz/item/CS_URS_2023_02/573231109"/>
    <hyperlink ref="F112" r:id="rId3" display="https://podminky.urs.cz/item/CS_URS_2023_02/577154131"/>
    <hyperlink ref="F118" r:id="rId4" display="https://podminky.urs.cz/item/CS_URS_2023_02/631311115"/>
    <hyperlink ref="F122" r:id="rId5" display="https://podminky.urs.cz/item/CS_URS_2023_02/631311135"/>
    <hyperlink ref="F126" r:id="rId6" display="https://podminky.urs.cz/item/CS_URS_2023_02/631319211"/>
    <hyperlink ref="F132" r:id="rId7" display="https://podminky.urs.cz/item/CS_URS_2023_02/632451031"/>
    <hyperlink ref="F136" r:id="rId8" display="https://podminky.urs.cz/item/CS_URS_2023_02/632451254"/>
    <hyperlink ref="F141" r:id="rId9" display="https://podminky.urs.cz/item/CS_URS_2023_02/632451293"/>
    <hyperlink ref="F147" r:id="rId10" display="https://podminky.urs.cz/item/CS_URS_2023_02/632481213"/>
    <hyperlink ref="F152" r:id="rId11" display="https://podminky.urs.cz/item/CS_URS_2023_02/633811111"/>
    <hyperlink ref="F157" r:id="rId12" display="https://podminky.urs.cz/item/CS_URS_2023_02/634111116"/>
    <hyperlink ref="F161" r:id="rId13" display="https://podminky.urs.cz/item/CS_URS_2023_02/634911124"/>
    <hyperlink ref="F167" r:id="rId14" display="https://podminky.urs.cz/item/CS_URS_2023_02/916132113"/>
    <hyperlink ref="F173" r:id="rId15" display="https://podminky.urs.cz/item/CS_URS_2023_02/919735126"/>
    <hyperlink ref="F177" r:id="rId16" display="https://podminky.urs.cz/item/CS_URS_2023_02/949101111"/>
    <hyperlink ref="F180" r:id="rId17" display="https://podminky.urs.cz/item/CS_URS_2023_02/952901221"/>
    <hyperlink ref="F185" r:id="rId18" display="https://podminky.urs.cz/item/CS_URS_2023_02/953312123"/>
    <hyperlink ref="F189" r:id="rId19" display="https://podminky.urs.cz/item/CS_URS_2023_02/965042221"/>
    <hyperlink ref="F193" r:id="rId20" display="https://podminky.urs.cz/item/CS_URS_2023_02/978059541"/>
    <hyperlink ref="F197" r:id="rId21" display="https://podminky.urs.cz/item/CS_URS_2023_02/997013151"/>
    <hyperlink ref="F199" r:id="rId22" display="https://podminky.urs.cz/item/CS_URS_2023_02/997013219"/>
    <hyperlink ref="F202" r:id="rId23" display="https://podminky.urs.cz/item/CS_URS_2023_02/997013501"/>
    <hyperlink ref="F204" r:id="rId24" display="https://podminky.urs.cz/item/CS_URS_2023_02/997013509"/>
    <hyperlink ref="F207" r:id="rId25" display="https://podminky.urs.cz/item/CS_URS_2023_02/997013875"/>
    <hyperlink ref="F210" r:id="rId26" display="https://podminky.urs.cz/item/CS_URS_2023_02/998021021"/>
    <hyperlink ref="F212" r:id="rId27" display="https://podminky.urs.cz/item/CS_URS_2023_02/998021024"/>
    <hyperlink ref="F216" r:id="rId28" display="https://podminky.urs.cz/item/CS_URS_2023_02/711111001"/>
    <hyperlink ref="F223" r:id="rId29" display="https://podminky.urs.cz/item/CS_URS_2023_02/711141559"/>
    <hyperlink ref="F230" r:id="rId30" display="https://podminky.urs.cz/item/CS_URS_2023_02/998711201"/>
    <hyperlink ref="F232" r:id="rId31" display="https://podminky.urs.cz/item/CS_URS_2023_02/998711292"/>
    <hyperlink ref="F235" r:id="rId32" display="https://podminky.urs.cz/item/CS_URS_2023_02/713121111"/>
    <hyperlink ref="F247" r:id="rId33" display="https://podminky.urs.cz/item/CS_URS_2023_02/998713201"/>
    <hyperlink ref="F249" r:id="rId34" display="https://podminky.urs.cz/item/CS_URS_2023_02/998713292"/>
    <hyperlink ref="F252" r:id="rId35" display="https://podminky.urs.cz/item/CS_URS_2023_02/767651112"/>
    <hyperlink ref="F256" r:id="rId36" display="https://podminky.urs.cz/item/CS_URS_2023_02/767651121"/>
    <hyperlink ref="F259" r:id="rId37" display="https://podminky.urs.cz/item/CS_URS_2023_02/767651126"/>
    <hyperlink ref="F262" r:id="rId38" display="https://podminky.urs.cz/item/CS_URS_2023_02/767651131"/>
    <hyperlink ref="F304" r:id="rId39" display="https://podminky.urs.cz/item/CS_URS_2023_02/998767201"/>
    <hyperlink ref="F306" r:id="rId40" display="https://podminky.urs.cz/item/CS_URS_2023_02/998767292"/>
    <hyperlink ref="F309" r:id="rId41" display="https://podminky.urs.cz/item/CS_URS_2023_02/776262121"/>
    <hyperlink ref="F317" r:id="rId42" display="https://podminky.urs.cz/item/CS_URS_2023_02/776262121"/>
    <hyperlink ref="F324" r:id="rId43" display="https://podminky.urs.cz/item/CS_URS_2023_02/998776201"/>
    <hyperlink ref="F326" r:id="rId44" display="https://podminky.urs.cz/item/CS_URS_2023_02/998776292"/>
    <hyperlink ref="F329" r:id="rId45" display="https://podminky.urs.cz/item/CS_URS_2023_02/777111123"/>
    <hyperlink ref="F331" r:id="rId46" display="https://podminky.urs.cz/item/CS_URS_2023_02/777511143"/>
    <hyperlink ref="F336" r:id="rId47" display="https://podminky.urs.cz/item/CS_URS_2023_02/998777201"/>
    <hyperlink ref="F338" r:id="rId48" display="https://podminky.urs.cz/item/CS_URS_2023_02/998777292"/>
    <hyperlink ref="F341" r:id="rId49" display="https://podminky.urs.cz/item/CS_URS_2023_02/781111011"/>
    <hyperlink ref="F343" r:id="rId50" display="https://podminky.urs.cz/item/CS_URS_2023_02/781121011"/>
    <hyperlink ref="F345" r:id="rId51" display="https://podminky.urs.cz/item/CS_URS_2023_02/781151031"/>
    <hyperlink ref="F347" r:id="rId52" display="https://podminky.urs.cz/item/CS_URS_2023_02/781151041"/>
    <hyperlink ref="F350" r:id="rId53" display="https://podminky.urs.cz/item/CS_URS_2023_02/781474113"/>
    <hyperlink ref="F355" r:id="rId54" display="https://podminky.urs.cz/item/CS_URS_2023_02/998781201"/>
    <hyperlink ref="F358" r:id="rId55" display="https://podminky.urs.cz/item/CS_URS_2023_02/784111011"/>
    <hyperlink ref="F360" r:id="rId56" display="https://podminky.urs.cz/item/CS_URS_2023_02/784111031"/>
    <hyperlink ref="F362" r:id="rId57" display="https://podminky.urs.cz/item/CS_URS_2023_02/784121001"/>
    <hyperlink ref="F364" r:id="rId58" display="https://podminky.urs.cz/item/CS_URS_2023_02/784171111"/>
    <hyperlink ref="F370" r:id="rId59" display="https://podminky.urs.cz/item/CS_URS_2023_02/784211101"/>
    <hyperlink ref="F374" r:id="rId60" display="https://podminky.urs.cz/item/CS_URS_2023_02/784211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129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697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18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ROUND(J92, 2)</f>
        <v>1775541.3600000001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ROUND((SUM(BE92:BE223)),  2)</f>
        <v>1775541.3600000001</v>
      </c>
      <c r="G35" s="33"/>
      <c r="H35" s="33"/>
      <c r="I35" s="152">
        <v>0.20999999999999999</v>
      </c>
      <c r="J35" s="151">
        <f>ROUND(((SUM(BE92:BE223))*I35),  2)</f>
        <v>372863.69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ROUND((SUM(BF92:BF223)),  2)</f>
        <v>0</v>
      </c>
      <c r="G36" s="33"/>
      <c r="H36" s="33"/>
      <c r="I36" s="152">
        <v>0.14999999999999999</v>
      </c>
      <c r="J36" s="151">
        <f>ROUND(((SUM(BF92:BF223))*I36),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ROUND((SUM(BG92:BG223)),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ROUND((SUM(BH92:BH223)),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ROUND((SUM(BI92:BI223)),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2148405.0500000003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129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D.1.2 - Stavebně konstrukční řešení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J92</f>
        <v>1775541.3600000001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J93</f>
        <v>1775541.3600000001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698</v>
      </c>
      <c r="E65" s="177"/>
      <c r="F65" s="177"/>
      <c r="G65" s="177"/>
      <c r="H65" s="177"/>
      <c r="I65" s="177"/>
      <c r="J65" s="178">
        <f>J94</f>
        <v>206550.80000000002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138</v>
      </c>
      <c r="E66" s="177"/>
      <c r="F66" s="177"/>
      <c r="G66" s="177"/>
      <c r="H66" s="177"/>
      <c r="I66" s="177"/>
      <c r="J66" s="178">
        <f>J118</f>
        <v>646488.17000000004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699</v>
      </c>
      <c r="E67" s="177"/>
      <c r="F67" s="177"/>
      <c r="G67" s="177"/>
      <c r="H67" s="177"/>
      <c r="I67" s="177"/>
      <c r="J67" s="178">
        <f>J156</f>
        <v>776265.55000000005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141</v>
      </c>
      <c r="E68" s="177"/>
      <c r="F68" s="177"/>
      <c r="G68" s="177"/>
      <c r="H68" s="177"/>
      <c r="I68" s="177"/>
      <c r="J68" s="178">
        <f>J207</f>
        <v>64339.740000000005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75"/>
      <c r="C69" s="119"/>
      <c r="D69" s="176" t="s">
        <v>700</v>
      </c>
      <c r="E69" s="177"/>
      <c r="F69" s="177"/>
      <c r="G69" s="177"/>
      <c r="H69" s="177"/>
      <c r="I69" s="177"/>
      <c r="J69" s="178">
        <f>J218</f>
        <v>7223.04</v>
      </c>
      <c r="K69" s="119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19"/>
      <c r="D70" s="176" t="s">
        <v>143</v>
      </c>
      <c r="E70" s="177"/>
      <c r="F70" s="177"/>
      <c r="G70" s="177"/>
      <c r="H70" s="177"/>
      <c r="I70" s="177"/>
      <c r="J70" s="178">
        <f>J221</f>
        <v>81897.100000000006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="2" customFormat="1" ht="6.96" customHeight="1">
      <c r="A76" s="33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24.96" customHeight="1">
      <c r="A77" s="33"/>
      <c r="B77" s="34"/>
      <c r="C77" s="24" t="s">
        <v>152</v>
      </c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30" t="s">
        <v>14</v>
      </c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6.5" customHeight="1">
      <c r="A80" s="33"/>
      <c r="B80" s="34"/>
      <c r="C80" s="35"/>
      <c r="D80" s="35"/>
      <c r="E80" s="164" t="str">
        <f>E7</f>
        <v>Hala Rondo - Rekonstrukce ledové plochy</v>
      </c>
      <c r="F80" s="30"/>
      <c r="G80" s="30"/>
      <c r="H80" s="30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" customFormat="1" ht="12" customHeight="1">
      <c r="B81" s="22"/>
      <c r="C81" s="30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3"/>
      <c r="B82" s="34"/>
      <c r="C82" s="35"/>
      <c r="D82" s="35"/>
      <c r="E82" s="164" t="s">
        <v>129</v>
      </c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130</v>
      </c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6.5" customHeight="1">
      <c r="A84" s="33"/>
      <c r="B84" s="34"/>
      <c r="C84" s="35"/>
      <c r="D84" s="35"/>
      <c r="E84" s="63" t="str">
        <f>E11</f>
        <v>D.1.2 - Stavebně konstrukční řešení</v>
      </c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6.96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21</v>
      </c>
      <c r="D86" s="35"/>
      <c r="E86" s="35"/>
      <c r="F86" s="27" t="str">
        <f>F14</f>
        <v>Brno, Hala Rondo</v>
      </c>
      <c r="G86" s="35"/>
      <c r="H86" s="35"/>
      <c r="I86" s="30" t="s">
        <v>23</v>
      </c>
      <c r="J86" s="66" t="str">
        <f>IF(J14="","",J14)</f>
        <v>1. 9. 2023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6.96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25.65" customHeight="1">
      <c r="A88" s="33"/>
      <c r="B88" s="34"/>
      <c r="C88" s="30" t="s">
        <v>27</v>
      </c>
      <c r="D88" s="35"/>
      <c r="E88" s="35"/>
      <c r="F88" s="27" t="str">
        <f>E17</f>
        <v>STAREZ - SPORT, a.s.</v>
      </c>
      <c r="G88" s="35"/>
      <c r="H88" s="35"/>
      <c r="I88" s="30" t="s">
        <v>35</v>
      </c>
      <c r="J88" s="31" t="str">
        <f>E23</f>
        <v>AS PROJECT CZ s.r.o.</v>
      </c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5.15" customHeight="1">
      <c r="A89" s="33"/>
      <c r="B89" s="34"/>
      <c r="C89" s="30" t="s">
        <v>33</v>
      </c>
      <c r="D89" s="35"/>
      <c r="E89" s="35"/>
      <c r="F89" s="27" t="str">
        <f>IF(E20="","",E20)</f>
        <v xml:space="preserve"> </v>
      </c>
      <c r="G89" s="35"/>
      <c r="H89" s="35"/>
      <c r="I89" s="30" t="s">
        <v>39</v>
      </c>
      <c r="J89" s="31" t="str">
        <f>E26</f>
        <v xml:space="preserve"> </v>
      </c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0.32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11" customFormat="1" ht="29.28" customHeight="1">
      <c r="A91" s="180"/>
      <c r="B91" s="181"/>
      <c r="C91" s="182" t="s">
        <v>153</v>
      </c>
      <c r="D91" s="183" t="s">
        <v>61</v>
      </c>
      <c r="E91" s="183" t="s">
        <v>57</v>
      </c>
      <c r="F91" s="183" t="s">
        <v>58</v>
      </c>
      <c r="G91" s="183" t="s">
        <v>154</v>
      </c>
      <c r="H91" s="183" t="s">
        <v>155</v>
      </c>
      <c r="I91" s="183" t="s">
        <v>156</v>
      </c>
      <c r="J91" s="183" t="s">
        <v>135</v>
      </c>
      <c r="K91" s="184" t="s">
        <v>157</v>
      </c>
      <c r="L91" s="185"/>
      <c r="M91" s="86" t="s">
        <v>18</v>
      </c>
      <c r="N91" s="87" t="s">
        <v>46</v>
      </c>
      <c r="O91" s="87" t="s">
        <v>158</v>
      </c>
      <c r="P91" s="87" t="s">
        <v>159</v>
      </c>
      <c r="Q91" s="87" t="s">
        <v>160</v>
      </c>
      <c r="R91" s="87" t="s">
        <v>161</v>
      </c>
      <c r="S91" s="87" t="s">
        <v>162</v>
      </c>
      <c r="T91" s="88" t="s">
        <v>163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3"/>
      <c r="B92" s="34"/>
      <c r="C92" s="93" t="s">
        <v>164</v>
      </c>
      <c r="D92" s="35"/>
      <c r="E92" s="35"/>
      <c r="F92" s="35"/>
      <c r="G92" s="35"/>
      <c r="H92" s="35"/>
      <c r="I92" s="35"/>
      <c r="J92" s="186">
        <f>BK92</f>
        <v>1775541.3600000001</v>
      </c>
      <c r="K92" s="35"/>
      <c r="L92" s="39"/>
      <c r="M92" s="89"/>
      <c r="N92" s="187"/>
      <c r="O92" s="90"/>
      <c r="P92" s="188">
        <f>P93</f>
        <v>946.33194000000003</v>
      </c>
      <c r="Q92" s="90"/>
      <c r="R92" s="188">
        <f>R93</f>
        <v>211.07470027000002</v>
      </c>
      <c r="S92" s="90"/>
      <c r="T92" s="189">
        <f>T93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75</v>
      </c>
      <c r="AU92" s="18" t="s">
        <v>136</v>
      </c>
      <c r="BK92" s="190">
        <f>BK93</f>
        <v>1775541.3600000001</v>
      </c>
    </row>
    <row r="93" s="12" customFormat="1" ht="25.92" customHeight="1">
      <c r="A93" s="12"/>
      <c r="B93" s="191"/>
      <c r="C93" s="192"/>
      <c r="D93" s="193" t="s">
        <v>75</v>
      </c>
      <c r="E93" s="194" t="s">
        <v>165</v>
      </c>
      <c r="F93" s="194" t="s">
        <v>166</v>
      </c>
      <c r="G93" s="192"/>
      <c r="H93" s="192"/>
      <c r="I93" s="192"/>
      <c r="J93" s="195">
        <f>BK93</f>
        <v>1775541.3600000001</v>
      </c>
      <c r="K93" s="192"/>
      <c r="L93" s="196"/>
      <c r="M93" s="197"/>
      <c r="N93" s="198"/>
      <c r="O93" s="198"/>
      <c r="P93" s="199">
        <f>P94+P118+P156+P207+P221</f>
        <v>946.33194000000003</v>
      </c>
      <c r="Q93" s="198"/>
      <c r="R93" s="199">
        <f>R94+R118+R156+R207+R221</f>
        <v>211.07470027000002</v>
      </c>
      <c r="S93" s="198"/>
      <c r="T93" s="200">
        <f>T94+T118+T156+T207+T221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20</v>
      </c>
      <c r="AT93" s="202" t="s">
        <v>75</v>
      </c>
      <c r="AU93" s="202" t="s">
        <v>76</v>
      </c>
      <c r="AY93" s="201" t="s">
        <v>167</v>
      </c>
      <c r="BK93" s="203">
        <f>BK94+BK118+BK156+BK207+BK221</f>
        <v>1775541.3600000001</v>
      </c>
    </row>
    <row r="94" s="12" customFormat="1" ht="22.8" customHeight="1">
      <c r="A94" s="12"/>
      <c r="B94" s="191"/>
      <c r="C94" s="192"/>
      <c r="D94" s="193" t="s">
        <v>75</v>
      </c>
      <c r="E94" s="204" t="s">
        <v>20</v>
      </c>
      <c r="F94" s="204" t="s">
        <v>701</v>
      </c>
      <c r="G94" s="192"/>
      <c r="H94" s="192"/>
      <c r="I94" s="192"/>
      <c r="J94" s="205">
        <f>BK94</f>
        <v>206550.80000000002</v>
      </c>
      <c r="K94" s="192"/>
      <c r="L94" s="196"/>
      <c r="M94" s="197"/>
      <c r="N94" s="198"/>
      <c r="O94" s="198"/>
      <c r="P94" s="199">
        <f>SUM(P95:P117)</f>
        <v>241.19893200000001</v>
      </c>
      <c r="Q94" s="198"/>
      <c r="R94" s="199">
        <f>SUM(R95:R117)</f>
        <v>0</v>
      </c>
      <c r="S94" s="198"/>
      <c r="T94" s="200">
        <f>SUM(T95:T117)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20</v>
      </c>
      <c r="AT94" s="202" t="s">
        <v>75</v>
      </c>
      <c r="AU94" s="202" t="s">
        <v>20</v>
      </c>
      <c r="AY94" s="201" t="s">
        <v>167</v>
      </c>
      <c r="BK94" s="203">
        <f>SUM(BK95:BK117)</f>
        <v>206550.80000000002</v>
      </c>
    </row>
    <row r="95" s="2" customFormat="1" ht="49.05" customHeight="1">
      <c r="A95" s="33"/>
      <c r="B95" s="34"/>
      <c r="C95" s="206" t="s">
        <v>20</v>
      </c>
      <c r="D95" s="206" t="s">
        <v>169</v>
      </c>
      <c r="E95" s="207" t="s">
        <v>702</v>
      </c>
      <c r="F95" s="208" t="s">
        <v>703</v>
      </c>
      <c r="G95" s="209" t="s">
        <v>172</v>
      </c>
      <c r="H95" s="210">
        <v>147.30199999999999</v>
      </c>
      <c r="I95" s="211">
        <v>699</v>
      </c>
      <c r="J95" s="211">
        <f>ROUND(I95*H95,2)</f>
        <v>102964.10000000001</v>
      </c>
      <c r="K95" s="208" t="s">
        <v>173</v>
      </c>
      <c r="L95" s="39"/>
      <c r="M95" s="212" t="s">
        <v>18</v>
      </c>
      <c r="N95" s="213" t="s">
        <v>47</v>
      </c>
      <c r="O95" s="214">
        <v>0.93600000000000005</v>
      </c>
      <c r="P95" s="214">
        <f>O95*H95</f>
        <v>137.874672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174</v>
      </c>
      <c r="AT95" s="216" t="s">
        <v>169</v>
      </c>
      <c r="AU95" s="216" t="s">
        <v>84</v>
      </c>
      <c r="AY95" s="18" t="s">
        <v>167</v>
      </c>
      <c r="BE95" s="217">
        <f>IF(N95="základní",J95,0)</f>
        <v>102964.10000000001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20</v>
      </c>
      <c r="BK95" s="217">
        <f>ROUND(I95*H95,2)</f>
        <v>102964.10000000001</v>
      </c>
      <c r="BL95" s="18" t="s">
        <v>174</v>
      </c>
      <c r="BM95" s="216" t="s">
        <v>704</v>
      </c>
    </row>
    <row r="96" s="2" customFormat="1">
      <c r="A96" s="33"/>
      <c r="B96" s="34"/>
      <c r="C96" s="35"/>
      <c r="D96" s="218" t="s">
        <v>176</v>
      </c>
      <c r="E96" s="35"/>
      <c r="F96" s="219" t="s">
        <v>705</v>
      </c>
      <c r="G96" s="35"/>
      <c r="H96" s="35"/>
      <c r="I96" s="35"/>
      <c r="J96" s="35"/>
      <c r="K96" s="35"/>
      <c r="L96" s="39"/>
      <c r="M96" s="220"/>
      <c r="N96" s="221"/>
      <c r="O96" s="78"/>
      <c r="P96" s="78"/>
      <c r="Q96" s="78"/>
      <c r="R96" s="78"/>
      <c r="S96" s="78"/>
      <c r="T96" s="79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176</v>
      </c>
      <c r="AU96" s="18" t="s">
        <v>84</v>
      </c>
    </row>
    <row r="97" s="13" customFormat="1">
      <c r="A97" s="13"/>
      <c r="B97" s="222"/>
      <c r="C97" s="223"/>
      <c r="D97" s="224" t="s">
        <v>178</v>
      </c>
      <c r="E97" s="225" t="s">
        <v>18</v>
      </c>
      <c r="F97" s="226" t="s">
        <v>706</v>
      </c>
      <c r="G97" s="223"/>
      <c r="H97" s="225" t="s">
        <v>18</v>
      </c>
      <c r="I97" s="223"/>
      <c r="J97" s="223"/>
      <c r="K97" s="223"/>
      <c r="L97" s="227"/>
      <c r="M97" s="228"/>
      <c r="N97" s="229"/>
      <c r="O97" s="229"/>
      <c r="P97" s="229"/>
      <c r="Q97" s="229"/>
      <c r="R97" s="229"/>
      <c r="S97" s="229"/>
      <c r="T97" s="230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1" t="s">
        <v>178</v>
      </c>
      <c r="AU97" s="231" t="s">
        <v>84</v>
      </c>
      <c r="AV97" s="13" t="s">
        <v>20</v>
      </c>
      <c r="AW97" s="13" t="s">
        <v>180</v>
      </c>
      <c r="AX97" s="13" t="s">
        <v>76</v>
      </c>
      <c r="AY97" s="231" t="s">
        <v>167</v>
      </c>
    </row>
    <row r="98" s="14" customFormat="1">
      <c r="A98" s="14"/>
      <c r="B98" s="232"/>
      <c r="C98" s="233"/>
      <c r="D98" s="224" t="s">
        <v>178</v>
      </c>
      <c r="E98" s="234" t="s">
        <v>18</v>
      </c>
      <c r="F98" s="235" t="s">
        <v>707</v>
      </c>
      <c r="G98" s="233"/>
      <c r="H98" s="236">
        <v>21.120000000000001</v>
      </c>
      <c r="I98" s="233"/>
      <c r="J98" s="233"/>
      <c r="K98" s="233"/>
      <c r="L98" s="237"/>
      <c r="M98" s="238"/>
      <c r="N98" s="239"/>
      <c r="O98" s="239"/>
      <c r="P98" s="239"/>
      <c r="Q98" s="239"/>
      <c r="R98" s="239"/>
      <c r="S98" s="239"/>
      <c r="T98" s="24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1" t="s">
        <v>178</v>
      </c>
      <c r="AU98" s="241" t="s">
        <v>84</v>
      </c>
      <c r="AV98" s="14" t="s">
        <v>84</v>
      </c>
      <c r="AW98" s="14" t="s">
        <v>180</v>
      </c>
      <c r="AX98" s="14" t="s">
        <v>76</v>
      </c>
      <c r="AY98" s="241" t="s">
        <v>167</v>
      </c>
    </row>
    <row r="99" s="13" customFormat="1">
      <c r="A99" s="13"/>
      <c r="B99" s="222"/>
      <c r="C99" s="223"/>
      <c r="D99" s="224" t="s">
        <v>178</v>
      </c>
      <c r="E99" s="225" t="s">
        <v>18</v>
      </c>
      <c r="F99" s="226" t="s">
        <v>708</v>
      </c>
      <c r="G99" s="223"/>
      <c r="H99" s="225" t="s">
        <v>18</v>
      </c>
      <c r="I99" s="223"/>
      <c r="J99" s="223"/>
      <c r="K99" s="223"/>
      <c r="L99" s="227"/>
      <c r="M99" s="228"/>
      <c r="N99" s="229"/>
      <c r="O99" s="229"/>
      <c r="P99" s="229"/>
      <c r="Q99" s="229"/>
      <c r="R99" s="229"/>
      <c r="S99" s="229"/>
      <c r="T99" s="230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1" t="s">
        <v>178</v>
      </c>
      <c r="AU99" s="231" t="s">
        <v>84</v>
      </c>
      <c r="AV99" s="13" t="s">
        <v>20</v>
      </c>
      <c r="AW99" s="13" t="s">
        <v>180</v>
      </c>
      <c r="AX99" s="13" t="s">
        <v>76</v>
      </c>
      <c r="AY99" s="231" t="s">
        <v>167</v>
      </c>
    </row>
    <row r="100" s="14" customFormat="1">
      <c r="A100" s="14"/>
      <c r="B100" s="232"/>
      <c r="C100" s="233"/>
      <c r="D100" s="224" t="s">
        <v>178</v>
      </c>
      <c r="E100" s="234" t="s">
        <v>18</v>
      </c>
      <c r="F100" s="235" t="s">
        <v>709</v>
      </c>
      <c r="G100" s="233"/>
      <c r="H100" s="236">
        <v>122.04575</v>
      </c>
      <c r="I100" s="233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178</v>
      </c>
      <c r="AU100" s="241" t="s">
        <v>84</v>
      </c>
      <c r="AV100" s="14" t="s">
        <v>84</v>
      </c>
      <c r="AW100" s="14" t="s">
        <v>180</v>
      </c>
      <c r="AX100" s="14" t="s">
        <v>76</v>
      </c>
      <c r="AY100" s="241" t="s">
        <v>167</v>
      </c>
    </row>
    <row r="101" s="13" customFormat="1">
      <c r="A101" s="13"/>
      <c r="B101" s="222"/>
      <c r="C101" s="223"/>
      <c r="D101" s="224" t="s">
        <v>178</v>
      </c>
      <c r="E101" s="225" t="s">
        <v>18</v>
      </c>
      <c r="F101" s="226" t="s">
        <v>710</v>
      </c>
      <c r="G101" s="223"/>
      <c r="H101" s="225" t="s">
        <v>18</v>
      </c>
      <c r="I101" s="223"/>
      <c r="J101" s="223"/>
      <c r="K101" s="223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178</v>
      </c>
      <c r="AU101" s="231" t="s">
        <v>84</v>
      </c>
      <c r="AV101" s="13" t="s">
        <v>20</v>
      </c>
      <c r="AW101" s="13" t="s">
        <v>180</v>
      </c>
      <c r="AX101" s="13" t="s">
        <v>76</v>
      </c>
      <c r="AY101" s="231" t="s">
        <v>167</v>
      </c>
    </row>
    <row r="102" s="14" customFormat="1">
      <c r="A102" s="14"/>
      <c r="B102" s="232"/>
      <c r="C102" s="233"/>
      <c r="D102" s="224" t="s">
        <v>178</v>
      </c>
      <c r="E102" s="234" t="s">
        <v>18</v>
      </c>
      <c r="F102" s="235" t="s">
        <v>711</v>
      </c>
      <c r="G102" s="233"/>
      <c r="H102" s="236">
        <v>4.1360000000000001</v>
      </c>
      <c r="I102" s="233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178</v>
      </c>
      <c r="AU102" s="241" t="s">
        <v>84</v>
      </c>
      <c r="AV102" s="14" t="s">
        <v>84</v>
      </c>
      <c r="AW102" s="14" t="s">
        <v>180</v>
      </c>
      <c r="AX102" s="14" t="s">
        <v>76</v>
      </c>
      <c r="AY102" s="241" t="s">
        <v>167</v>
      </c>
    </row>
    <row r="103" s="2" customFormat="1" ht="62.7" customHeight="1">
      <c r="A103" s="33"/>
      <c r="B103" s="34"/>
      <c r="C103" s="206" t="s">
        <v>84</v>
      </c>
      <c r="D103" s="206" t="s">
        <v>169</v>
      </c>
      <c r="E103" s="207" t="s">
        <v>712</v>
      </c>
      <c r="F103" s="208" t="s">
        <v>713</v>
      </c>
      <c r="G103" s="209" t="s">
        <v>172</v>
      </c>
      <c r="H103" s="210">
        <v>147.30199999999999</v>
      </c>
      <c r="I103" s="211">
        <v>83.5</v>
      </c>
      <c r="J103" s="211">
        <f>ROUND(I103*H103,2)</f>
        <v>12299.719999999999</v>
      </c>
      <c r="K103" s="208" t="s">
        <v>173</v>
      </c>
      <c r="L103" s="39"/>
      <c r="M103" s="212" t="s">
        <v>18</v>
      </c>
      <c r="N103" s="213" t="s">
        <v>47</v>
      </c>
      <c r="O103" s="214">
        <v>0.043999999999999997</v>
      </c>
      <c r="P103" s="214">
        <f>O103*H103</f>
        <v>6.4812879999999993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R103" s="216" t="s">
        <v>174</v>
      </c>
      <c r="AT103" s="216" t="s">
        <v>169</v>
      </c>
      <c r="AU103" s="216" t="s">
        <v>84</v>
      </c>
      <c r="AY103" s="18" t="s">
        <v>167</v>
      </c>
      <c r="BE103" s="217">
        <f>IF(N103="základní",J103,0)</f>
        <v>12299.719999999999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20</v>
      </c>
      <c r="BK103" s="217">
        <f>ROUND(I103*H103,2)</f>
        <v>12299.719999999999</v>
      </c>
      <c r="BL103" s="18" t="s">
        <v>174</v>
      </c>
      <c r="BM103" s="216" t="s">
        <v>714</v>
      </c>
    </row>
    <row r="104" s="2" customFormat="1">
      <c r="A104" s="33"/>
      <c r="B104" s="34"/>
      <c r="C104" s="35"/>
      <c r="D104" s="218" t="s">
        <v>176</v>
      </c>
      <c r="E104" s="35"/>
      <c r="F104" s="219" t="s">
        <v>715</v>
      </c>
      <c r="G104" s="35"/>
      <c r="H104" s="35"/>
      <c r="I104" s="35"/>
      <c r="J104" s="35"/>
      <c r="K104" s="35"/>
      <c r="L104" s="39"/>
      <c r="M104" s="220"/>
      <c r="N104" s="221"/>
      <c r="O104" s="78"/>
      <c r="P104" s="78"/>
      <c r="Q104" s="78"/>
      <c r="R104" s="78"/>
      <c r="S104" s="78"/>
      <c r="T104" s="79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T104" s="18" t="s">
        <v>176</v>
      </c>
      <c r="AU104" s="18" t="s">
        <v>84</v>
      </c>
    </row>
    <row r="105" s="2" customFormat="1" ht="62.7" customHeight="1">
      <c r="A105" s="33"/>
      <c r="B105" s="34"/>
      <c r="C105" s="206" t="s">
        <v>126</v>
      </c>
      <c r="D105" s="206" t="s">
        <v>169</v>
      </c>
      <c r="E105" s="207" t="s">
        <v>716</v>
      </c>
      <c r="F105" s="208" t="s">
        <v>717</v>
      </c>
      <c r="G105" s="209" t="s">
        <v>172</v>
      </c>
      <c r="H105" s="210">
        <v>67.242000000000004</v>
      </c>
      <c r="I105" s="211">
        <v>282</v>
      </c>
      <c r="J105" s="211">
        <f>ROUND(I105*H105,2)</f>
        <v>18962.240000000002</v>
      </c>
      <c r="K105" s="208" t="s">
        <v>173</v>
      </c>
      <c r="L105" s="39"/>
      <c r="M105" s="212" t="s">
        <v>18</v>
      </c>
      <c r="N105" s="213" t="s">
        <v>47</v>
      </c>
      <c r="O105" s="214">
        <v>0.086999999999999994</v>
      </c>
      <c r="P105" s="214">
        <f>O105*H105</f>
        <v>5.8500540000000001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174</v>
      </c>
      <c r="AT105" s="216" t="s">
        <v>169</v>
      </c>
      <c r="AU105" s="216" t="s">
        <v>84</v>
      </c>
      <c r="AY105" s="18" t="s">
        <v>167</v>
      </c>
      <c r="BE105" s="217">
        <f>IF(N105="základní",J105,0)</f>
        <v>18962.240000000002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20</v>
      </c>
      <c r="BK105" s="217">
        <f>ROUND(I105*H105,2)</f>
        <v>18962.240000000002</v>
      </c>
      <c r="BL105" s="18" t="s">
        <v>174</v>
      </c>
      <c r="BM105" s="216" t="s">
        <v>718</v>
      </c>
    </row>
    <row r="106" s="2" customFormat="1">
      <c r="A106" s="33"/>
      <c r="B106" s="34"/>
      <c r="C106" s="35"/>
      <c r="D106" s="218" t="s">
        <v>176</v>
      </c>
      <c r="E106" s="35"/>
      <c r="F106" s="219" t="s">
        <v>719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176</v>
      </c>
      <c r="AU106" s="18" t="s">
        <v>84</v>
      </c>
    </row>
    <row r="107" s="2" customFormat="1" ht="44.25" customHeight="1">
      <c r="A107" s="33"/>
      <c r="B107" s="34"/>
      <c r="C107" s="206" t="s">
        <v>174</v>
      </c>
      <c r="D107" s="206" t="s">
        <v>169</v>
      </c>
      <c r="E107" s="207" t="s">
        <v>720</v>
      </c>
      <c r="F107" s="208" t="s">
        <v>721</v>
      </c>
      <c r="G107" s="209" t="s">
        <v>322</v>
      </c>
      <c r="H107" s="210">
        <v>114.31100000000001</v>
      </c>
      <c r="I107" s="211">
        <v>306</v>
      </c>
      <c r="J107" s="211">
        <f>ROUND(I107*H107,2)</f>
        <v>34979.169999999998</v>
      </c>
      <c r="K107" s="208" t="s">
        <v>173</v>
      </c>
      <c r="L107" s="39"/>
      <c r="M107" s="212" t="s">
        <v>18</v>
      </c>
      <c r="N107" s="213" t="s">
        <v>47</v>
      </c>
      <c r="O107" s="214">
        <v>0</v>
      </c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174</v>
      </c>
      <c r="AT107" s="216" t="s">
        <v>169</v>
      </c>
      <c r="AU107" s="216" t="s">
        <v>84</v>
      </c>
      <c r="AY107" s="18" t="s">
        <v>167</v>
      </c>
      <c r="BE107" s="217">
        <f>IF(N107="základní",J107,0)</f>
        <v>34979.169999999998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20</v>
      </c>
      <c r="BK107" s="217">
        <f>ROUND(I107*H107,2)</f>
        <v>34979.169999999998</v>
      </c>
      <c r="BL107" s="18" t="s">
        <v>174</v>
      </c>
      <c r="BM107" s="216" t="s">
        <v>722</v>
      </c>
    </row>
    <row r="108" s="2" customFormat="1">
      <c r="A108" s="33"/>
      <c r="B108" s="34"/>
      <c r="C108" s="35"/>
      <c r="D108" s="218" t="s">
        <v>176</v>
      </c>
      <c r="E108" s="35"/>
      <c r="F108" s="219" t="s">
        <v>723</v>
      </c>
      <c r="G108" s="35"/>
      <c r="H108" s="35"/>
      <c r="I108" s="35"/>
      <c r="J108" s="35"/>
      <c r="K108" s="35"/>
      <c r="L108" s="39"/>
      <c r="M108" s="220"/>
      <c r="N108" s="221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176</v>
      </c>
      <c r="AU108" s="18" t="s">
        <v>84</v>
      </c>
    </row>
    <row r="109" s="14" customFormat="1">
      <c r="A109" s="14"/>
      <c r="B109" s="232"/>
      <c r="C109" s="233"/>
      <c r="D109" s="224" t="s">
        <v>178</v>
      </c>
      <c r="E109" s="233"/>
      <c r="F109" s="235" t="s">
        <v>724</v>
      </c>
      <c r="G109" s="233"/>
      <c r="H109" s="236">
        <v>114.31100000000001</v>
      </c>
      <c r="I109" s="233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178</v>
      </c>
      <c r="AU109" s="241" t="s">
        <v>84</v>
      </c>
      <c r="AV109" s="14" t="s">
        <v>84</v>
      </c>
      <c r="AW109" s="14" t="s">
        <v>4</v>
      </c>
      <c r="AX109" s="14" t="s">
        <v>20</v>
      </c>
      <c r="AY109" s="241" t="s">
        <v>167</v>
      </c>
    </row>
    <row r="110" s="2" customFormat="1" ht="37.8" customHeight="1">
      <c r="A110" s="33"/>
      <c r="B110" s="34"/>
      <c r="C110" s="206" t="s">
        <v>183</v>
      </c>
      <c r="D110" s="206" t="s">
        <v>169</v>
      </c>
      <c r="E110" s="207" t="s">
        <v>725</v>
      </c>
      <c r="F110" s="208" t="s">
        <v>726</v>
      </c>
      <c r="G110" s="209" t="s">
        <v>172</v>
      </c>
      <c r="H110" s="210">
        <v>67.242000000000004</v>
      </c>
      <c r="I110" s="211">
        <v>20.800000000000001</v>
      </c>
      <c r="J110" s="211">
        <f>ROUND(I110*H110,2)</f>
        <v>1398.6300000000001</v>
      </c>
      <c r="K110" s="208" t="s">
        <v>173</v>
      </c>
      <c r="L110" s="39"/>
      <c r="M110" s="212" t="s">
        <v>18</v>
      </c>
      <c r="N110" s="213" t="s">
        <v>47</v>
      </c>
      <c r="O110" s="214">
        <v>0.0089999999999999993</v>
      </c>
      <c r="P110" s="214">
        <f>O110*H110</f>
        <v>0.60517799999999999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174</v>
      </c>
      <c r="AT110" s="216" t="s">
        <v>169</v>
      </c>
      <c r="AU110" s="216" t="s">
        <v>84</v>
      </c>
      <c r="AY110" s="18" t="s">
        <v>167</v>
      </c>
      <c r="BE110" s="217">
        <f>IF(N110="základní",J110,0)</f>
        <v>1398.6300000000001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20</v>
      </c>
      <c r="BK110" s="217">
        <f>ROUND(I110*H110,2)</f>
        <v>1398.6300000000001</v>
      </c>
      <c r="BL110" s="18" t="s">
        <v>174</v>
      </c>
      <c r="BM110" s="216" t="s">
        <v>727</v>
      </c>
    </row>
    <row r="111" s="2" customFormat="1">
      <c r="A111" s="33"/>
      <c r="B111" s="34"/>
      <c r="C111" s="35"/>
      <c r="D111" s="218" t="s">
        <v>176</v>
      </c>
      <c r="E111" s="35"/>
      <c r="F111" s="219" t="s">
        <v>728</v>
      </c>
      <c r="G111" s="35"/>
      <c r="H111" s="35"/>
      <c r="I111" s="35"/>
      <c r="J111" s="35"/>
      <c r="K111" s="35"/>
      <c r="L111" s="39"/>
      <c r="M111" s="220"/>
      <c r="N111" s="221"/>
      <c r="O111" s="78"/>
      <c r="P111" s="78"/>
      <c r="Q111" s="78"/>
      <c r="R111" s="78"/>
      <c r="S111" s="78"/>
      <c r="T111" s="79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T111" s="18" t="s">
        <v>176</v>
      </c>
      <c r="AU111" s="18" t="s">
        <v>84</v>
      </c>
    </row>
    <row r="112" s="2" customFormat="1" ht="49.05" customHeight="1">
      <c r="A112" s="33"/>
      <c r="B112" s="34"/>
      <c r="C112" s="206" t="s">
        <v>196</v>
      </c>
      <c r="D112" s="206" t="s">
        <v>169</v>
      </c>
      <c r="E112" s="207" t="s">
        <v>729</v>
      </c>
      <c r="F112" s="208" t="s">
        <v>730</v>
      </c>
      <c r="G112" s="209" t="s">
        <v>172</v>
      </c>
      <c r="H112" s="210">
        <v>80.060000000000002</v>
      </c>
      <c r="I112" s="211">
        <v>449</v>
      </c>
      <c r="J112" s="211">
        <f>ROUND(I112*H112,2)</f>
        <v>35946.940000000002</v>
      </c>
      <c r="K112" s="208" t="s">
        <v>173</v>
      </c>
      <c r="L112" s="39"/>
      <c r="M112" s="212" t="s">
        <v>18</v>
      </c>
      <c r="N112" s="213" t="s">
        <v>47</v>
      </c>
      <c r="O112" s="214">
        <v>1.129</v>
      </c>
      <c r="P112" s="214">
        <f>O112*H112</f>
        <v>90.387740000000008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16" t="s">
        <v>174</v>
      </c>
      <c r="AT112" s="216" t="s">
        <v>169</v>
      </c>
      <c r="AU112" s="216" t="s">
        <v>84</v>
      </c>
      <c r="AY112" s="18" t="s">
        <v>167</v>
      </c>
      <c r="BE112" s="217">
        <f>IF(N112="základní",J112,0)</f>
        <v>35946.940000000002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20</v>
      </c>
      <c r="BK112" s="217">
        <f>ROUND(I112*H112,2)</f>
        <v>35946.940000000002</v>
      </c>
      <c r="BL112" s="18" t="s">
        <v>174</v>
      </c>
      <c r="BM112" s="216" t="s">
        <v>731</v>
      </c>
    </row>
    <row r="113" s="2" customFormat="1">
      <c r="A113" s="33"/>
      <c r="B113" s="34"/>
      <c r="C113" s="35"/>
      <c r="D113" s="218" t="s">
        <v>176</v>
      </c>
      <c r="E113" s="35"/>
      <c r="F113" s="219" t="s">
        <v>732</v>
      </c>
      <c r="G113" s="35"/>
      <c r="H113" s="35"/>
      <c r="I113" s="35"/>
      <c r="J113" s="35"/>
      <c r="K113" s="35"/>
      <c r="L113" s="39"/>
      <c r="M113" s="220"/>
      <c r="N113" s="221"/>
      <c r="O113" s="78"/>
      <c r="P113" s="78"/>
      <c r="Q113" s="78"/>
      <c r="R113" s="78"/>
      <c r="S113" s="78"/>
      <c r="T113" s="79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T113" s="18" t="s">
        <v>176</v>
      </c>
      <c r="AU113" s="18" t="s">
        <v>84</v>
      </c>
    </row>
    <row r="114" s="13" customFormat="1">
      <c r="A114" s="13"/>
      <c r="B114" s="222"/>
      <c r="C114" s="223"/>
      <c r="D114" s="224" t="s">
        <v>178</v>
      </c>
      <c r="E114" s="225" t="s">
        <v>18</v>
      </c>
      <c r="F114" s="226" t="s">
        <v>733</v>
      </c>
      <c r="G114" s="223"/>
      <c r="H114" s="225" t="s">
        <v>18</v>
      </c>
      <c r="I114" s="223"/>
      <c r="J114" s="223"/>
      <c r="K114" s="223"/>
      <c r="L114" s="227"/>
      <c r="M114" s="228"/>
      <c r="N114" s="229"/>
      <c r="O114" s="229"/>
      <c r="P114" s="229"/>
      <c r="Q114" s="229"/>
      <c r="R114" s="229"/>
      <c r="S114" s="229"/>
      <c r="T114" s="230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1" t="s">
        <v>178</v>
      </c>
      <c r="AU114" s="231" t="s">
        <v>84</v>
      </c>
      <c r="AV114" s="13" t="s">
        <v>20</v>
      </c>
      <c r="AW114" s="13" t="s">
        <v>180</v>
      </c>
      <c r="AX114" s="13" t="s">
        <v>76</v>
      </c>
      <c r="AY114" s="231" t="s">
        <v>167</v>
      </c>
    </row>
    <row r="115" s="14" customFormat="1">
      <c r="A115" s="14"/>
      <c r="B115" s="232"/>
      <c r="C115" s="233"/>
      <c r="D115" s="224" t="s">
        <v>178</v>
      </c>
      <c r="E115" s="234" t="s">
        <v>18</v>
      </c>
      <c r="F115" s="235" t="s">
        <v>734</v>
      </c>
      <c r="G115" s="233"/>
      <c r="H115" s="236">
        <v>147.30199999999999</v>
      </c>
      <c r="I115" s="233"/>
      <c r="J115" s="233"/>
      <c r="K115" s="233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178</v>
      </c>
      <c r="AU115" s="241" t="s">
        <v>84</v>
      </c>
      <c r="AV115" s="14" t="s">
        <v>84</v>
      </c>
      <c r="AW115" s="14" t="s">
        <v>180</v>
      </c>
      <c r="AX115" s="14" t="s">
        <v>76</v>
      </c>
      <c r="AY115" s="241" t="s">
        <v>167</v>
      </c>
    </row>
    <row r="116" s="13" customFormat="1">
      <c r="A116" s="13"/>
      <c r="B116" s="222"/>
      <c r="C116" s="223"/>
      <c r="D116" s="224" t="s">
        <v>178</v>
      </c>
      <c r="E116" s="225" t="s">
        <v>18</v>
      </c>
      <c r="F116" s="226" t="s">
        <v>735</v>
      </c>
      <c r="G116" s="223"/>
      <c r="H116" s="225" t="s">
        <v>18</v>
      </c>
      <c r="I116" s="223"/>
      <c r="J116" s="223"/>
      <c r="K116" s="223"/>
      <c r="L116" s="227"/>
      <c r="M116" s="228"/>
      <c r="N116" s="229"/>
      <c r="O116" s="229"/>
      <c r="P116" s="229"/>
      <c r="Q116" s="229"/>
      <c r="R116" s="229"/>
      <c r="S116" s="229"/>
      <c r="T116" s="230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1" t="s">
        <v>178</v>
      </c>
      <c r="AU116" s="231" t="s">
        <v>84</v>
      </c>
      <c r="AV116" s="13" t="s">
        <v>20</v>
      </c>
      <c r="AW116" s="13" t="s">
        <v>180</v>
      </c>
      <c r="AX116" s="13" t="s">
        <v>76</v>
      </c>
      <c r="AY116" s="231" t="s">
        <v>167</v>
      </c>
    </row>
    <row r="117" s="14" customFormat="1">
      <c r="A117" s="14"/>
      <c r="B117" s="232"/>
      <c r="C117" s="233"/>
      <c r="D117" s="224" t="s">
        <v>178</v>
      </c>
      <c r="E117" s="234" t="s">
        <v>18</v>
      </c>
      <c r="F117" s="235" t="s">
        <v>736</v>
      </c>
      <c r="G117" s="233"/>
      <c r="H117" s="236">
        <v>-67.242000000000004</v>
      </c>
      <c r="I117" s="233"/>
      <c r="J117" s="233"/>
      <c r="K117" s="233"/>
      <c r="L117" s="237"/>
      <c r="M117" s="238"/>
      <c r="N117" s="239"/>
      <c r="O117" s="239"/>
      <c r="P117" s="239"/>
      <c r="Q117" s="239"/>
      <c r="R117" s="239"/>
      <c r="S117" s="239"/>
      <c r="T117" s="24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41" t="s">
        <v>178</v>
      </c>
      <c r="AU117" s="241" t="s">
        <v>84</v>
      </c>
      <c r="AV117" s="14" t="s">
        <v>84</v>
      </c>
      <c r="AW117" s="14" t="s">
        <v>180</v>
      </c>
      <c r="AX117" s="14" t="s">
        <v>76</v>
      </c>
      <c r="AY117" s="241" t="s">
        <v>167</v>
      </c>
    </row>
    <row r="118" s="12" customFormat="1" ht="22.8" customHeight="1">
      <c r="A118" s="12"/>
      <c r="B118" s="191"/>
      <c r="C118" s="192"/>
      <c r="D118" s="193" t="s">
        <v>75</v>
      </c>
      <c r="E118" s="204" t="s">
        <v>84</v>
      </c>
      <c r="F118" s="204" t="s">
        <v>168</v>
      </c>
      <c r="G118" s="192"/>
      <c r="H118" s="192"/>
      <c r="I118" s="192"/>
      <c r="J118" s="205">
        <f>BK118</f>
        <v>646488.17000000004</v>
      </c>
      <c r="K118" s="192"/>
      <c r="L118" s="196"/>
      <c r="M118" s="197"/>
      <c r="N118" s="198"/>
      <c r="O118" s="198"/>
      <c r="P118" s="199">
        <f>SUM(P119:P155)</f>
        <v>271.75307900000001</v>
      </c>
      <c r="Q118" s="198"/>
      <c r="R118" s="199">
        <f>SUM(R119:R155)</f>
        <v>136.39606861000002</v>
      </c>
      <c r="S118" s="198"/>
      <c r="T118" s="200">
        <f>SUM(T119:T155)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1" t="s">
        <v>20</v>
      </c>
      <c r="AT118" s="202" t="s">
        <v>75</v>
      </c>
      <c r="AU118" s="202" t="s">
        <v>20</v>
      </c>
      <c r="AY118" s="201" t="s">
        <v>167</v>
      </c>
      <c r="BK118" s="203">
        <f>SUM(BK119:BK155)</f>
        <v>646488.17000000004</v>
      </c>
    </row>
    <row r="119" s="2" customFormat="1" ht="24.15" customHeight="1">
      <c r="A119" s="33"/>
      <c r="B119" s="34"/>
      <c r="C119" s="206" t="s">
        <v>216</v>
      </c>
      <c r="D119" s="206" t="s">
        <v>169</v>
      </c>
      <c r="E119" s="207" t="s">
        <v>737</v>
      </c>
      <c r="F119" s="208" t="s">
        <v>738</v>
      </c>
      <c r="G119" s="209" t="s">
        <v>172</v>
      </c>
      <c r="H119" s="210">
        <v>6.4240000000000004</v>
      </c>
      <c r="I119" s="211">
        <v>1160</v>
      </c>
      <c r="J119" s="211">
        <f>ROUND(I119*H119,2)</f>
        <v>7451.8400000000001</v>
      </c>
      <c r="K119" s="208" t="s">
        <v>173</v>
      </c>
      <c r="L119" s="39"/>
      <c r="M119" s="212" t="s">
        <v>18</v>
      </c>
      <c r="N119" s="213" t="s">
        <v>47</v>
      </c>
      <c r="O119" s="214">
        <v>0.98499999999999999</v>
      </c>
      <c r="P119" s="214">
        <f>O119*H119</f>
        <v>6.3276400000000006</v>
      </c>
      <c r="Q119" s="214">
        <v>1.98</v>
      </c>
      <c r="R119" s="214">
        <f>Q119*H119</f>
        <v>12.719520000000001</v>
      </c>
      <c r="S119" s="214">
        <v>0</v>
      </c>
      <c r="T119" s="21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6" t="s">
        <v>174</v>
      </c>
      <c r="AT119" s="216" t="s">
        <v>169</v>
      </c>
      <c r="AU119" s="216" t="s">
        <v>84</v>
      </c>
      <c r="AY119" s="18" t="s">
        <v>167</v>
      </c>
      <c r="BE119" s="217">
        <f>IF(N119="základní",J119,0)</f>
        <v>7451.8400000000001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20</v>
      </c>
      <c r="BK119" s="217">
        <f>ROUND(I119*H119,2)</f>
        <v>7451.8400000000001</v>
      </c>
      <c r="BL119" s="18" t="s">
        <v>174</v>
      </c>
      <c r="BM119" s="216" t="s">
        <v>739</v>
      </c>
    </row>
    <row r="120" s="2" customFormat="1">
      <c r="A120" s="33"/>
      <c r="B120" s="34"/>
      <c r="C120" s="35"/>
      <c r="D120" s="218" t="s">
        <v>176</v>
      </c>
      <c r="E120" s="35"/>
      <c r="F120" s="219" t="s">
        <v>740</v>
      </c>
      <c r="G120" s="35"/>
      <c r="H120" s="35"/>
      <c r="I120" s="35"/>
      <c r="J120" s="35"/>
      <c r="K120" s="35"/>
      <c r="L120" s="39"/>
      <c r="M120" s="220"/>
      <c r="N120" s="221"/>
      <c r="O120" s="78"/>
      <c r="P120" s="78"/>
      <c r="Q120" s="78"/>
      <c r="R120" s="78"/>
      <c r="S120" s="78"/>
      <c r="T120" s="79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8" t="s">
        <v>176</v>
      </c>
      <c r="AU120" s="18" t="s">
        <v>84</v>
      </c>
    </row>
    <row r="121" s="13" customFormat="1">
      <c r="A121" s="13"/>
      <c r="B121" s="222"/>
      <c r="C121" s="223"/>
      <c r="D121" s="224" t="s">
        <v>178</v>
      </c>
      <c r="E121" s="225" t="s">
        <v>18</v>
      </c>
      <c r="F121" s="226" t="s">
        <v>741</v>
      </c>
      <c r="G121" s="223"/>
      <c r="H121" s="225" t="s">
        <v>18</v>
      </c>
      <c r="I121" s="223"/>
      <c r="J121" s="223"/>
      <c r="K121" s="223"/>
      <c r="L121" s="227"/>
      <c r="M121" s="228"/>
      <c r="N121" s="229"/>
      <c r="O121" s="229"/>
      <c r="P121" s="229"/>
      <c r="Q121" s="229"/>
      <c r="R121" s="229"/>
      <c r="S121" s="229"/>
      <c r="T121" s="230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1" t="s">
        <v>178</v>
      </c>
      <c r="AU121" s="231" t="s">
        <v>84</v>
      </c>
      <c r="AV121" s="13" t="s">
        <v>20</v>
      </c>
      <c r="AW121" s="13" t="s">
        <v>180</v>
      </c>
      <c r="AX121" s="13" t="s">
        <v>76</v>
      </c>
      <c r="AY121" s="231" t="s">
        <v>167</v>
      </c>
    </row>
    <row r="122" s="14" customFormat="1">
      <c r="A122" s="14"/>
      <c r="B122" s="232"/>
      <c r="C122" s="233"/>
      <c r="D122" s="224" t="s">
        <v>178</v>
      </c>
      <c r="E122" s="234" t="s">
        <v>18</v>
      </c>
      <c r="F122" s="235" t="s">
        <v>742</v>
      </c>
      <c r="G122" s="233"/>
      <c r="H122" s="236">
        <v>0.91349999999999998</v>
      </c>
      <c r="I122" s="233"/>
      <c r="J122" s="233"/>
      <c r="K122" s="233"/>
      <c r="L122" s="237"/>
      <c r="M122" s="238"/>
      <c r="N122" s="239"/>
      <c r="O122" s="239"/>
      <c r="P122" s="239"/>
      <c r="Q122" s="239"/>
      <c r="R122" s="239"/>
      <c r="S122" s="239"/>
      <c r="T122" s="240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1" t="s">
        <v>178</v>
      </c>
      <c r="AU122" s="241" t="s">
        <v>84</v>
      </c>
      <c r="AV122" s="14" t="s">
        <v>84</v>
      </c>
      <c r="AW122" s="14" t="s">
        <v>180</v>
      </c>
      <c r="AX122" s="14" t="s">
        <v>76</v>
      </c>
      <c r="AY122" s="241" t="s">
        <v>167</v>
      </c>
    </row>
    <row r="123" s="14" customFormat="1">
      <c r="A123" s="14"/>
      <c r="B123" s="232"/>
      <c r="C123" s="233"/>
      <c r="D123" s="224" t="s">
        <v>178</v>
      </c>
      <c r="E123" s="234" t="s">
        <v>18</v>
      </c>
      <c r="F123" s="235" t="s">
        <v>743</v>
      </c>
      <c r="G123" s="233"/>
      <c r="H123" s="236">
        <v>4.9450000000000003</v>
      </c>
      <c r="I123" s="233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1" t="s">
        <v>178</v>
      </c>
      <c r="AU123" s="241" t="s">
        <v>84</v>
      </c>
      <c r="AV123" s="14" t="s">
        <v>84</v>
      </c>
      <c r="AW123" s="14" t="s">
        <v>180</v>
      </c>
      <c r="AX123" s="14" t="s">
        <v>76</v>
      </c>
      <c r="AY123" s="241" t="s">
        <v>167</v>
      </c>
    </row>
    <row r="124" s="14" customFormat="1">
      <c r="A124" s="14"/>
      <c r="B124" s="232"/>
      <c r="C124" s="233"/>
      <c r="D124" s="224" t="s">
        <v>178</v>
      </c>
      <c r="E124" s="234" t="s">
        <v>18</v>
      </c>
      <c r="F124" s="235" t="s">
        <v>744</v>
      </c>
      <c r="G124" s="233"/>
      <c r="H124" s="236">
        <v>0.25987500000000002</v>
      </c>
      <c r="I124" s="233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178</v>
      </c>
      <c r="AU124" s="241" t="s">
        <v>84</v>
      </c>
      <c r="AV124" s="14" t="s">
        <v>84</v>
      </c>
      <c r="AW124" s="14" t="s">
        <v>180</v>
      </c>
      <c r="AX124" s="14" t="s">
        <v>76</v>
      </c>
      <c r="AY124" s="241" t="s">
        <v>167</v>
      </c>
    </row>
    <row r="125" s="14" customFormat="1">
      <c r="A125" s="14"/>
      <c r="B125" s="232"/>
      <c r="C125" s="233"/>
      <c r="D125" s="224" t="s">
        <v>178</v>
      </c>
      <c r="E125" s="234" t="s">
        <v>18</v>
      </c>
      <c r="F125" s="235" t="s">
        <v>745</v>
      </c>
      <c r="G125" s="233"/>
      <c r="H125" s="236">
        <v>0.30525000000000002</v>
      </c>
      <c r="I125" s="233"/>
      <c r="J125" s="233"/>
      <c r="K125" s="233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178</v>
      </c>
      <c r="AU125" s="241" t="s">
        <v>84</v>
      </c>
      <c r="AV125" s="14" t="s">
        <v>84</v>
      </c>
      <c r="AW125" s="14" t="s">
        <v>180</v>
      </c>
      <c r="AX125" s="14" t="s">
        <v>76</v>
      </c>
      <c r="AY125" s="241" t="s">
        <v>167</v>
      </c>
    </row>
    <row r="126" s="2" customFormat="1" ht="24.15" customHeight="1">
      <c r="A126" s="33"/>
      <c r="B126" s="34"/>
      <c r="C126" s="206" t="s">
        <v>221</v>
      </c>
      <c r="D126" s="206" t="s">
        <v>169</v>
      </c>
      <c r="E126" s="207" t="s">
        <v>746</v>
      </c>
      <c r="F126" s="208" t="s">
        <v>747</v>
      </c>
      <c r="G126" s="209" t="s">
        <v>172</v>
      </c>
      <c r="H126" s="210">
        <v>3.4580000000000002</v>
      </c>
      <c r="I126" s="211">
        <v>3690</v>
      </c>
      <c r="J126" s="211">
        <f>ROUND(I126*H126,2)</f>
        <v>12760.02</v>
      </c>
      <c r="K126" s="208" t="s">
        <v>173</v>
      </c>
      <c r="L126" s="39"/>
      <c r="M126" s="212" t="s">
        <v>18</v>
      </c>
      <c r="N126" s="213" t="s">
        <v>47</v>
      </c>
      <c r="O126" s="214">
        <v>0.58399999999999996</v>
      </c>
      <c r="P126" s="214">
        <f>O126*H126</f>
        <v>2.0194719999999999</v>
      </c>
      <c r="Q126" s="214">
        <v>2.3010199999999998</v>
      </c>
      <c r="R126" s="214">
        <f>Q126*H126</f>
        <v>7.9569271600000002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174</v>
      </c>
      <c r="AT126" s="216" t="s">
        <v>169</v>
      </c>
      <c r="AU126" s="216" t="s">
        <v>84</v>
      </c>
      <c r="AY126" s="18" t="s">
        <v>167</v>
      </c>
      <c r="BE126" s="217">
        <f>IF(N126="základní",J126,0)</f>
        <v>12760.02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20</v>
      </c>
      <c r="BK126" s="217">
        <f>ROUND(I126*H126,2)</f>
        <v>12760.02</v>
      </c>
      <c r="BL126" s="18" t="s">
        <v>174</v>
      </c>
      <c r="BM126" s="216" t="s">
        <v>748</v>
      </c>
    </row>
    <row r="127" s="2" customFormat="1">
      <c r="A127" s="33"/>
      <c r="B127" s="34"/>
      <c r="C127" s="35"/>
      <c r="D127" s="218" t="s">
        <v>176</v>
      </c>
      <c r="E127" s="35"/>
      <c r="F127" s="219" t="s">
        <v>749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176</v>
      </c>
      <c r="AU127" s="18" t="s">
        <v>84</v>
      </c>
    </row>
    <row r="128" s="13" customFormat="1">
      <c r="A128" s="13"/>
      <c r="B128" s="222"/>
      <c r="C128" s="223"/>
      <c r="D128" s="224" t="s">
        <v>178</v>
      </c>
      <c r="E128" s="225" t="s">
        <v>18</v>
      </c>
      <c r="F128" s="226" t="s">
        <v>750</v>
      </c>
      <c r="G128" s="223"/>
      <c r="H128" s="225" t="s">
        <v>18</v>
      </c>
      <c r="I128" s="223"/>
      <c r="J128" s="223"/>
      <c r="K128" s="223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178</v>
      </c>
      <c r="AU128" s="231" t="s">
        <v>84</v>
      </c>
      <c r="AV128" s="13" t="s">
        <v>20</v>
      </c>
      <c r="AW128" s="13" t="s">
        <v>180</v>
      </c>
      <c r="AX128" s="13" t="s">
        <v>76</v>
      </c>
      <c r="AY128" s="231" t="s">
        <v>167</v>
      </c>
    </row>
    <row r="129" s="14" customFormat="1">
      <c r="A129" s="14"/>
      <c r="B129" s="232"/>
      <c r="C129" s="233"/>
      <c r="D129" s="224" t="s">
        <v>178</v>
      </c>
      <c r="E129" s="234" t="s">
        <v>18</v>
      </c>
      <c r="F129" s="235" t="s">
        <v>751</v>
      </c>
      <c r="G129" s="233"/>
      <c r="H129" s="236">
        <v>0.60899999999999999</v>
      </c>
      <c r="I129" s="233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178</v>
      </c>
      <c r="AU129" s="241" t="s">
        <v>84</v>
      </c>
      <c r="AV129" s="14" t="s">
        <v>84</v>
      </c>
      <c r="AW129" s="14" t="s">
        <v>180</v>
      </c>
      <c r="AX129" s="14" t="s">
        <v>76</v>
      </c>
      <c r="AY129" s="241" t="s">
        <v>167</v>
      </c>
    </row>
    <row r="130" s="14" customFormat="1">
      <c r="A130" s="14"/>
      <c r="B130" s="232"/>
      <c r="C130" s="233"/>
      <c r="D130" s="224" t="s">
        <v>178</v>
      </c>
      <c r="E130" s="234" t="s">
        <v>18</v>
      </c>
      <c r="F130" s="235" t="s">
        <v>752</v>
      </c>
      <c r="G130" s="233"/>
      <c r="H130" s="236">
        <v>2.4725000000000001</v>
      </c>
      <c r="I130" s="233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178</v>
      </c>
      <c r="AU130" s="241" t="s">
        <v>84</v>
      </c>
      <c r="AV130" s="14" t="s">
        <v>84</v>
      </c>
      <c r="AW130" s="14" t="s">
        <v>180</v>
      </c>
      <c r="AX130" s="14" t="s">
        <v>76</v>
      </c>
      <c r="AY130" s="241" t="s">
        <v>167</v>
      </c>
    </row>
    <row r="131" s="14" customFormat="1">
      <c r="A131" s="14"/>
      <c r="B131" s="232"/>
      <c r="C131" s="233"/>
      <c r="D131" s="224" t="s">
        <v>178</v>
      </c>
      <c r="E131" s="234" t="s">
        <v>18</v>
      </c>
      <c r="F131" s="235" t="s">
        <v>753</v>
      </c>
      <c r="G131" s="233"/>
      <c r="H131" s="236">
        <v>0.17324999999999999</v>
      </c>
      <c r="I131" s="233"/>
      <c r="J131" s="233"/>
      <c r="K131" s="233"/>
      <c r="L131" s="237"/>
      <c r="M131" s="238"/>
      <c r="N131" s="239"/>
      <c r="O131" s="239"/>
      <c r="P131" s="239"/>
      <c r="Q131" s="239"/>
      <c r="R131" s="239"/>
      <c r="S131" s="239"/>
      <c r="T131" s="240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1" t="s">
        <v>178</v>
      </c>
      <c r="AU131" s="241" t="s">
        <v>84</v>
      </c>
      <c r="AV131" s="14" t="s">
        <v>84</v>
      </c>
      <c r="AW131" s="14" t="s">
        <v>180</v>
      </c>
      <c r="AX131" s="14" t="s">
        <v>76</v>
      </c>
      <c r="AY131" s="241" t="s">
        <v>167</v>
      </c>
    </row>
    <row r="132" s="14" customFormat="1">
      <c r="A132" s="14"/>
      <c r="B132" s="232"/>
      <c r="C132" s="233"/>
      <c r="D132" s="224" t="s">
        <v>178</v>
      </c>
      <c r="E132" s="234" t="s">
        <v>18</v>
      </c>
      <c r="F132" s="235" t="s">
        <v>754</v>
      </c>
      <c r="G132" s="233"/>
      <c r="H132" s="236">
        <v>0.20349999999999999</v>
      </c>
      <c r="I132" s="233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178</v>
      </c>
      <c r="AU132" s="241" t="s">
        <v>84</v>
      </c>
      <c r="AV132" s="14" t="s">
        <v>84</v>
      </c>
      <c r="AW132" s="14" t="s">
        <v>180</v>
      </c>
      <c r="AX132" s="14" t="s">
        <v>76</v>
      </c>
      <c r="AY132" s="241" t="s">
        <v>167</v>
      </c>
    </row>
    <row r="133" s="2" customFormat="1" ht="33" customHeight="1">
      <c r="A133" s="33"/>
      <c r="B133" s="34"/>
      <c r="C133" s="206" t="s">
        <v>228</v>
      </c>
      <c r="D133" s="206" t="s">
        <v>169</v>
      </c>
      <c r="E133" s="207" t="s">
        <v>755</v>
      </c>
      <c r="F133" s="208" t="s">
        <v>756</v>
      </c>
      <c r="G133" s="209" t="s">
        <v>172</v>
      </c>
      <c r="H133" s="210">
        <v>44.006999999999998</v>
      </c>
      <c r="I133" s="211">
        <v>4470</v>
      </c>
      <c r="J133" s="211">
        <f>ROUND(I133*H133,2)</f>
        <v>196711.29000000001</v>
      </c>
      <c r="K133" s="208" t="s">
        <v>173</v>
      </c>
      <c r="L133" s="39"/>
      <c r="M133" s="212" t="s">
        <v>18</v>
      </c>
      <c r="N133" s="213" t="s">
        <v>47</v>
      </c>
      <c r="O133" s="214">
        <v>0.629</v>
      </c>
      <c r="P133" s="214">
        <f>O133*H133</f>
        <v>27.680402999999998</v>
      </c>
      <c r="Q133" s="214">
        <v>2.5018699999999998</v>
      </c>
      <c r="R133" s="214">
        <f>Q133*H133</f>
        <v>110.09979308999999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174</v>
      </c>
      <c r="AT133" s="216" t="s">
        <v>169</v>
      </c>
      <c r="AU133" s="216" t="s">
        <v>84</v>
      </c>
      <c r="AY133" s="18" t="s">
        <v>167</v>
      </c>
      <c r="BE133" s="217">
        <f>IF(N133="základní",J133,0)</f>
        <v>196711.29000000001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20</v>
      </c>
      <c r="BK133" s="217">
        <f>ROUND(I133*H133,2)</f>
        <v>196711.29000000001</v>
      </c>
      <c r="BL133" s="18" t="s">
        <v>174</v>
      </c>
      <c r="BM133" s="216" t="s">
        <v>757</v>
      </c>
    </row>
    <row r="134" s="2" customFormat="1">
      <c r="A134" s="33"/>
      <c r="B134" s="34"/>
      <c r="C134" s="35"/>
      <c r="D134" s="218" t="s">
        <v>176</v>
      </c>
      <c r="E134" s="35"/>
      <c r="F134" s="219" t="s">
        <v>758</v>
      </c>
      <c r="G134" s="35"/>
      <c r="H134" s="35"/>
      <c r="I134" s="35"/>
      <c r="J134" s="35"/>
      <c r="K134" s="35"/>
      <c r="L134" s="39"/>
      <c r="M134" s="220"/>
      <c r="N134" s="221"/>
      <c r="O134" s="78"/>
      <c r="P134" s="78"/>
      <c r="Q134" s="78"/>
      <c r="R134" s="78"/>
      <c r="S134" s="78"/>
      <c r="T134" s="79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T134" s="18" t="s">
        <v>176</v>
      </c>
      <c r="AU134" s="18" t="s">
        <v>84</v>
      </c>
    </row>
    <row r="135" s="13" customFormat="1">
      <c r="A135" s="13"/>
      <c r="B135" s="222"/>
      <c r="C135" s="223"/>
      <c r="D135" s="224" t="s">
        <v>178</v>
      </c>
      <c r="E135" s="225" t="s">
        <v>18</v>
      </c>
      <c r="F135" s="226" t="s">
        <v>759</v>
      </c>
      <c r="G135" s="223"/>
      <c r="H135" s="225" t="s">
        <v>18</v>
      </c>
      <c r="I135" s="223"/>
      <c r="J135" s="223"/>
      <c r="K135" s="223"/>
      <c r="L135" s="227"/>
      <c r="M135" s="228"/>
      <c r="N135" s="229"/>
      <c r="O135" s="229"/>
      <c r="P135" s="229"/>
      <c r="Q135" s="229"/>
      <c r="R135" s="229"/>
      <c r="S135" s="229"/>
      <c r="T135" s="230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1" t="s">
        <v>178</v>
      </c>
      <c r="AU135" s="231" t="s">
        <v>84</v>
      </c>
      <c r="AV135" s="13" t="s">
        <v>20</v>
      </c>
      <c r="AW135" s="13" t="s">
        <v>180</v>
      </c>
      <c r="AX135" s="13" t="s">
        <v>76</v>
      </c>
      <c r="AY135" s="231" t="s">
        <v>167</v>
      </c>
    </row>
    <row r="136" s="14" customFormat="1">
      <c r="A136" s="14"/>
      <c r="B136" s="232"/>
      <c r="C136" s="233"/>
      <c r="D136" s="224" t="s">
        <v>178</v>
      </c>
      <c r="E136" s="234" t="s">
        <v>18</v>
      </c>
      <c r="F136" s="235" t="s">
        <v>760</v>
      </c>
      <c r="G136" s="233"/>
      <c r="H136" s="236">
        <v>44.445104896776982</v>
      </c>
      <c r="I136" s="233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178</v>
      </c>
      <c r="AU136" s="241" t="s">
        <v>84</v>
      </c>
      <c r="AV136" s="14" t="s">
        <v>84</v>
      </c>
      <c r="AW136" s="14" t="s">
        <v>180</v>
      </c>
      <c r="AX136" s="14" t="s">
        <v>76</v>
      </c>
      <c r="AY136" s="241" t="s">
        <v>167</v>
      </c>
    </row>
    <row r="137" s="13" customFormat="1">
      <c r="A137" s="13"/>
      <c r="B137" s="222"/>
      <c r="C137" s="223"/>
      <c r="D137" s="224" t="s">
        <v>178</v>
      </c>
      <c r="E137" s="225" t="s">
        <v>18</v>
      </c>
      <c r="F137" s="226" t="s">
        <v>761</v>
      </c>
      <c r="G137" s="223"/>
      <c r="H137" s="225" t="s">
        <v>18</v>
      </c>
      <c r="I137" s="223"/>
      <c r="J137" s="223"/>
      <c r="K137" s="223"/>
      <c r="L137" s="227"/>
      <c r="M137" s="228"/>
      <c r="N137" s="229"/>
      <c r="O137" s="229"/>
      <c r="P137" s="229"/>
      <c r="Q137" s="229"/>
      <c r="R137" s="229"/>
      <c r="S137" s="229"/>
      <c r="T137" s="230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1" t="s">
        <v>178</v>
      </c>
      <c r="AU137" s="231" t="s">
        <v>84</v>
      </c>
      <c r="AV137" s="13" t="s">
        <v>20</v>
      </c>
      <c r="AW137" s="13" t="s">
        <v>180</v>
      </c>
      <c r="AX137" s="13" t="s">
        <v>76</v>
      </c>
      <c r="AY137" s="231" t="s">
        <v>167</v>
      </c>
    </row>
    <row r="138" s="14" customFormat="1">
      <c r="A138" s="14"/>
      <c r="B138" s="232"/>
      <c r="C138" s="233"/>
      <c r="D138" s="224" t="s">
        <v>178</v>
      </c>
      <c r="E138" s="234" t="s">
        <v>18</v>
      </c>
      <c r="F138" s="235" t="s">
        <v>762</v>
      </c>
      <c r="G138" s="233"/>
      <c r="H138" s="236">
        <v>-0.43830000000000002</v>
      </c>
      <c r="I138" s="233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178</v>
      </c>
      <c r="AU138" s="241" t="s">
        <v>84</v>
      </c>
      <c r="AV138" s="14" t="s">
        <v>84</v>
      </c>
      <c r="AW138" s="14" t="s">
        <v>180</v>
      </c>
      <c r="AX138" s="14" t="s">
        <v>76</v>
      </c>
      <c r="AY138" s="241" t="s">
        <v>167</v>
      </c>
    </row>
    <row r="139" s="2" customFormat="1" ht="16.5" customHeight="1">
      <c r="A139" s="33"/>
      <c r="B139" s="34"/>
      <c r="C139" s="206" t="s">
        <v>25</v>
      </c>
      <c r="D139" s="206" t="s">
        <v>169</v>
      </c>
      <c r="E139" s="207" t="s">
        <v>763</v>
      </c>
      <c r="F139" s="208" t="s">
        <v>764</v>
      </c>
      <c r="G139" s="209" t="s">
        <v>124</v>
      </c>
      <c r="H139" s="210">
        <v>195.19499999999999</v>
      </c>
      <c r="I139" s="211">
        <v>403</v>
      </c>
      <c r="J139" s="211">
        <f>ROUND(I139*H139,2)</f>
        <v>78663.589999999997</v>
      </c>
      <c r="K139" s="208" t="s">
        <v>173</v>
      </c>
      <c r="L139" s="39"/>
      <c r="M139" s="212" t="s">
        <v>18</v>
      </c>
      <c r="N139" s="213" t="s">
        <v>47</v>
      </c>
      <c r="O139" s="214">
        <v>0.247</v>
      </c>
      <c r="P139" s="214">
        <f>O139*H139</f>
        <v>48.213164999999996</v>
      </c>
      <c r="Q139" s="214">
        <v>0.0026900000000000001</v>
      </c>
      <c r="R139" s="214">
        <f>Q139*H139</f>
        <v>0.52507455000000003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174</v>
      </c>
      <c r="AT139" s="216" t="s">
        <v>169</v>
      </c>
      <c r="AU139" s="216" t="s">
        <v>84</v>
      </c>
      <c r="AY139" s="18" t="s">
        <v>167</v>
      </c>
      <c r="BE139" s="217">
        <f>IF(N139="základní",J139,0)</f>
        <v>78663.589999999997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20</v>
      </c>
      <c r="BK139" s="217">
        <f>ROUND(I139*H139,2)</f>
        <v>78663.589999999997</v>
      </c>
      <c r="BL139" s="18" t="s">
        <v>174</v>
      </c>
      <c r="BM139" s="216" t="s">
        <v>765</v>
      </c>
    </row>
    <row r="140" s="2" customFormat="1">
      <c r="A140" s="33"/>
      <c r="B140" s="34"/>
      <c r="C140" s="35"/>
      <c r="D140" s="218" t="s">
        <v>176</v>
      </c>
      <c r="E140" s="35"/>
      <c r="F140" s="219" t="s">
        <v>766</v>
      </c>
      <c r="G140" s="35"/>
      <c r="H140" s="35"/>
      <c r="I140" s="35"/>
      <c r="J140" s="35"/>
      <c r="K140" s="35"/>
      <c r="L140" s="39"/>
      <c r="M140" s="220"/>
      <c r="N140" s="221"/>
      <c r="O140" s="78"/>
      <c r="P140" s="78"/>
      <c r="Q140" s="78"/>
      <c r="R140" s="78"/>
      <c r="S140" s="78"/>
      <c r="T140" s="79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8" t="s">
        <v>176</v>
      </c>
      <c r="AU140" s="18" t="s">
        <v>84</v>
      </c>
    </row>
    <row r="141" s="13" customFormat="1">
      <c r="A141" s="13"/>
      <c r="B141" s="222"/>
      <c r="C141" s="223"/>
      <c r="D141" s="224" t="s">
        <v>178</v>
      </c>
      <c r="E141" s="225" t="s">
        <v>18</v>
      </c>
      <c r="F141" s="226" t="s">
        <v>767</v>
      </c>
      <c r="G141" s="223"/>
      <c r="H141" s="225" t="s">
        <v>18</v>
      </c>
      <c r="I141" s="223"/>
      <c r="J141" s="223"/>
      <c r="K141" s="223"/>
      <c r="L141" s="227"/>
      <c r="M141" s="228"/>
      <c r="N141" s="229"/>
      <c r="O141" s="229"/>
      <c r="P141" s="229"/>
      <c r="Q141" s="229"/>
      <c r="R141" s="229"/>
      <c r="S141" s="229"/>
      <c r="T141" s="23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1" t="s">
        <v>178</v>
      </c>
      <c r="AU141" s="231" t="s">
        <v>84</v>
      </c>
      <c r="AV141" s="13" t="s">
        <v>20</v>
      </c>
      <c r="AW141" s="13" t="s">
        <v>180</v>
      </c>
      <c r="AX141" s="13" t="s">
        <v>76</v>
      </c>
      <c r="AY141" s="231" t="s">
        <v>167</v>
      </c>
    </row>
    <row r="142" s="14" customFormat="1">
      <c r="A142" s="14"/>
      <c r="B142" s="232"/>
      <c r="C142" s="233"/>
      <c r="D142" s="224" t="s">
        <v>178</v>
      </c>
      <c r="E142" s="234" t="s">
        <v>18</v>
      </c>
      <c r="F142" s="235" t="s">
        <v>768</v>
      </c>
      <c r="G142" s="233"/>
      <c r="H142" s="236">
        <v>194.40000000000001</v>
      </c>
      <c r="I142" s="233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178</v>
      </c>
      <c r="AU142" s="241" t="s">
        <v>84</v>
      </c>
      <c r="AV142" s="14" t="s">
        <v>84</v>
      </c>
      <c r="AW142" s="14" t="s">
        <v>180</v>
      </c>
      <c r="AX142" s="14" t="s">
        <v>76</v>
      </c>
      <c r="AY142" s="241" t="s">
        <v>167</v>
      </c>
    </row>
    <row r="143" s="13" customFormat="1">
      <c r="A143" s="13"/>
      <c r="B143" s="222"/>
      <c r="C143" s="223"/>
      <c r="D143" s="224" t="s">
        <v>178</v>
      </c>
      <c r="E143" s="225" t="s">
        <v>18</v>
      </c>
      <c r="F143" s="226" t="s">
        <v>761</v>
      </c>
      <c r="G143" s="223"/>
      <c r="H143" s="225" t="s">
        <v>18</v>
      </c>
      <c r="I143" s="223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178</v>
      </c>
      <c r="AU143" s="231" t="s">
        <v>84</v>
      </c>
      <c r="AV143" s="13" t="s">
        <v>20</v>
      </c>
      <c r="AW143" s="13" t="s">
        <v>180</v>
      </c>
      <c r="AX143" s="13" t="s">
        <v>76</v>
      </c>
      <c r="AY143" s="231" t="s">
        <v>167</v>
      </c>
    </row>
    <row r="144" s="14" customFormat="1">
      <c r="A144" s="14"/>
      <c r="B144" s="232"/>
      <c r="C144" s="233"/>
      <c r="D144" s="224" t="s">
        <v>178</v>
      </c>
      <c r="E144" s="234" t="s">
        <v>18</v>
      </c>
      <c r="F144" s="235" t="s">
        <v>769</v>
      </c>
      <c r="G144" s="233"/>
      <c r="H144" s="236">
        <v>0.79500000000000004</v>
      </c>
      <c r="I144" s="233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178</v>
      </c>
      <c r="AU144" s="241" t="s">
        <v>84</v>
      </c>
      <c r="AV144" s="14" t="s">
        <v>84</v>
      </c>
      <c r="AW144" s="14" t="s">
        <v>180</v>
      </c>
      <c r="AX144" s="14" t="s">
        <v>76</v>
      </c>
      <c r="AY144" s="241" t="s">
        <v>167</v>
      </c>
    </row>
    <row r="145" s="2" customFormat="1" ht="16.5" customHeight="1">
      <c r="A145" s="33"/>
      <c r="B145" s="34"/>
      <c r="C145" s="206" t="s">
        <v>242</v>
      </c>
      <c r="D145" s="206" t="s">
        <v>169</v>
      </c>
      <c r="E145" s="207" t="s">
        <v>770</v>
      </c>
      <c r="F145" s="208" t="s">
        <v>771</v>
      </c>
      <c r="G145" s="209" t="s">
        <v>124</v>
      </c>
      <c r="H145" s="210">
        <v>195.19499999999999</v>
      </c>
      <c r="I145" s="211">
        <v>77.799999999999997</v>
      </c>
      <c r="J145" s="211">
        <f>ROUND(I145*H145,2)</f>
        <v>15186.17</v>
      </c>
      <c r="K145" s="208" t="s">
        <v>173</v>
      </c>
      <c r="L145" s="39"/>
      <c r="M145" s="212" t="s">
        <v>18</v>
      </c>
      <c r="N145" s="213" t="s">
        <v>47</v>
      </c>
      <c r="O145" s="214">
        <v>0.083000000000000004</v>
      </c>
      <c r="P145" s="214">
        <f>O145*H145</f>
        <v>16.201184999999999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6" t="s">
        <v>174</v>
      </c>
      <c r="AT145" s="216" t="s">
        <v>169</v>
      </c>
      <c r="AU145" s="216" t="s">
        <v>84</v>
      </c>
      <c r="AY145" s="18" t="s">
        <v>167</v>
      </c>
      <c r="BE145" s="217">
        <f>IF(N145="základní",J145,0)</f>
        <v>15186.17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20</v>
      </c>
      <c r="BK145" s="217">
        <f>ROUND(I145*H145,2)</f>
        <v>15186.17</v>
      </c>
      <c r="BL145" s="18" t="s">
        <v>174</v>
      </c>
      <c r="BM145" s="216" t="s">
        <v>772</v>
      </c>
    </row>
    <row r="146" s="2" customFormat="1">
      <c r="A146" s="33"/>
      <c r="B146" s="34"/>
      <c r="C146" s="35"/>
      <c r="D146" s="218" t="s">
        <v>176</v>
      </c>
      <c r="E146" s="35"/>
      <c r="F146" s="219" t="s">
        <v>773</v>
      </c>
      <c r="G146" s="35"/>
      <c r="H146" s="35"/>
      <c r="I146" s="35"/>
      <c r="J146" s="35"/>
      <c r="K146" s="35"/>
      <c r="L146" s="39"/>
      <c r="M146" s="220"/>
      <c r="N146" s="221"/>
      <c r="O146" s="78"/>
      <c r="P146" s="78"/>
      <c r="Q146" s="78"/>
      <c r="R146" s="78"/>
      <c r="S146" s="78"/>
      <c r="T146" s="79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176</v>
      </c>
      <c r="AU146" s="18" t="s">
        <v>84</v>
      </c>
    </row>
    <row r="147" s="2" customFormat="1" ht="24.15" customHeight="1">
      <c r="A147" s="33"/>
      <c r="B147" s="34"/>
      <c r="C147" s="206" t="s">
        <v>247</v>
      </c>
      <c r="D147" s="206" t="s">
        <v>169</v>
      </c>
      <c r="E147" s="207" t="s">
        <v>774</v>
      </c>
      <c r="F147" s="208" t="s">
        <v>775</v>
      </c>
      <c r="G147" s="209" t="s">
        <v>124</v>
      </c>
      <c r="H147" s="210">
        <v>101.901</v>
      </c>
      <c r="I147" s="211">
        <v>825</v>
      </c>
      <c r="J147" s="211">
        <f>ROUND(I147*H147,2)</f>
        <v>84068.330000000002</v>
      </c>
      <c r="K147" s="208" t="s">
        <v>173</v>
      </c>
      <c r="L147" s="39"/>
      <c r="M147" s="212" t="s">
        <v>18</v>
      </c>
      <c r="N147" s="213" t="s">
        <v>47</v>
      </c>
      <c r="O147" s="214">
        <v>0.48899999999999999</v>
      </c>
      <c r="P147" s="214">
        <f>O147*H147</f>
        <v>49.829588999999999</v>
      </c>
      <c r="Q147" s="214">
        <v>0.0041900000000000001</v>
      </c>
      <c r="R147" s="214">
        <f>Q147*H147</f>
        <v>0.42696518999999999</v>
      </c>
      <c r="S147" s="214">
        <v>0</v>
      </c>
      <c r="T147" s="21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6" t="s">
        <v>174</v>
      </c>
      <c r="AT147" s="216" t="s">
        <v>169</v>
      </c>
      <c r="AU147" s="216" t="s">
        <v>84</v>
      </c>
      <c r="AY147" s="18" t="s">
        <v>167</v>
      </c>
      <c r="BE147" s="217">
        <f>IF(N147="základní",J147,0)</f>
        <v>84068.330000000002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20</v>
      </c>
      <c r="BK147" s="217">
        <f>ROUND(I147*H147,2)</f>
        <v>84068.330000000002</v>
      </c>
      <c r="BL147" s="18" t="s">
        <v>174</v>
      </c>
      <c r="BM147" s="216" t="s">
        <v>776</v>
      </c>
    </row>
    <row r="148" s="2" customFormat="1">
      <c r="A148" s="33"/>
      <c r="B148" s="34"/>
      <c r="C148" s="35"/>
      <c r="D148" s="218" t="s">
        <v>176</v>
      </c>
      <c r="E148" s="35"/>
      <c r="F148" s="219" t="s">
        <v>777</v>
      </c>
      <c r="G148" s="35"/>
      <c r="H148" s="35"/>
      <c r="I148" s="35"/>
      <c r="J148" s="35"/>
      <c r="K148" s="35"/>
      <c r="L148" s="39"/>
      <c r="M148" s="220"/>
      <c r="N148" s="221"/>
      <c r="O148" s="78"/>
      <c r="P148" s="78"/>
      <c r="Q148" s="78"/>
      <c r="R148" s="78"/>
      <c r="S148" s="78"/>
      <c r="T148" s="79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176</v>
      </c>
      <c r="AU148" s="18" t="s">
        <v>84</v>
      </c>
    </row>
    <row r="149" s="13" customFormat="1">
      <c r="A149" s="13"/>
      <c r="B149" s="222"/>
      <c r="C149" s="223"/>
      <c r="D149" s="224" t="s">
        <v>178</v>
      </c>
      <c r="E149" s="225" t="s">
        <v>18</v>
      </c>
      <c r="F149" s="226" t="s">
        <v>767</v>
      </c>
      <c r="G149" s="223"/>
      <c r="H149" s="225" t="s">
        <v>18</v>
      </c>
      <c r="I149" s="223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178</v>
      </c>
      <c r="AU149" s="231" t="s">
        <v>84</v>
      </c>
      <c r="AV149" s="13" t="s">
        <v>20</v>
      </c>
      <c r="AW149" s="13" t="s">
        <v>180</v>
      </c>
      <c r="AX149" s="13" t="s">
        <v>76</v>
      </c>
      <c r="AY149" s="231" t="s">
        <v>167</v>
      </c>
    </row>
    <row r="150" s="14" customFormat="1">
      <c r="A150" s="14"/>
      <c r="B150" s="232"/>
      <c r="C150" s="233"/>
      <c r="D150" s="224" t="s">
        <v>178</v>
      </c>
      <c r="E150" s="234" t="s">
        <v>18</v>
      </c>
      <c r="F150" s="235" t="s">
        <v>778</v>
      </c>
      <c r="G150" s="233"/>
      <c r="H150" s="236">
        <v>101.900699311845</v>
      </c>
      <c r="I150" s="233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178</v>
      </c>
      <c r="AU150" s="241" t="s">
        <v>84</v>
      </c>
      <c r="AV150" s="14" t="s">
        <v>84</v>
      </c>
      <c r="AW150" s="14" t="s">
        <v>180</v>
      </c>
      <c r="AX150" s="14" t="s">
        <v>76</v>
      </c>
      <c r="AY150" s="241" t="s">
        <v>167</v>
      </c>
    </row>
    <row r="151" s="2" customFormat="1" ht="24.15" customHeight="1">
      <c r="A151" s="33"/>
      <c r="B151" s="34"/>
      <c r="C151" s="206" t="s">
        <v>255</v>
      </c>
      <c r="D151" s="206" t="s">
        <v>169</v>
      </c>
      <c r="E151" s="207" t="s">
        <v>779</v>
      </c>
      <c r="F151" s="208" t="s">
        <v>780</v>
      </c>
      <c r="G151" s="209" t="s">
        <v>124</v>
      </c>
      <c r="H151" s="210">
        <v>101.901</v>
      </c>
      <c r="I151" s="211">
        <v>133</v>
      </c>
      <c r="J151" s="211">
        <f>ROUND(I151*H151,2)</f>
        <v>13552.83</v>
      </c>
      <c r="K151" s="208" t="s">
        <v>173</v>
      </c>
      <c r="L151" s="39"/>
      <c r="M151" s="212" t="s">
        <v>18</v>
      </c>
      <c r="N151" s="213" t="s">
        <v>47</v>
      </c>
      <c r="O151" s="214">
        <v>0.157</v>
      </c>
      <c r="P151" s="214">
        <f>O151*H151</f>
        <v>15.998457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6" t="s">
        <v>174</v>
      </c>
      <c r="AT151" s="216" t="s">
        <v>169</v>
      </c>
      <c r="AU151" s="216" t="s">
        <v>84</v>
      </c>
      <c r="AY151" s="18" t="s">
        <v>167</v>
      </c>
      <c r="BE151" s="217">
        <f>IF(N151="základní",J151,0)</f>
        <v>13552.83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20</v>
      </c>
      <c r="BK151" s="217">
        <f>ROUND(I151*H151,2)</f>
        <v>13552.83</v>
      </c>
      <c r="BL151" s="18" t="s">
        <v>174</v>
      </c>
      <c r="BM151" s="216" t="s">
        <v>781</v>
      </c>
    </row>
    <row r="152" s="2" customFormat="1">
      <c r="A152" s="33"/>
      <c r="B152" s="34"/>
      <c r="C152" s="35"/>
      <c r="D152" s="218" t="s">
        <v>176</v>
      </c>
      <c r="E152" s="35"/>
      <c r="F152" s="219" t="s">
        <v>782</v>
      </c>
      <c r="G152" s="35"/>
      <c r="H152" s="35"/>
      <c r="I152" s="35"/>
      <c r="J152" s="35"/>
      <c r="K152" s="35"/>
      <c r="L152" s="39"/>
      <c r="M152" s="220"/>
      <c r="N152" s="221"/>
      <c r="O152" s="78"/>
      <c r="P152" s="78"/>
      <c r="Q152" s="78"/>
      <c r="R152" s="78"/>
      <c r="S152" s="78"/>
      <c r="T152" s="79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T152" s="18" t="s">
        <v>176</v>
      </c>
      <c r="AU152" s="18" t="s">
        <v>84</v>
      </c>
    </row>
    <row r="153" s="2" customFormat="1" ht="24.15" customHeight="1">
      <c r="A153" s="33"/>
      <c r="B153" s="34"/>
      <c r="C153" s="206" t="s">
        <v>265</v>
      </c>
      <c r="D153" s="206" t="s">
        <v>169</v>
      </c>
      <c r="E153" s="207" t="s">
        <v>783</v>
      </c>
      <c r="F153" s="208" t="s">
        <v>784</v>
      </c>
      <c r="G153" s="209" t="s">
        <v>322</v>
      </c>
      <c r="H153" s="210">
        <v>4.4009999999999998</v>
      </c>
      <c r="I153" s="211">
        <v>54100</v>
      </c>
      <c r="J153" s="211">
        <f>ROUND(I153*H153,2)</f>
        <v>238094.10000000001</v>
      </c>
      <c r="K153" s="208" t="s">
        <v>173</v>
      </c>
      <c r="L153" s="39"/>
      <c r="M153" s="212" t="s">
        <v>18</v>
      </c>
      <c r="N153" s="213" t="s">
        <v>47</v>
      </c>
      <c r="O153" s="214">
        <v>23.968</v>
      </c>
      <c r="P153" s="214">
        <f>O153*H153</f>
        <v>105.48316799999999</v>
      </c>
      <c r="Q153" s="214">
        <v>1.0606199999999999</v>
      </c>
      <c r="R153" s="214">
        <f>Q153*H153</f>
        <v>4.6677886199999996</v>
      </c>
      <c r="S153" s="214">
        <v>0</v>
      </c>
      <c r="T153" s="21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6" t="s">
        <v>174</v>
      </c>
      <c r="AT153" s="216" t="s">
        <v>169</v>
      </c>
      <c r="AU153" s="216" t="s">
        <v>84</v>
      </c>
      <c r="AY153" s="18" t="s">
        <v>167</v>
      </c>
      <c r="BE153" s="217">
        <f>IF(N153="základní",J153,0)</f>
        <v>238094.10000000001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20</v>
      </c>
      <c r="BK153" s="217">
        <f>ROUND(I153*H153,2)</f>
        <v>238094.10000000001</v>
      </c>
      <c r="BL153" s="18" t="s">
        <v>174</v>
      </c>
      <c r="BM153" s="216" t="s">
        <v>785</v>
      </c>
    </row>
    <row r="154" s="2" customFormat="1">
      <c r="A154" s="33"/>
      <c r="B154" s="34"/>
      <c r="C154" s="35"/>
      <c r="D154" s="218" t="s">
        <v>176</v>
      </c>
      <c r="E154" s="35"/>
      <c r="F154" s="219" t="s">
        <v>786</v>
      </c>
      <c r="G154" s="35"/>
      <c r="H154" s="35"/>
      <c r="I154" s="35"/>
      <c r="J154" s="35"/>
      <c r="K154" s="35"/>
      <c r="L154" s="39"/>
      <c r="M154" s="220"/>
      <c r="N154" s="221"/>
      <c r="O154" s="78"/>
      <c r="P154" s="78"/>
      <c r="Q154" s="78"/>
      <c r="R154" s="78"/>
      <c r="S154" s="78"/>
      <c r="T154" s="79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8" t="s">
        <v>176</v>
      </c>
      <c r="AU154" s="18" t="s">
        <v>84</v>
      </c>
    </row>
    <row r="155" s="14" customFormat="1">
      <c r="A155" s="14"/>
      <c r="B155" s="232"/>
      <c r="C155" s="233"/>
      <c r="D155" s="224" t="s">
        <v>178</v>
      </c>
      <c r="E155" s="233"/>
      <c r="F155" s="235" t="s">
        <v>787</v>
      </c>
      <c r="G155" s="233"/>
      <c r="H155" s="236">
        <v>4.4009999999999998</v>
      </c>
      <c r="I155" s="233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178</v>
      </c>
      <c r="AU155" s="241" t="s">
        <v>84</v>
      </c>
      <c r="AV155" s="14" t="s">
        <v>84</v>
      </c>
      <c r="AW155" s="14" t="s">
        <v>4</v>
      </c>
      <c r="AX155" s="14" t="s">
        <v>20</v>
      </c>
      <c r="AY155" s="241" t="s">
        <v>167</v>
      </c>
    </row>
    <row r="156" s="12" customFormat="1" ht="22.8" customHeight="1">
      <c r="A156" s="12"/>
      <c r="B156" s="191"/>
      <c r="C156" s="192"/>
      <c r="D156" s="193" t="s">
        <v>75</v>
      </c>
      <c r="E156" s="204" t="s">
        <v>126</v>
      </c>
      <c r="F156" s="204" t="s">
        <v>788</v>
      </c>
      <c r="G156" s="192"/>
      <c r="H156" s="192"/>
      <c r="I156" s="192"/>
      <c r="J156" s="205">
        <f>BK156</f>
        <v>776265.55000000005</v>
      </c>
      <c r="K156" s="192"/>
      <c r="L156" s="196"/>
      <c r="M156" s="197"/>
      <c r="N156" s="198"/>
      <c r="O156" s="198"/>
      <c r="P156" s="199">
        <f>SUM(P157:P206)</f>
        <v>343.31502899999998</v>
      </c>
      <c r="Q156" s="198"/>
      <c r="R156" s="199">
        <f>SUM(R157:R206)</f>
        <v>74.56189766</v>
      </c>
      <c r="S156" s="198"/>
      <c r="T156" s="200">
        <f>SUM(T157:T206)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20</v>
      </c>
      <c r="AT156" s="202" t="s">
        <v>75</v>
      </c>
      <c r="AU156" s="202" t="s">
        <v>20</v>
      </c>
      <c r="AY156" s="201" t="s">
        <v>167</v>
      </c>
      <c r="BK156" s="203">
        <f>SUM(BK157:BK206)</f>
        <v>776265.55000000005</v>
      </c>
    </row>
    <row r="157" s="2" customFormat="1" ht="49.05" customHeight="1">
      <c r="A157" s="33"/>
      <c r="B157" s="34"/>
      <c r="C157" s="206" t="s">
        <v>8</v>
      </c>
      <c r="D157" s="206" t="s">
        <v>169</v>
      </c>
      <c r="E157" s="207" t="s">
        <v>789</v>
      </c>
      <c r="F157" s="208" t="s">
        <v>790</v>
      </c>
      <c r="G157" s="209" t="s">
        <v>172</v>
      </c>
      <c r="H157" s="210">
        <v>23.443999999999999</v>
      </c>
      <c r="I157" s="211">
        <v>6740</v>
      </c>
      <c r="J157" s="211">
        <f>ROUND(I157*H157,2)</f>
        <v>158012.56</v>
      </c>
      <c r="K157" s="208" t="s">
        <v>173</v>
      </c>
      <c r="L157" s="39"/>
      <c r="M157" s="212" t="s">
        <v>18</v>
      </c>
      <c r="N157" s="213" t="s">
        <v>47</v>
      </c>
      <c r="O157" s="214">
        <v>4.3470000000000004</v>
      </c>
      <c r="P157" s="214">
        <f>O157*H157</f>
        <v>101.911068</v>
      </c>
      <c r="Q157" s="214">
        <v>2.5360200000000002</v>
      </c>
      <c r="R157" s="214">
        <f>Q157*H157</f>
        <v>59.454452879999998</v>
      </c>
      <c r="S157" s="214">
        <v>0</v>
      </c>
      <c r="T157" s="21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6" t="s">
        <v>174</v>
      </c>
      <c r="AT157" s="216" t="s">
        <v>169</v>
      </c>
      <c r="AU157" s="216" t="s">
        <v>84</v>
      </c>
      <c r="AY157" s="18" t="s">
        <v>167</v>
      </c>
      <c r="BE157" s="217">
        <f>IF(N157="základní",J157,0)</f>
        <v>158012.56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20</v>
      </c>
      <c r="BK157" s="217">
        <f>ROUND(I157*H157,2)</f>
        <v>158012.56</v>
      </c>
      <c r="BL157" s="18" t="s">
        <v>174</v>
      </c>
      <c r="BM157" s="216" t="s">
        <v>791</v>
      </c>
    </row>
    <row r="158" s="2" customFormat="1">
      <c r="A158" s="33"/>
      <c r="B158" s="34"/>
      <c r="C158" s="35"/>
      <c r="D158" s="218" t="s">
        <v>176</v>
      </c>
      <c r="E158" s="35"/>
      <c r="F158" s="219" t="s">
        <v>792</v>
      </c>
      <c r="G158" s="35"/>
      <c r="H158" s="35"/>
      <c r="I158" s="35"/>
      <c r="J158" s="35"/>
      <c r="K158" s="35"/>
      <c r="L158" s="39"/>
      <c r="M158" s="220"/>
      <c r="N158" s="221"/>
      <c r="O158" s="78"/>
      <c r="P158" s="78"/>
      <c r="Q158" s="78"/>
      <c r="R158" s="78"/>
      <c r="S158" s="78"/>
      <c r="T158" s="79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176</v>
      </c>
      <c r="AU158" s="18" t="s">
        <v>84</v>
      </c>
    </row>
    <row r="159" s="13" customFormat="1">
      <c r="A159" s="13"/>
      <c r="B159" s="222"/>
      <c r="C159" s="223"/>
      <c r="D159" s="224" t="s">
        <v>178</v>
      </c>
      <c r="E159" s="225" t="s">
        <v>18</v>
      </c>
      <c r="F159" s="226" t="s">
        <v>793</v>
      </c>
      <c r="G159" s="223"/>
      <c r="H159" s="225" t="s">
        <v>18</v>
      </c>
      <c r="I159" s="223"/>
      <c r="J159" s="223"/>
      <c r="K159" s="223"/>
      <c r="L159" s="227"/>
      <c r="M159" s="228"/>
      <c r="N159" s="229"/>
      <c r="O159" s="229"/>
      <c r="P159" s="229"/>
      <c r="Q159" s="229"/>
      <c r="R159" s="229"/>
      <c r="S159" s="229"/>
      <c r="T159" s="23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1" t="s">
        <v>178</v>
      </c>
      <c r="AU159" s="231" t="s">
        <v>84</v>
      </c>
      <c r="AV159" s="13" t="s">
        <v>20</v>
      </c>
      <c r="AW159" s="13" t="s">
        <v>180</v>
      </c>
      <c r="AX159" s="13" t="s">
        <v>76</v>
      </c>
      <c r="AY159" s="231" t="s">
        <v>167</v>
      </c>
    </row>
    <row r="160" s="14" customFormat="1">
      <c r="A160" s="14"/>
      <c r="B160" s="232"/>
      <c r="C160" s="233"/>
      <c r="D160" s="224" t="s">
        <v>178</v>
      </c>
      <c r="E160" s="234" t="s">
        <v>18</v>
      </c>
      <c r="F160" s="235" t="s">
        <v>794</v>
      </c>
      <c r="G160" s="233"/>
      <c r="H160" s="236">
        <v>1.2825</v>
      </c>
      <c r="I160" s="233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178</v>
      </c>
      <c r="AU160" s="241" t="s">
        <v>84</v>
      </c>
      <c r="AV160" s="14" t="s">
        <v>84</v>
      </c>
      <c r="AW160" s="14" t="s">
        <v>180</v>
      </c>
      <c r="AX160" s="14" t="s">
        <v>76</v>
      </c>
      <c r="AY160" s="241" t="s">
        <v>167</v>
      </c>
    </row>
    <row r="161" s="14" customFormat="1">
      <c r="A161" s="14"/>
      <c r="B161" s="232"/>
      <c r="C161" s="233"/>
      <c r="D161" s="224" t="s">
        <v>178</v>
      </c>
      <c r="E161" s="234" t="s">
        <v>18</v>
      </c>
      <c r="F161" s="235" t="s">
        <v>795</v>
      </c>
      <c r="G161" s="233"/>
      <c r="H161" s="236">
        <v>2.1870000000000003</v>
      </c>
      <c r="I161" s="233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178</v>
      </c>
      <c r="AU161" s="241" t="s">
        <v>84</v>
      </c>
      <c r="AV161" s="14" t="s">
        <v>84</v>
      </c>
      <c r="AW161" s="14" t="s">
        <v>180</v>
      </c>
      <c r="AX161" s="14" t="s">
        <v>76</v>
      </c>
      <c r="AY161" s="241" t="s">
        <v>167</v>
      </c>
    </row>
    <row r="162" s="13" customFormat="1">
      <c r="A162" s="13"/>
      <c r="B162" s="222"/>
      <c r="C162" s="223"/>
      <c r="D162" s="224" t="s">
        <v>178</v>
      </c>
      <c r="E162" s="225" t="s">
        <v>18</v>
      </c>
      <c r="F162" s="226" t="s">
        <v>796</v>
      </c>
      <c r="G162" s="223"/>
      <c r="H162" s="225" t="s">
        <v>18</v>
      </c>
      <c r="I162" s="223"/>
      <c r="J162" s="223"/>
      <c r="K162" s="223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178</v>
      </c>
      <c r="AU162" s="231" t="s">
        <v>84</v>
      </c>
      <c r="AV162" s="13" t="s">
        <v>20</v>
      </c>
      <c r="AW162" s="13" t="s">
        <v>180</v>
      </c>
      <c r="AX162" s="13" t="s">
        <v>76</v>
      </c>
      <c r="AY162" s="231" t="s">
        <v>167</v>
      </c>
    </row>
    <row r="163" s="14" customFormat="1">
      <c r="A163" s="14"/>
      <c r="B163" s="232"/>
      <c r="C163" s="233"/>
      <c r="D163" s="224" t="s">
        <v>178</v>
      </c>
      <c r="E163" s="234" t="s">
        <v>18</v>
      </c>
      <c r="F163" s="235" t="s">
        <v>797</v>
      </c>
      <c r="G163" s="233"/>
      <c r="H163" s="236">
        <v>6.8264999999999993</v>
      </c>
      <c r="I163" s="233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178</v>
      </c>
      <c r="AU163" s="241" t="s">
        <v>84</v>
      </c>
      <c r="AV163" s="14" t="s">
        <v>84</v>
      </c>
      <c r="AW163" s="14" t="s">
        <v>180</v>
      </c>
      <c r="AX163" s="14" t="s">
        <v>76</v>
      </c>
      <c r="AY163" s="241" t="s">
        <v>167</v>
      </c>
    </row>
    <row r="164" s="13" customFormat="1">
      <c r="A164" s="13"/>
      <c r="B164" s="222"/>
      <c r="C164" s="223"/>
      <c r="D164" s="224" t="s">
        <v>178</v>
      </c>
      <c r="E164" s="225" t="s">
        <v>18</v>
      </c>
      <c r="F164" s="226" t="s">
        <v>798</v>
      </c>
      <c r="G164" s="223"/>
      <c r="H164" s="225" t="s">
        <v>18</v>
      </c>
      <c r="I164" s="223"/>
      <c r="J164" s="223"/>
      <c r="K164" s="223"/>
      <c r="L164" s="227"/>
      <c r="M164" s="228"/>
      <c r="N164" s="229"/>
      <c r="O164" s="229"/>
      <c r="P164" s="229"/>
      <c r="Q164" s="229"/>
      <c r="R164" s="229"/>
      <c r="S164" s="229"/>
      <c r="T164" s="230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1" t="s">
        <v>178</v>
      </c>
      <c r="AU164" s="231" t="s">
        <v>84</v>
      </c>
      <c r="AV164" s="13" t="s">
        <v>20</v>
      </c>
      <c r="AW164" s="13" t="s">
        <v>180</v>
      </c>
      <c r="AX164" s="13" t="s">
        <v>76</v>
      </c>
      <c r="AY164" s="231" t="s">
        <v>167</v>
      </c>
    </row>
    <row r="165" s="14" customFormat="1">
      <c r="A165" s="14"/>
      <c r="B165" s="232"/>
      <c r="C165" s="233"/>
      <c r="D165" s="224" t="s">
        <v>178</v>
      </c>
      <c r="E165" s="234" t="s">
        <v>18</v>
      </c>
      <c r="F165" s="235" t="s">
        <v>799</v>
      </c>
      <c r="G165" s="233"/>
      <c r="H165" s="236">
        <v>12.045</v>
      </c>
      <c r="I165" s="233"/>
      <c r="J165" s="233"/>
      <c r="K165" s="233"/>
      <c r="L165" s="237"/>
      <c r="M165" s="238"/>
      <c r="N165" s="239"/>
      <c r="O165" s="239"/>
      <c r="P165" s="239"/>
      <c r="Q165" s="239"/>
      <c r="R165" s="239"/>
      <c r="S165" s="239"/>
      <c r="T165" s="240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1" t="s">
        <v>178</v>
      </c>
      <c r="AU165" s="241" t="s">
        <v>84</v>
      </c>
      <c r="AV165" s="14" t="s">
        <v>84</v>
      </c>
      <c r="AW165" s="14" t="s">
        <v>180</v>
      </c>
      <c r="AX165" s="14" t="s">
        <v>76</v>
      </c>
      <c r="AY165" s="241" t="s">
        <v>167</v>
      </c>
    </row>
    <row r="166" s="13" customFormat="1">
      <c r="A166" s="13"/>
      <c r="B166" s="222"/>
      <c r="C166" s="223"/>
      <c r="D166" s="224" t="s">
        <v>178</v>
      </c>
      <c r="E166" s="225" t="s">
        <v>18</v>
      </c>
      <c r="F166" s="226" t="s">
        <v>800</v>
      </c>
      <c r="G166" s="223"/>
      <c r="H166" s="225" t="s">
        <v>18</v>
      </c>
      <c r="I166" s="223"/>
      <c r="J166" s="223"/>
      <c r="K166" s="223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178</v>
      </c>
      <c r="AU166" s="231" t="s">
        <v>84</v>
      </c>
      <c r="AV166" s="13" t="s">
        <v>20</v>
      </c>
      <c r="AW166" s="13" t="s">
        <v>180</v>
      </c>
      <c r="AX166" s="13" t="s">
        <v>76</v>
      </c>
      <c r="AY166" s="231" t="s">
        <v>167</v>
      </c>
    </row>
    <row r="167" s="14" customFormat="1">
      <c r="A167" s="14"/>
      <c r="B167" s="232"/>
      <c r="C167" s="233"/>
      <c r="D167" s="224" t="s">
        <v>178</v>
      </c>
      <c r="E167" s="234" t="s">
        <v>18</v>
      </c>
      <c r="F167" s="235" t="s">
        <v>801</v>
      </c>
      <c r="G167" s="233"/>
      <c r="H167" s="236">
        <v>0.33187500000000003</v>
      </c>
      <c r="I167" s="233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1" t="s">
        <v>178</v>
      </c>
      <c r="AU167" s="241" t="s">
        <v>84</v>
      </c>
      <c r="AV167" s="14" t="s">
        <v>84</v>
      </c>
      <c r="AW167" s="14" t="s">
        <v>180</v>
      </c>
      <c r="AX167" s="14" t="s">
        <v>76</v>
      </c>
      <c r="AY167" s="241" t="s">
        <v>167</v>
      </c>
    </row>
    <row r="168" s="14" customFormat="1">
      <c r="A168" s="14"/>
      <c r="B168" s="232"/>
      <c r="C168" s="233"/>
      <c r="D168" s="224" t="s">
        <v>178</v>
      </c>
      <c r="E168" s="234" t="s">
        <v>18</v>
      </c>
      <c r="F168" s="235" t="s">
        <v>802</v>
      </c>
      <c r="G168" s="233"/>
      <c r="H168" s="236">
        <v>0.17500000000000002</v>
      </c>
      <c r="I168" s="233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178</v>
      </c>
      <c r="AU168" s="241" t="s">
        <v>84</v>
      </c>
      <c r="AV168" s="14" t="s">
        <v>84</v>
      </c>
      <c r="AW168" s="14" t="s">
        <v>180</v>
      </c>
      <c r="AX168" s="14" t="s">
        <v>76</v>
      </c>
      <c r="AY168" s="241" t="s">
        <v>167</v>
      </c>
    </row>
    <row r="169" s="13" customFormat="1">
      <c r="A169" s="13"/>
      <c r="B169" s="222"/>
      <c r="C169" s="223"/>
      <c r="D169" s="224" t="s">
        <v>178</v>
      </c>
      <c r="E169" s="225" t="s">
        <v>18</v>
      </c>
      <c r="F169" s="226" t="s">
        <v>803</v>
      </c>
      <c r="G169" s="223"/>
      <c r="H169" s="225" t="s">
        <v>18</v>
      </c>
      <c r="I169" s="223"/>
      <c r="J169" s="223"/>
      <c r="K169" s="223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178</v>
      </c>
      <c r="AU169" s="231" t="s">
        <v>84</v>
      </c>
      <c r="AV169" s="13" t="s">
        <v>20</v>
      </c>
      <c r="AW169" s="13" t="s">
        <v>180</v>
      </c>
      <c r="AX169" s="13" t="s">
        <v>76</v>
      </c>
      <c r="AY169" s="231" t="s">
        <v>167</v>
      </c>
    </row>
    <row r="170" s="14" customFormat="1">
      <c r="A170" s="14"/>
      <c r="B170" s="232"/>
      <c r="C170" s="233"/>
      <c r="D170" s="224" t="s">
        <v>178</v>
      </c>
      <c r="E170" s="234" t="s">
        <v>18</v>
      </c>
      <c r="F170" s="235" t="s">
        <v>804</v>
      </c>
      <c r="G170" s="233"/>
      <c r="H170" s="236">
        <v>0.39374999999999999</v>
      </c>
      <c r="I170" s="233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178</v>
      </c>
      <c r="AU170" s="241" t="s">
        <v>84</v>
      </c>
      <c r="AV170" s="14" t="s">
        <v>84</v>
      </c>
      <c r="AW170" s="14" t="s">
        <v>180</v>
      </c>
      <c r="AX170" s="14" t="s">
        <v>76</v>
      </c>
      <c r="AY170" s="241" t="s">
        <v>167</v>
      </c>
    </row>
    <row r="171" s="14" customFormat="1">
      <c r="A171" s="14"/>
      <c r="B171" s="232"/>
      <c r="C171" s="233"/>
      <c r="D171" s="224" t="s">
        <v>178</v>
      </c>
      <c r="E171" s="234" t="s">
        <v>18</v>
      </c>
      <c r="F171" s="235" t="s">
        <v>805</v>
      </c>
      <c r="G171" s="233"/>
      <c r="H171" s="236">
        <v>0.20250000000000001</v>
      </c>
      <c r="I171" s="233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178</v>
      </c>
      <c r="AU171" s="241" t="s">
        <v>84</v>
      </c>
      <c r="AV171" s="14" t="s">
        <v>84</v>
      </c>
      <c r="AW171" s="14" t="s">
        <v>180</v>
      </c>
      <c r="AX171" s="14" t="s">
        <v>76</v>
      </c>
      <c r="AY171" s="241" t="s">
        <v>167</v>
      </c>
    </row>
    <row r="172" s="2" customFormat="1" ht="49.05" customHeight="1">
      <c r="A172" s="33"/>
      <c r="B172" s="34"/>
      <c r="C172" s="206" t="s">
        <v>277</v>
      </c>
      <c r="D172" s="206" t="s">
        <v>169</v>
      </c>
      <c r="E172" s="207" t="s">
        <v>806</v>
      </c>
      <c r="F172" s="208" t="s">
        <v>807</v>
      </c>
      <c r="G172" s="209" t="s">
        <v>124</v>
      </c>
      <c r="H172" s="210">
        <v>73.143000000000001</v>
      </c>
      <c r="I172" s="211">
        <v>1380</v>
      </c>
      <c r="J172" s="211">
        <f>ROUND(I172*H172,2)</f>
        <v>100937.34</v>
      </c>
      <c r="K172" s="208" t="s">
        <v>173</v>
      </c>
      <c r="L172" s="39"/>
      <c r="M172" s="212" t="s">
        <v>18</v>
      </c>
      <c r="N172" s="213" t="s">
        <v>47</v>
      </c>
      <c r="O172" s="214">
        <v>1.51</v>
      </c>
      <c r="P172" s="214">
        <f>O172*H172</f>
        <v>110.44593</v>
      </c>
      <c r="Q172" s="214">
        <v>0.00247</v>
      </c>
      <c r="R172" s="214">
        <f>Q172*H172</f>
        <v>0.18066320999999999</v>
      </c>
      <c r="S172" s="214">
        <v>0</v>
      </c>
      <c r="T172" s="21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6" t="s">
        <v>174</v>
      </c>
      <c r="AT172" s="216" t="s">
        <v>169</v>
      </c>
      <c r="AU172" s="216" t="s">
        <v>84</v>
      </c>
      <c r="AY172" s="18" t="s">
        <v>167</v>
      </c>
      <c r="BE172" s="217">
        <f>IF(N172="základní",J172,0)</f>
        <v>100937.34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20</v>
      </c>
      <c r="BK172" s="217">
        <f>ROUND(I172*H172,2)</f>
        <v>100937.34</v>
      </c>
      <c r="BL172" s="18" t="s">
        <v>174</v>
      </c>
      <c r="BM172" s="216" t="s">
        <v>808</v>
      </c>
    </row>
    <row r="173" s="2" customFormat="1">
      <c r="A173" s="33"/>
      <c r="B173" s="34"/>
      <c r="C173" s="35"/>
      <c r="D173" s="218" t="s">
        <v>176</v>
      </c>
      <c r="E173" s="35"/>
      <c r="F173" s="219" t="s">
        <v>809</v>
      </c>
      <c r="G173" s="35"/>
      <c r="H173" s="35"/>
      <c r="I173" s="35"/>
      <c r="J173" s="35"/>
      <c r="K173" s="35"/>
      <c r="L173" s="39"/>
      <c r="M173" s="220"/>
      <c r="N173" s="221"/>
      <c r="O173" s="78"/>
      <c r="P173" s="78"/>
      <c r="Q173" s="78"/>
      <c r="R173" s="78"/>
      <c r="S173" s="78"/>
      <c r="T173" s="79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8" t="s">
        <v>176</v>
      </c>
      <c r="AU173" s="18" t="s">
        <v>84</v>
      </c>
    </row>
    <row r="174" s="13" customFormat="1">
      <c r="A174" s="13"/>
      <c r="B174" s="222"/>
      <c r="C174" s="223"/>
      <c r="D174" s="224" t="s">
        <v>178</v>
      </c>
      <c r="E174" s="225" t="s">
        <v>18</v>
      </c>
      <c r="F174" s="226" t="s">
        <v>793</v>
      </c>
      <c r="G174" s="223"/>
      <c r="H174" s="225" t="s">
        <v>18</v>
      </c>
      <c r="I174" s="223"/>
      <c r="J174" s="223"/>
      <c r="K174" s="223"/>
      <c r="L174" s="227"/>
      <c r="M174" s="228"/>
      <c r="N174" s="229"/>
      <c r="O174" s="229"/>
      <c r="P174" s="229"/>
      <c r="Q174" s="229"/>
      <c r="R174" s="229"/>
      <c r="S174" s="229"/>
      <c r="T174" s="230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1" t="s">
        <v>178</v>
      </c>
      <c r="AU174" s="231" t="s">
        <v>84</v>
      </c>
      <c r="AV174" s="13" t="s">
        <v>20</v>
      </c>
      <c r="AW174" s="13" t="s">
        <v>180</v>
      </c>
      <c r="AX174" s="13" t="s">
        <v>76</v>
      </c>
      <c r="AY174" s="231" t="s">
        <v>167</v>
      </c>
    </row>
    <row r="175" s="14" customFormat="1">
      <c r="A175" s="14"/>
      <c r="B175" s="232"/>
      <c r="C175" s="233"/>
      <c r="D175" s="224" t="s">
        <v>178</v>
      </c>
      <c r="E175" s="234" t="s">
        <v>18</v>
      </c>
      <c r="F175" s="235" t="s">
        <v>810</v>
      </c>
      <c r="G175" s="233"/>
      <c r="H175" s="236">
        <v>2.2999999999999998</v>
      </c>
      <c r="I175" s="233"/>
      <c r="J175" s="233"/>
      <c r="K175" s="233"/>
      <c r="L175" s="237"/>
      <c r="M175" s="238"/>
      <c r="N175" s="239"/>
      <c r="O175" s="239"/>
      <c r="P175" s="239"/>
      <c r="Q175" s="239"/>
      <c r="R175" s="239"/>
      <c r="S175" s="239"/>
      <c r="T175" s="24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41" t="s">
        <v>178</v>
      </c>
      <c r="AU175" s="241" t="s">
        <v>84</v>
      </c>
      <c r="AV175" s="14" t="s">
        <v>84</v>
      </c>
      <c r="AW175" s="14" t="s">
        <v>180</v>
      </c>
      <c r="AX175" s="14" t="s">
        <v>76</v>
      </c>
      <c r="AY175" s="241" t="s">
        <v>167</v>
      </c>
    </row>
    <row r="176" s="14" customFormat="1">
      <c r="A176" s="14"/>
      <c r="B176" s="232"/>
      <c r="C176" s="233"/>
      <c r="D176" s="224" t="s">
        <v>178</v>
      </c>
      <c r="E176" s="234" t="s">
        <v>18</v>
      </c>
      <c r="F176" s="235" t="s">
        <v>811</v>
      </c>
      <c r="G176" s="233"/>
      <c r="H176" s="236">
        <v>17.57</v>
      </c>
      <c r="I176" s="233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178</v>
      </c>
      <c r="AU176" s="241" t="s">
        <v>84</v>
      </c>
      <c r="AV176" s="14" t="s">
        <v>84</v>
      </c>
      <c r="AW176" s="14" t="s">
        <v>180</v>
      </c>
      <c r="AX176" s="14" t="s">
        <v>76</v>
      </c>
      <c r="AY176" s="241" t="s">
        <v>167</v>
      </c>
    </row>
    <row r="177" s="13" customFormat="1">
      <c r="A177" s="13"/>
      <c r="B177" s="222"/>
      <c r="C177" s="223"/>
      <c r="D177" s="224" t="s">
        <v>178</v>
      </c>
      <c r="E177" s="225" t="s">
        <v>18</v>
      </c>
      <c r="F177" s="226" t="s">
        <v>796</v>
      </c>
      <c r="G177" s="223"/>
      <c r="H177" s="225" t="s">
        <v>18</v>
      </c>
      <c r="I177" s="223"/>
      <c r="J177" s="223"/>
      <c r="K177" s="223"/>
      <c r="L177" s="227"/>
      <c r="M177" s="228"/>
      <c r="N177" s="229"/>
      <c r="O177" s="229"/>
      <c r="P177" s="229"/>
      <c r="Q177" s="229"/>
      <c r="R177" s="229"/>
      <c r="S177" s="229"/>
      <c r="T177" s="23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1" t="s">
        <v>178</v>
      </c>
      <c r="AU177" s="231" t="s">
        <v>84</v>
      </c>
      <c r="AV177" s="13" t="s">
        <v>20</v>
      </c>
      <c r="AW177" s="13" t="s">
        <v>180</v>
      </c>
      <c r="AX177" s="13" t="s">
        <v>76</v>
      </c>
      <c r="AY177" s="231" t="s">
        <v>167</v>
      </c>
    </row>
    <row r="178" s="14" customFormat="1">
      <c r="A178" s="14"/>
      <c r="B178" s="232"/>
      <c r="C178" s="233"/>
      <c r="D178" s="224" t="s">
        <v>178</v>
      </c>
      <c r="E178" s="234" t="s">
        <v>18</v>
      </c>
      <c r="F178" s="235" t="s">
        <v>812</v>
      </c>
      <c r="G178" s="233"/>
      <c r="H178" s="236">
        <v>5.79</v>
      </c>
      <c r="I178" s="233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178</v>
      </c>
      <c r="AU178" s="241" t="s">
        <v>84</v>
      </c>
      <c r="AV178" s="14" t="s">
        <v>84</v>
      </c>
      <c r="AW178" s="14" t="s">
        <v>180</v>
      </c>
      <c r="AX178" s="14" t="s">
        <v>76</v>
      </c>
      <c r="AY178" s="241" t="s">
        <v>167</v>
      </c>
    </row>
    <row r="179" s="13" customFormat="1">
      <c r="A179" s="13"/>
      <c r="B179" s="222"/>
      <c r="C179" s="223"/>
      <c r="D179" s="224" t="s">
        <v>178</v>
      </c>
      <c r="E179" s="225" t="s">
        <v>18</v>
      </c>
      <c r="F179" s="226" t="s">
        <v>798</v>
      </c>
      <c r="G179" s="223"/>
      <c r="H179" s="225" t="s">
        <v>18</v>
      </c>
      <c r="I179" s="223"/>
      <c r="J179" s="223"/>
      <c r="K179" s="223"/>
      <c r="L179" s="227"/>
      <c r="M179" s="228"/>
      <c r="N179" s="229"/>
      <c r="O179" s="229"/>
      <c r="P179" s="229"/>
      <c r="Q179" s="229"/>
      <c r="R179" s="229"/>
      <c r="S179" s="229"/>
      <c r="T179" s="23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1" t="s">
        <v>178</v>
      </c>
      <c r="AU179" s="231" t="s">
        <v>84</v>
      </c>
      <c r="AV179" s="13" t="s">
        <v>20</v>
      </c>
      <c r="AW179" s="13" t="s">
        <v>180</v>
      </c>
      <c r="AX179" s="13" t="s">
        <v>76</v>
      </c>
      <c r="AY179" s="231" t="s">
        <v>167</v>
      </c>
    </row>
    <row r="180" s="14" customFormat="1">
      <c r="A180" s="14"/>
      <c r="B180" s="232"/>
      <c r="C180" s="233"/>
      <c r="D180" s="224" t="s">
        <v>178</v>
      </c>
      <c r="E180" s="234" t="s">
        <v>18</v>
      </c>
      <c r="F180" s="235" t="s">
        <v>813</v>
      </c>
      <c r="G180" s="233"/>
      <c r="H180" s="236">
        <v>42.460000000000001</v>
      </c>
      <c r="I180" s="233"/>
      <c r="J180" s="233"/>
      <c r="K180" s="233"/>
      <c r="L180" s="237"/>
      <c r="M180" s="238"/>
      <c r="N180" s="239"/>
      <c r="O180" s="239"/>
      <c r="P180" s="239"/>
      <c r="Q180" s="239"/>
      <c r="R180" s="239"/>
      <c r="S180" s="239"/>
      <c r="T180" s="24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1" t="s">
        <v>178</v>
      </c>
      <c r="AU180" s="241" t="s">
        <v>84</v>
      </c>
      <c r="AV180" s="14" t="s">
        <v>84</v>
      </c>
      <c r="AW180" s="14" t="s">
        <v>180</v>
      </c>
      <c r="AX180" s="14" t="s">
        <v>76</v>
      </c>
      <c r="AY180" s="241" t="s">
        <v>167</v>
      </c>
    </row>
    <row r="181" s="13" customFormat="1">
      <c r="A181" s="13"/>
      <c r="B181" s="222"/>
      <c r="C181" s="223"/>
      <c r="D181" s="224" t="s">
        <v>178</v>
      </c>
      <c r="E181" s="225" t="s">
        <v>18</v>
      </c>
      <c r="F181" s="226" t="s">
        <v>800</v>
      </c>
      <c r="G181" s="223"/>
      <c r="H181" s="225" t="s">
        <v>18</v>
      </c>
      <c r="I181" s="223"/>
      <c r="J181" s="223"/>
      <c r="K181" s="223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178</v>
      </c>
      <c r="AU181" s="231" t="s">
        <v>84</v>
      </c>
      <c r="AV181" s="13" t="s">
        <v>20</v>
      </c>
      <c r="AW181" s="13" t="s">
        <v>180</v>
      </c>
      <c r="AX181" s="13" t="s">
        <v>76</v>
      </c>
      <c r="AY181" s="231" t="s">
        <v>167</v>
      </c>
    </row>
    <row r="182" s="14" customFormat="1">
      <c r="A182" s="14"/>
      <c r="B182" s="232"/>
      <c r="C182" s="233"/>
      <c r="D182" s="224" t="s">
        <v>178</v>
      </c>
      <c r="E182" s="234" t="s">
        <v>18</v>
      </c>
      <c r="F182" s="235" t="s">
        <v>814</v>
      </c>
      <c r="G182" s="233"/>
      <c r="H182" s="236">
        <v>0.96250000000000002</v>
      </c>
      <c r="I182" s="233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178</v>
      </c>
      <c r="AU182" s="241" t="s">
        <v>84</v>
      </c>
      <c r="AV182" s="14" t="s">
        <v>84</v>
      </c>
      <c r="AW182" s="14" t="s">
        <v>180</v>
      </c>
      <c r="AX182" s="14" t="s">
        <v>76</v>
      </c>
      <c r="AY182" s="241" t="s">
        <v>167</v>
      </c>
    </row>
    <row r="183" s="14" customFormat="1">
      <c r="A183" s="14"/>
      <c r="B183" s="232"/>
      <c r="C183" s="233"/>
      <c r="D183" s="224" t="s">
        <v>178</v>
      </c>
      <c r="E183" s="234" t="s">
        <v>18</v>
      </c>
      <c r="F183" s="235" t="s">
        <v>815</v>
      </c>
      <c r="G183" s="233"/>
      <c r="H183" s="236">
        <v>1.3700000000000001</v>
      </c>
      <c r="I183" s="233"/>
      <c r="J183" s="233"/>
      <c r="K183" s="233"/>
      <c r="L183" s="237"/>
      <c r="M183" s="238"/>
      <c r="N183" s="239"/>
      <c r="O183" s="239"/>
      <c r="P183" s="239"/>
      <c r="Q183" s="239"/>
      <c r="R183" s="239"/>
      <c r="S183" s="239"/>
      <c r="T183" s="240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1" t="s">
        <v>178</v>
      </c>
      <c r="AU183" s="241" t="s">
        <v>84</v>
      </c>
      <c r="AV183" s="14" t="s">
        <v>84</v>
      </c>
      <c r="AW183" s="14" t="s">
        <v>180</v>
      </c>
      <c r="AX183" s="14" t="s">
        <v>76</v>
      </c>
      <c r="AY183" s="241" t="s">
        <v>167</v>
      </c>
    </row>
    <row r="184" s="13" customFormat="1">
      <c r="A184" s="13"/>
      <c r="B184" s="222"/>
      <c r="C184" s="223"/>
      <c r="D184" s="224" t="s">
        <v>178</v>
      </c>
      <c r="E184" s="225" t="s">
        <v>18</v>
      </c>
      <c r="F184" s="226" t="s">
        <v>803</v>
      </c>
      <c r="G184" s="223"/>
      <c r="H184" s="225" t="s">
        <v>18</v>
      </c>
      <c r="I184" s="223"/>
      <c r="J184" s="223"/>
      <c r="K184" s="223"/>
      <c r="L184" s="227"/>
      <c r="M184" s="228"/>
      <c r="N184" s="229"/>
      <c r="O184" s="229"/>
      <c r="P184" s="229"/>
      <c r="Q184" s="229"/>
      <c r="R184" s="229"/>
      <c r="S184" s="229"/>
      <c r="T184" s="230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1" t="s">
        <v>178</v>
      </c>
      <c r="AU184" s="231" t="s">
        <v>84</v>
      </c>
      <c r="AV184" s="13" t="s">
        <v>20</v>
      </c>
      <c r="AW184" s="13" t="s">
        <v>180</v>
      </c>
      <c r="AX184" s="13" t="s">
        <v>76</v>
      </c>
      <c r="AY184" s="231" t="s">
        <v>167</v>
      </c>
    </row>
    <row r="185" s="14" customFormat="1">
      <c r="A185" s="14"/>
      <c r="B185" s="232"/>
      <c r="C185" s="233"/>
      <c r="D185" s="224" t="s">
        <v>178</v>
      </c>
      <c r="E185" s="234" t="s">
        <v>18</v>
      </c>
      <c r="F185" s="235" t="s">
        <v>816</v>
      </c>
      <c r="G185" s="233"/>
      <c r="H185" s="236">
        <v>1.1000000000000001</v>
      </c>
      <c r="I185" s="233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4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1" t="s">
        <v>178</v>
      </c>
      <c r="AU185" s="241" t="s">
        <v>84</v>
      </c>
      <c r="AV185" s="14" t="s">
        <v>84</v>
      </c>
      <c r="AW185" s="14" t="s">
        <v>180</v>
      </c>
      <c r="AX185" s="14" t="s">
        <v>76</v>
      </c>
      <c r="AY185" s="241" t="s">
        <v>167</v>
      </c>
    </row>
    <row r="186" s="14" customFormat="1">
      <c r="A186" s="14"/>
      <c r="B186" s="232"/>
      <c r="C186" s="233"/>
      <c r="D186" s="224" t="s">
        <v>178</v>
      </c>
      <c r="E186" s="234" t="s">
        <v>18</v>
      </c>
      <c r="F186" s="235" t="s">
        <v>817</v>
      </c>
      <c r="G186" s="233"/>
      <c r="H186" s="236">
        <v>1.5900000000000001</v>
      </c>
      <c r="I186" s="233"/>
      <c r="J186" s="233"/>
      <c r="K186" s="233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178</v>
      </c>
      <c r="AU186" s="241" t="s">
        <v>84</v>
      </c>
      <c r="AV186" s="14" t="s">
        <v>84</v>
      </c>
      <c r="AW186" s="14" t="s">
        <v>180</v>
      </c>
      <c r="AX186" s="14" t="s">
        <v>76</v>
      </c>
      <c r="AY186" s="241" t="s">
        <v>167</v>
      </c>
    </row>
    <row r="187" s="2" customFormat="1" ht="49.05" customHeight="1">
      <c r="A187" s="33"/>
      <c r="B187" s="34"/>
      <c r="C187" s="206" t="s">
        <v>284</v>
      </c>
      <c r="D187" s="206" t="s">
        <v>169</v>
      </c>
      <c r="E187" s="207" t="s">
        <v>818</v>
      </c>
      <c r="F187" s="208" t="s">
        <v>819</v>
      </c>
      <c r="G187" s="209" t="s">
        <v>124</v>
      </c>
      <c r="H187" s="210">
        <v>73.143000000000001</v>
      </c>
      <c r="I187" s="211">
        <v>250</v>
      </c>
      <c r="J187" s="211">
        <f>ROUND(I187*H187,2)</f>
        <v>18285.75</v>
      </c>
      <c r="K187" s="208" t="s">
        <v>173</v>
      </c>
      <c r="L187" s="39"/>
      <c r="M187" s="212" t="s">
        <v>18</v>
      </c>
      <c r="N187" s="213" t="s">
        <v>47</v>
      </c>
      <c r="O187" s="214">
        <v>0.35899999999999999</v>
      </c>
      <c r="P187" s="214">
        <f>O187*H187</f>
        <v>26.258337000000001</v>
      </c>
      <c r="Q187" s="214">
        <v>0</v>
      </c>
      <c r="R187" s="214">
        <f>Q187*H187</f>
        <v>0</v>
      </c>
      <c r="S187" s="214">
        <v>0</v>
      </c>
      <c r="T187" s="21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16" t="s">
        <v>174</v>
      </c>
      <c r="AT187" s="216" t="s">
        <v>169</v>
      </c>
      <c r="AU187" s="216" t="s">
        <v>84</v>
      </c>
      <c r="AY187" s="18" t="s">
        <v>167</v>
      </c>
      <c r="BE187" s="217">
        <f>IF(N187="základní",J187,0)</f>
        <v>18285.75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20</v>
      </c>
      <c r="BK187" s="217">
        <f>ROUND(I187*H187,2)</f>
        <v>18285.75</v>
      </c>
      <c r="BL187" s="18" t="s">
        <v>174</v>
      </c>
      <c r="BM187" s="216" t="s">
        <v>820</v>
      </c>
    </row>
    <row r="188" s="2" customFormat="1">
      <c r="A188" s="33"/>
      <c r="B188" s="34"/>
      <c r="C188" s="35"/>
      <c r="D188" s="218" t="s">
        <v>176</v>
      </c>
      <c r="E188" s="35"/>
      <c r="F188" s="219" t="s">
        <v>821</v>
      </c>
      <c r="G188" s="35"/>
      <c r="H188" s="35"/>
      <c r="I188" s="35"/>
      <c r="J188" s="35"/>
      <c r="K188" s="35"/>
      <c r="L188" s="39"/>
      <c r="M188" s="220"/>
      <c r="N188" s="221"/>
      <c r="O188" s="78"/>
      <c r="P188" s="78"/>
      <c r="Q188" s="78"/>
      <c r="R188" s="78"/>
      <c r="S188" s="78"/>
      <c r="T188" s="79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T188" s="18" t="s">
        <v>176</v>
      </c>
      <c r="AU188" s="18" t="s">
        <v>84</v>
      </c>
    </row>
    <row r="189" s="2" customFormat="1" ht="37.8" customHeight="1">
      <c r="A189" s="33"/>
      <c r="B189" s="34"/>
      <c r="C189" s="206" t="s">
        <v>290</v>
      </c>
      <c r="D189" s="206" t="s">
        <v>169</v>
      </c>
      <c r="E189" s="207" t="s">
        <v>822</v>
      </c>
      <c r="F189" s="208" t="s">
        <v>823</v>
      </c>
      <c r="G189" s="209" t="s">
        <v>322</v>
      </c>
      <c r="H189" s="210">
        <v>3.7509999999999999</v>
      </c>
      <c r="I189" s="211">
        <v>54900</v>
      </c>
      <c r="J189" s="211">
        <f>ROUND(I189*H189,2)</f>
        <v>205929.89999999999</v>
      </c>
      <c r="K189" s="208" t="s">
        <v>173</v>
      </c>
      <c r="L189" s="39"/>
      <c r="M189" s="212" t="s">
        <v>18</v>
      </c>
      <c r="N189" s="213" t="s">
        <v>47</v>
      </c>
      <c r="O189" s="214">
        <v>22.193999999999999</v>
      </c>
      <c r="P189" s="214">
        <f>O189*H189</f>
        <v>83.249693999999991</v>
      </c>
      <c r="Q189" s="214">
        <v>1.10907</v>
      </c>
      <c r="R189" s="214">
        <f>Q189*H189</f>
        <v>4.1601215700000003</v>
      </c>
      <c r="S189" s="214">
        <v>0</v>
      </c>
      <c r="T189" s="21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6" t="s">
        <v>174</v>
      </c>
      <c r="AT189" s="216" t="s">
        <v>169</v>
      </c>
      <c r="AU189" s="216" t="s">
        <v>84</v>
      </c>
      <c r="AY189" s="18" t="s">
        <v>167</v>
      </c>
      <c r="BE189" s="217">
        <f>IF(N189="základní",J189,0)</f>
        <v>205929.89999999999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20</v>
      </c>
      <c r="BK189" s="217">
        <f>ROUND(I189*H189,2)</f>
        <v>205929.89999999999</v>
      </c>
      <c r="BL189" s="18" t="s">
        <v>174</v>
      </c>
      <c r="BM189" s="216" t="s">
        <v>824</v>
      </c>
    </row>
    <row r="190" s="2" customFormat="1">
      <c r="A190" s="33"/>
      <c r="B190" s="34"/>
      <c r="C190" s="35"/>
      <c r="D190" s="218" t="s">
        <v>176</v>
      </c>
      <c r="E190" s="35"/>
      <c r="F190" s="219" t="s">
        <v>825</v>
      </c>
      <c r="G190" s="35"/>
      <c r="H190" s="35"/>
      <c r="I190" s="35"/>
      <c r="J190" s="35"/>
      <c r="K190" s="35"/>
      <c r="L190" s="39"/>
      <c r="M190" s="220"/>
      <c r="N190" s="221"/>
      <c r="O190" s="78"/>
      <c r="P190" s="78"/>
      <c r="Q190" s="78"/>
      <c r="R190" s="78"/>
      <c r="S190" s="78"/>
      <c r="T190" s="79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8" t="s">
        <v>176</v>
      </c>
      <c r="AU190" s="18" t="s">
        <v>84</v>
      </c>
    </row>
    <row r="191" s="14" customFormat="1">
      <c r="A191" s="14"/>
      <c r="B191" s="232"/>
      <c r="C191" s="233"/>
      <c r="D191" s="224" t="s">
        <v>178</v>
      </c>
      <c r="E191" s="233"/>
      <c r="F191" s="235" t="s">
        <v>826</v>
      </c>
      <c r="G191" s="233"/>
      <c r="H191" s="236">
        <v>3.7509999999999999</v>
      </c>
      <c r="I191" s="233"/>
      <c r="J191" s="233"/>
      <c r="K191" s="233"/>
      <c r="L191" s="237"/>
      <c r="M191" s="238"/>
      <c r="N191" s="239"/>
      <c r="O191" s="239"/>
      <c r="P191" s="239"/>
      <c r="Q191" s="239"/>
      <c r="R191" s="239"/>
      <c r="S191" s="239"/>
      <c r="T191" s="24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1" t="s">
        <v>178</v>
      </c>
      <c r="AU191" s="241" t="s">
        <v>84</v>
      </c>
      <c r="AV191" s="14" t="s">
        <v>84</v>
      </c>
      <c r="AW191" s="14" t="s">
        <v>4</v>
      </c>
      <c r="AX191" s="14" t="s">
        <v>20</v>
      </c>
      <c r="AY191" s="241" t="s">
        <v>167</v>
      </c>
    </row>
    <row r="192" s="2" customFormat="1" ht="37.8" customHeight="1">
      <c r="A192" s="33"/>
      <c r="B192" s="34"/>
      <c r="C192" s="206" t="s">
        <v>298</v>
      </c>
      <c r="D192" s="206" t="s">
        <v>169</v>
      </c>
      <c r="E192" s="207" t="s">
        <v>827</v>
      </c>
      <c r="F192" s="208" t="s">
        <v>828</v>
      </c>
      <c r="G192" s="209" t="s">
        <v>438</v>
      </c>
      <c r="H192" s="210">
        <v>2</v>
      </c>
      <c r="I192" s="211">
        <v>7060</v>
      </c>
      <c r="J192" s="211">
        <f>ROUND(I192*H192,2)</f>
        <v>14120</v>
      </c>
      <c r="K192" s="208" t="s">
        <v>173</v>
      </c>
      <c r="L192" s="39"/>
      <c r="M192" s="212" t="s">
        <v>18</v>
      </c>
      <c r="N192" s="213" t="s">
        <v>47</v>
      </c>
      <c r="O192" s="214">
        <v>5.0350000000000001</v>
      </c>
      <c r="P192" s="214">
        <f>O192*H192</f>
        <v>10.07</v>
      </c>
      <c r="Q192" s="214">
        <v>0</v>
      </c>
      <c r="R192" s="214">
        <f>Q192*H192</f>
        <v>0</v>
      </c>
      <c r="S192" s="214">
        <v>0</v>
      </c>
      <c r="T192" s="21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6" t="s">
        <v>174</v>
      </c>
      <c r="AT192" s="216" t="s">
        <v>169</v>
      </c>
      <c r="AU192" s="216" t="s">
        <v>84</v>
      </c>
      <c r="AY192" s="18" t="s">
        <v>167</v>
      </c>
      <c r="BE192" s="217">
        <f>IF(N192="základní",J192,0)</f>
        <v>14120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20</v>
      </c>
      <c r="BK192" s="217">
        <f>ROUND(I192*H192,2)</f>
        <v>14120</v>
      </c>
      <c r="BL192" s="18" t="s">
        <v>174</v>
      </c>
      <c r="BM192" s="216" t="s">
        <v>829</v>
      </c>
    </row>
    <row r="193" s="2" customFormat="1">
      <c r="A193" s="33"/>
      <c r="B193" s="34"/>
      <c r="C193" s="35"/>
      <c r="D193" s="218" t="s">
        <v>176</v>
      </c>
      <c r="E193" s="35"/>
      <c r="F193" s="219" t="s">
        <v>830</v>
      </c>
      <c r="G193" s="35"/>
      <c r="H193" s="35"/>
      <c r="I193" s="35"/>
      <c r="J193" s="35"/>
      <c r="K193" s="35"/>
      <c r="L193" s="39"/>
      <c r="M193" s="220"/>
      <c r="N193" s="221"/>
      <c r="O193" s="78"/>
      <c r="P193" s="78"/>
      <c r="Q193" s="78"/>
      <c r="R193" s="78"/>
      <c r="S193" s="78"/>
      <c r="T193" s="79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8" t="s">
        <v>176</v>
      </c>
      <c r="AU193" s="18" t="s">
        <v>84</v>
      </c>
    </row>
    <row r="194" s="14" customFormat="1">
      <c r="A194" s="14"/>
      <c r="B194" s="232"/>
      <c r="C194" s="233"/>
      <c r="D194" s="224" t="s">
        <v>178</v>
      </c>
      <c r="E194" s="234" t="s">
        <v>18</v>
      </c>
      <c r="F194" s="235" t="s">
        <v>831</v>
      </c>
      <c r="G194" s="233"/>
      <c r="H194" s="236">
        <v>2</v>
      </c>
      <c r="I194" s="233"/>
      <c r="J194" s="233"/>
      <c r="K194" s="233"/>
      <c r="L194" s="237"/>
      <c r="M194" s="238"/>
      <c r="N194" s="239"/>
      <c r="O194" s="239"/>
      <c r="P194" s="239"/>
      <c r="Q194" s="239"/>
      <c r="R194" s="239"/>
      <c r="S194" s="239"/>
      <c r="T194" s="24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1" t="s">
        <v>178</v>
      </c>
      <c r="AU194" s="241" t="s">
        <v>84</v>
      </c>
      <c r="AV194" s="14" t="s">
        <v>84</v>
      </c>
      <c r="AW194" s="14" t="s">
        <v>180</v>
      </c>
      <c r="AX194" s="14" t="s">
        <v>76</v>
      </c>
      <c r="AY194" s="241" t="s">
        <v>167</v>
      </c>
    </row>
    <row r="195" s="2" customFormat="1" ht="33" customHeight="1">
      <c r="A195" s="33"/>
      <c r="B195" s="34"/>
      <c r="C195" s="253" t="s">
        <v>305</v>
      </c>
      <c r="D195" s="253" t="s">
        <v>272</v>
      </c>
      <c r="E195" s="254" t="s">
        <v>832</v>
      </c>
      <c r="F195" s="255" t="s">
        <v>833</v>
      </c>
      <c r="G195" s="256" t="s">
        <v>438</v>
      </c>
      <c r="H195" s="257">
        <v>1</v>
      </c>
      <c r="I195" s="258">
        <v>54500</v>
      </c>
      <c r="J195" s="258">
        <f>ROUND(I195*H195,2)</f>
        <v>54500</v>
      </c>
      <c r="K195" s="255" t="s">
        <v>18</v>
      </c>
      <c r="L195" s="259"/>
      <c r="M195" s="260" t="s">
        <v>18</v>
      </c>
      <c r="N195" s="261" t="s">
        <v>47</v>
      </c>
      <c r="O195" s="214">
        <v>0</v>
      </c>
      <c r="P195" s="214">
        <f>O195*H195</f>
        <v>0</v>
      </c>
      <c r="Q195" s="214">
        <v>6.9279999999999999</v>
      </c>
      <c r="R195" s="214">
        <f>Q195*H195</f>
        <v>6.9279999999999999</v>
      </c>
      <c r="S195" s="214">
        <v>0</v>
      </c>
      <c r="T195" s="21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6" t="s">
        <v>221</v>
      </c>
      <c r="AT195" s="216" t="s">
        <v>272</v>
      </c>
      <c r="AU195" s="216" t="s">
        <v>84</v>
      </c>
      <c r="AY195" s="18" t="s">
        <v>167</v>
      </c>
      <c r="BE195" s="217">
        <f>IF(N195="základní",J195,0)</f>
        <v>54500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20</v>
      </c>
      <c r="BK195" s="217">
        <f>ROUND(I195*H195,2)</f>
        <v>54500</v>
      </c>
      <c r="BL195" s="18" t="s">
        <v>174</v>
      </c>
      <c r="BM195" s="216" t="s">
        <v>834</v>
      </c>
    </row>
    <row r="196" s="2" customFormat="1" ht="33" customHeight="1">
      <c r="A196" s="33"/>
      <c r="B196" s="34"/>
      <c r="C196" s="253" t="s">
        <v>7</v>
      </c>
      <c r="D196" s="253" t="s">
        <v>272</v>
      </c>
      <c r="E196" s="254" t="s">
        <v>835</v>
      </c>
      <c r="F196" s="255" t="s">
        <v>836</v>
      </c>
      <c r="G196" s="256" t="s">
        <v>438</v>
      </c>
      <c r="H196" s="257">
        <v>1</v>
      </c>
      <c r="I196" s="258">
        <v>24700</v>
      </c>
      <c r="J196" s="258">
        <f>ROUND(I196*H196,2)</f>
        <v>24700</v>
      </c>
      <c r="K196" s="255" t="s">
        <v>18</v>
      </c>
      <c r="L196" s="259"/>
      <c r="M196" s="260" t="s">
        <v>18</v>
      </c>
      <c r="N196" s="261" t="s">
        <v>47</v>
      </c>
      <c r="O196" s="214">
        <v>0</v>
      </c>
      <c r="P196" s="214">
        <f>O196*H196</f>
        <v>0</v>
      </c>
      <c r="Q196" s="214">
        <v>3.1440000000000001</v>
      </c>
      <c r="R196" s="214">
        <f>Q196*H196</f>
        <v>3.1440000000000001</v>
      </c>
      <c r="S196" s="214">
        <v>0</v>
      </c>
      <c r="T196" s="21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6" t="s">
        <v>221</v>
      </c>
      <c r="AT196" s="216" t="s">
        <v>272</v>
      </c>
      <c r="AU196" s="216" t="s">
        <v>84</v>
      </c>
      <c r="AY196" s="18" t="s">
        <v>167</v>
      </c>
      <c r="BE196" s="217">
        <f>IF(N196="základní",J196,0)</f>
        <v>24700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20</v>
      </c>
      <c r="BK196" s="217">
        <f>ROUND(I196*H196,2)</f>
        <v>24700</v>
      </c>
      <c r="BL196" s="18" t="s">
        <v>174</v>
      </c>
      <c r="BM196" s="216" t="s">
        <v>837</v>
      </c>
    </row>
    <row r="197" s="2" customFormat="1" ht="24.15" customHeight="1">
      <c r="A197" s="33"/>
      <c r="B197" s="34"/>
      <c r="C197" s="206" t="s">
        <v>319</v>
      </c>
      <c r="D197" s="206" t="s">
        <v>169</v>
      </c>
      <c r="E197" s="207" t="s">
        <v>838</v>
      </c>
      <c r="F197" s="208" t="s">
        <v>839</v>
      </c>
      <c r="G197" s="209" t="s">
        <v>438</v>
      </c>
      <c r="H197" s="210">
        <v>1</v>
      </c>
      <c r="I197" s="211">
        <v>2430</v>
      </c>
      <c r="J197" s="211">
        <f>ROUND(I197*H197,2)</f>
        <v>2430</v>
      </c>
      <c r="K197" s="208" t="s">
        <v>18</v>
      </c>
      <c r="L197" s="39"/>
      <c r="M197" s="212" t="s">
        <v>18</v>
      </c>
      <c r="N197" s="213" t="s">
        <v>47</v>
      </c>
      <c r="O197" s="214">
        <v>3.7490000000000001</v>
      </c>
      <c r="P197" s="214">
        <f>O197*H197</f>
        <v>3.7490000000000001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6" t="s">
        <v>174</v>
      </c>
      <c r="AT197" s="216" t="s">
        <v>169</v>
      </c>
      <c r="AU197" s="216" t="s">
        <v>84</v>
      </c>
      <c r="AY197" s="18" t="s">
        <v>167</v>
      </c>
      <c r="BE197" s="217">
        <f>IF(N197="základní",J197,0)</f>
        <v>2430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20</v>
      </c>
      <c r="BK197" s="217">
        <f>ROUND(I197*H197,2)</f>
        <v>2430</v>
      </c>
      <c r="BL197" s="18" t="s">
        <v>174</v>
      </c>
      <c r="BM197" s="216" t="s">
        <v>840</v>
      </c>
    </row>
    <row r="198" s="14" customFormat="1">
      <c r="A198" s="14"/>
      <c r="B198" s="232"/>
      <c r="C198" s="233"/>
      <c r="D198" s="224" t="s">
        <v>178</v>
      </c>
      <c r="E198" s="234" t="s">
        <v>18</v>
      </c>
      <c r="F198" s="235" t="s">
        <v>841</v>
      </c>
      <c r="G198" s="233"/>
      <c r="H198" s="236">
        <v>1</v>
      </c>
      <c r="I198" s="233"/>
      <c r="J198" s="233"/>
      <c r="K198" s="233"/>
      <c r="L198" s="237"/>
      <c r="M198" s="238"/>
      <c r="N198" s="239"/>
      <c r="O198" s="239"/>
      <c r="P198" s="239"/>
      <c r="Q198" s="239"/>
      <c r="R198" s="239"/>
      <c r="S198" s="239"/>
      <c r="T198" s="24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1" t="s">
        <v>178</v>
      </c>
      <c r="AU198" s="241" t="s">
        <v>84</v>
      </c>
      <c r="AV198" s="14" t="s">
        <v>84</v>
      </c>
      <c r="AW198" s="14" t="s">
        <v>180</v>
      </c>
      <c r="AX198" s="14" t="s">
        <v>76</v>
      </c>
      <c r="AY198" s="241" t="s">
        <v>167</v>
      </c>
    </row>
    <row r="199" s="2" customFormat="1" ht="24.15" customHeight="1">
      <c r="A199" s="33"/>
      <c r="B199" s="34"/>
      <c r="C199" s="253" t="s">
        <v>325</v>
      </c>
      <c r="D199" s="253" t="s">
        <v>272</v>
      </c>
      <c r="E199" s="254" t="s">
        <v>842</v>
      </c>
      <c r="F199" s="255" t="s">
        <v>843</v>
      </c>
      <c r="G199" s="256" t="s">
        <v>478</v>
      </c>
      <c r="H199" s="257">
        <v>1</v>
      </c>
      <c r="I199" s="258">
        <v>49475</v>
      </c>
      <c r="J199" s="258">
        <f>ROUND(I199*H199,2)</f>
        <v>49475</v>
      </c>
      <c r="K199" s="255" t="s">
        <v>18</v>
      </c>
      <c r="L199" s="259"/>
      <c r="M199" s="260" t="s">
        <v>18</v>
      </c>
      <c r="N199" s="261" t="s">
        <v>47</v>
      </c>
      <c r="O199" s="214">
        <v>0</v>
      </c>
      <c r="P199" s="214">
        <f>O199*H199</f>
        <v>0</v>
      </c>
      <c r="Q199" s="214">
        <v>0.151</v>
      </c>
      <c r="R199" s="214">
        <f>Q199*H199</f>
        <v>0.151</v>
      </c>
      <c r="S199" s="214">
        <v>0</v>
      </c>
      <c r="T199" s="21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6" t="s">
        <v>221</v>
      </c>
      <c r="AT199" s="216" t="s">
        <v>272</v>
      </c>
      <c r="AU199" s="216" t="s">
        <v>84</v>
      </c>
      <c r="AY199" s="18" t="s">
        <v>167</v>
      </c>
      <c r="BE199" s="217">
        <f>IF(N199="základní",J199,0)</f>
        <v>49475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20</v>
      </c>
      <c r="BK199" s="217">
        <f>ROUND(I199*H199,2)</f>
        <v>49475</v>
      </c>
      <c r="BL199" s="18" t="s">
        <v>174</v>
      </c>
      <c r="BM199" s="216" t="s">
        <v>844</v>
      </c>
    </row>
    <row r="200" s="2" customFormat="1">
      <c r="A200" s="33"/>
      <c r="B200" s="34"/>
      <c r="C200" s="35"/>
      <c r="D200" s="224" t="s">
        <v>260</v>
      </c>
      <c r="E200" s="35"/>
      <c r="F200" s="252" t="s">
        <v>845</v>
      </c>
      <c r="G200" s="35"/>
      <c r="H200" s="35"/>
      <c r="I200" s="35"/>
      <c r="J200" s="35"/>
      <c r="K200" s="35"/>
      <c r="L200" s="39"/>
      <c r="M200" s="220"/>
      <c r="N200" s="221"/>
      <c r="O200" s="78"/>
      <c r="P200" s="78"/>
      <c r="Q200" s="78"/>
      <c r="R200" s="78"/>
      <c r="S200" s="78"/>
      <c r="T200" s="79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260</v>
      </c>
      <c r="AU200" s="18" t="s">
        <v>84</v>
      </c>
    </row>
    <row r="201" s="2" customFormat="1" ht="24.15" customHeight="1">
      <c r="A201" s="33"/>
      <c r="B201" s="34"/>
      <c r="C201" s="206" t="s">
        <v>331</v>
      </c>
      <c r="D201" s="206" t="s">
        <v>169</v>
      </c>
      <c r="E201" s="207" t="s">
        <v>846</v>
      </c>
      <c r="F201" s="208" t="s">
        <v>847</v>
      </c>
      <c r="G201" s="209" t="s">
        <v>438</v>
      </c>
      <c r="H201" s="210">
        <v>1</v>
      </c>
      <c r="I201" s="211">
        <v>3810</v>
      </c>
      <c r="J201" s="211">
        <f>ROUND(I201*H201,2)</f>
        <v>3810</v>
      </c>
      <c r="K201" s="208" t="s">
        <v>18</v>
      </c>
      <c r="L201" s="39"/>
      <c r="M201" s="212" t="s">
        <v>18</v>
      </c>
      <c r="N201" s="213" t="s">
        <v>47</v>
      </c>
      <c r="O201" s="214">
        <v>3.8109999999999999</v>
      </c>
      <c r="P201" s="214">
        <f>O201*H201</f>
        <v>3.8109999999999999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6" t="s">
        <v>174</v>
      </c>
      <c r="AT201" s="216" t="s">
        <v>169</v>
      </c>
      <c r="AU201" s="216" t="s">
        <v>84</v>
      </c>
      <c r="AY201" s="18" t="s">
        <v>167</v>
      </c>
      <c r="BE201" s="217">
        <f>IF(N201="základní",J201,0)</f>
        <v>3810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20</v>
      </c>
      <c r="BK201" s="217">
        <f>ROUND(I201*H201,2)</f>
        <v>3810</v>
      </c>
      <c r="BL201" s="18" t="s">
        <v>174</v>
      </c>
      <c r="BM201" s="216" t="s">
        <v>848</v>
      </c>
    </row>
    <row r="202" s="14" customFormat="1">
      <c r="A202" s="14"/>
      <c r="B202" s="232"/>
      <c r="C202" s="233"/>
      <c r="D202" s="224" t="s">
        <v>178</v>
      </c>
      <c r="E202" s="234" t="s">
        <v>18</v>
      </c>
      <c r="F202" s="235" t="s">
        <v>849</v>
      </c>
      <c r="G202" s="233"/>
      <c r="H202" s="236">
        <v>1</v>
      </c>
      <c r="I202" s="233"/>
      <c r="J202" s="233"/>
      <c r="K202" s="233"/>
      <c r="L202" s="237"/>
      <c r="M202" s="238"/>
      <c r="N202" s="239"/>
      <c r="O202" s="239"/>
      <c r="P202" s="239"/>
      <c r="Q202" s="239"/>
      <c r="R202" s="239"/>
      <c r="S202" s="239"/>
      <c r="T202" s="24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1" t="s">
        <v>178</v>
      </c>
      <c r="AU202" s="241" t="s">
        <v>84</v>
      </c>
      <c r="AV202" s="14" t="s">
        <v>84</v>
      </c>
      <c r="AW202" s="14" t="s">
        <v>180</v>
      </c>
      <c r="AX202" s="14" t="s">
        <v>76</v>
      </c>
      <c r="AY202" s="241" t="s">
        <v>167</v>
      </c>
    </row>
    <row r="203" s="2" customFormat="1" ht="24.15" customHeight="1">
      <c r="A203" s="33"/>
      <c r="B203" s="34"/>
      <c r="C203" s="253" t="s">
        <v>336</v>
      </c>
      <c r="D203" s="253" t="s">
        <v>272</v>
      </c>
      <c r="E203" s="254" t="s">
        <v>850</v>
      </c>
      <c r="F203" s="255" t="s">
        <v>851</v>
      </c>
      <c r="G203" s="256" t="s">
        <v>478</v>
      </c>
      <c r="H203" s="257">
        <v>1</v>
      </c>
      <c r="I203" s="258">
        <v>140125</v>
      </c>
      <c r="J203" s="258">
        <f>ROUND(I203*H203,2)</f>
        <v>140125</v>
      </c>
      <c r="K203" s="255" t="s">
        <v>18</v>
      </c>
      <c r="L203" s="259"/>
      <c r="M203" s="260" t="s">
        <v>18</v>
      </c>
      <c r="N203" s="261" t="s">
        <v>47</v>
      </c>
      <c r="O203" s="214">
        <v>0</v>
      </c>
      <c r="P203" s="214">
        <f>O203*H203</f>
        <v>0</v>
      </c>
      <c r="Q203" s="214">
        <v>0.378</v>
      </c>
      <c r="R203" s="214">
        <f>Q203*H203</f>
        <v>0.378</v>
      </c>
      <c r="S203" s="214">
        <v>0</v>
      </c>
      <c r="T203" s="21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6" t="s">
        <v>221</v>
      </c>
      <c r="AT203" s="216" t="s">
        <v>272</v>
      </c>
      <c r="AU203" s="216" t="s">
        <v>84</v>
      </c>
      <c r="AY203" s="18" t="s">
        <v>167</v>
      </c>
      <c r="BE203" s="217">
        <f>IF(N203="základní",J203,0)</f>
        <v>140125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20</v>
      </c>
      <c r="BK203" s="217">
        <f>ROUND(I203*H203,2)</f>
        <v>140125</v>
      </c>
      <c r="BL203" s="18" t="s">
        <v>174</v>
      </c>
      <c r="BM203" s="216" t="s">
        <v>852</v>
      </c>
    </row>
    <row r="204" s="2" customFormat="1">
      <c r="A204" s="33"/>
      <c r="B204" s="34"/>
      <c r="C204" s="35"/>
      <c r="D204" s="224" t="s">
        <v>260</v>
      </c>
      <c r="E204" s="35"/>
      <c r="F204" s="252" t="s">
        <v>845</v>
      </c>
      <c r="G204" s="35"/>
      <c r="H204" s="35"/>
      <c r="I204" s="35"/>
      <c r="J204" s="35"/>
      <c r="K204" s="35"/>
      <c r="L204" s="39"/>
      <c r="M204" s="220"/>
      <c r="N204" s="221"/>
      <c r="O204" s="78"/>
      <c r="P204" s="78"/>
      <c r="Q204" s="78"/>
      <c r="R204" s="78"/>
      <c r="S204" s="78"/>
      <c r="T204" s="79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260</v>
      </c>
      <c r="AU204" s="18" t="s">
        <v>84</v>
      </c>
    </row>
    <row r="205" s="2" customFormat="1" ht="44.25" customHeight="1">
      <c r="A205" s="33"/>
      <c r="B205" s="34"/>
      <c r="C205" s="206" t="s">
        <v>342</v>
      </c>
      <c r="D205" s="206" t="s">
        <v>169</v>
      </c>
      <c r="E205" s="207" t="s">
        <v>853</v>
      </c>
      <c r="F205" s="208" t="s">
        <v>854</v>
      </c>
      <c r="G205" s="209" t="s">
        <v>438</v>
      </c>
      <c r="H205" s="210">
        <v>2</v>
      </c>
      <c r="I205" s="211">
        <v>1970</v>
      </c>
      <c r="J205" s="211">
        <f>ROUND(I205*H205,2)</f>
        <v>3940</v>
      </c>
      <c r="K205" s="208" t="s">
        <v>18</v>
      </c>
      <c r="L205" s="39"/>
      <c r="M205" s="212" t="s">
        <v>18</v>
      </c>
      <c r="N205" s="213" t="s">
        <v>47</v>
      </c>
      <c r="O205" s="214">
        <v>1.9099999999999999</v>
      </c>
      <c r="P205" s="214">
        <f>O205*H205</f>
        <v>3.8199999999999998</v>
      </c>
      <c r="Q205" s="214">
        <v>0.082830000000000001</v>
      </c>
      <c r="R205" s="214">
        <f>Q205*H205</f>
        <v>0.16566</v>
      </c>
      <c r="S205" s="214">
        <v>0</v>
      </c>
      <c r="T205" s="21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6" t="s">
        <v>174</v>
      </c>
      <c r="AT205" s="216" t="s">
        <v>169</v>
      </c>
      <c r="AU205" s="216" t="s">
        <v>84</v>
      </c>
      <c r="AY205" s="18" t="s">
        <v>167</v>
      </c>
      <c r="BE205" s="217">
        <f>IF(N205="základní",J205,0)</f>
        <v>3940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20</v>
      </c>
      <c r="BK205" s="217">
        <f>ROUND(I205*H205,2)</f>
        <v>3940</v>
      </c>
      <c r="BL205" s="18" t="s">
        <v>174</v>
      </c>
      <c r="BM205" s="216" t="s">
        <v>855</v>
      </c>
    </row>
    <row r="206" s="14" customFormat="1">
      <c r="A206" s="14"/>
      <c r="B206" s="232"/>
      <c r="C206" s="233"/>
      <c r="D206" s="224" t="s">
        <v>178</v>
      </c>
      <c r="E206" s="234" t="s">
        <v>18</v>
      </c>
      <c r="F206" s="235" t="s">
        <v>856</v>
      </c>
      <c r="G206" s="233"/>
      <c r="H206" s="236">
        <v>2</v>
      </c>
      <c r="I206" s="233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4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1" t="s">
        <v>178</v>
      </c>
      <c r="AU206" s="241" t="s">
        <v>84</v>
      </c>
      <c r="AV206" s="14" t="s">
        <v>84</v>
      </c>
      <c r="AW206" s="14" t="s">
        <v>180</v>
      </c>
      <c r="AX206" s="14" t="s">
        <v>76</v>
      </c>
      <c r="AY206" s="241" t="s">
        <v>167</v>
      </c>
    </row>
    <row r="207" s="12" customFormat="1" ht="22.8" customHeight="1">
      <c r="A207" s="12"/>
      <c r="B207" s="191"/>
      <c r="C207" s="192"/>
      <c r="D207" s="193" t="s">
        <v>75</v>
      </c>
      <c r="E207" s="204" t="s">
        <v>228</v>
      </c>
      <c r="F207" s="204" t="s">
        <v>264</v>
      </c>
      <c r="G207" s="192"/>
      <c r="H207" s="192"/>
      <c r="I207" s="192"/>
      <c r="J207" s="205">
        <f>BK207</f>
        <v>64339.740000000005</v>
      </c>
      <c r="K207" s="192"/>
      <c r="L207" s="196"/>
      <c r="M207" s="197"/>
      <c r="N207" s="198"/>
      <c r="O207" s="198"/>
      <c r="P207" s="199">
        <f>P208+SUM(P209:P218)</f>
        <v>19.988</v>
      </c>
      <c r="Q207" s="198"/>
      <c r="R207" s="199">
        <f>R208+SUM(R209:R218)</f>
        <v>0.116734</v>
      </c>
      <c r="S207" s="198"/>
      <c r="T207" s="200">
        <f>T208+SUM(T209:T218)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1" t="s">
        <v>20</v>
      </c>
      <c r="AT207" s="202" t="s">
        <v>75</v>
      </c>
      <c r="AU207" s="202" t="s">
        <v>20</v>
      </c>
      <c r="AY207" s="201" t="s">
        <v>167</v>
      </c>
      <c r="BK207" s="203">
        <f>BK208+SUM(BK209:BK218)</f>
        <v>64339.740000000005</v>
      </c>
    </row>
    <row r="208" s="2" customFormat="1" ht="37.8" customHeight="1">
      <c r="A208" s="33"/>
      <c r="B208" s="34"/>
      <c r="C208" s="206" t="s">
        <v>349</v>
      </c>
      <c r="D208" s="206" t="s">
        <v>169</v>
      </c>
      <c r="E208" s="207" t="s">
        <v>857</v>
      </c>
      <c r="F208" s="208" t="s">
        <v>858</v>
      </c>
      <c r="G208" s="209" t="s">
        <v>438</v>
      </c>
      <c r="H208" s="210">
        <v>52</v>
      </c>
      <c r="I208" s="211">
        <v>18.899999999999999</v>
      </c>
      <c r="J208" s="211">
        <f>ROUND(I208*H208,2)</f>
        <v>982.79999999999995</v>
      </c>
      <c r="K208" s="208" t="s">
        <v>173</v>
      </c>
      <c r="L208" s="39"/>
      <c r="M208" s="212" t="s">
        <v>18</v>
      </c>
      <c r="N208" s="213" t="s">
        <v>47</v>
      </c>
      <c r="O208" s="214">
        <v>0.035000000000000003</v>
      </c>
      <c r="P208" s="214">
        <f>O208*H208</f>
        <v>1.8200000000000003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6" t="s">
        <v>174</v>
      </c>
      <c r="AT208" s="216" t="s">
        <v>169</v>
      </c>
      <c r="AU208" s="216" t="s">
        <v>84</v>
      </c>
      <c r="AY208" s="18" t="s">
        <v>167</v>
      </c>
      <c r="BE208" s="217">
        <f>IF(N208="základní",J208,0)</f>
        <v>982.79999999999995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20</v>
      </c>
      <c r="BK208" s="217">
        <f>ROUND(I208*H208,2)</f>
        <v>982.79999999999995</v>
      </c>
      <c r="BL208" s="18" t="s">
        <v>174</v>
      </c>
      <c r="BM208" s="216" t="s">
        <v>859</v>
      </c>
    </row>
    <row r="209" s="2" customFormat="1">
      <c r="A209" s="33"/>
      <c r="B209" s="34"/>
      <c r="C209" s="35"/>
      <c r="D209" s="218" t="s">
        <v>176</v>
      </c>
      <c r="E209" s="35"/>
      <c r="F209" s="219" t="s">
        <v>860</v>
      </c>
      <c r="G209" s="35"/>
      <c r="H209" s="35"/>
      <c r="I209" s="35"/>
      <c r="J209" s="35"/>
      <c r="K209" s="35"/>
      <c r="L209" s="39"/>
      <c r="M209" s="220"/>
      <c r="N209" s="221"/>
      <c r="O209" s="78"/>
      <c r="P209" s="78"/>
      <c r="Q209" s="78"/>
      <c r="R209" s="78"/>
      <c r="S209" s="78"/>
      <c r="T209" s="79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176</v>
      </c>
      <c r="AU209" s="18" t="s">
        <v>84</v>
      </c>
    </row>
    <row r="210" s="14" customFormat="1">
      <c r="A210" s="14"/>
      <c r="B210" s="232"/>
      <c r="C210" s="233"/>
      <c r="D210" s="224" t="s">
        <v>178</v>
      </c>
      <c r="E210" s="234" t="s">
        <v>18</v>
      </c>
      <c r="F210" s="235" t="s">
        <v>861</v>
      </c>
      <c r="G210" s="233"/>
      <c r="H210" s="236">
        <v>52</v>
      </c>
      <c r="I210" s="233"/>
      <c r="J210" s="233"/>
      <c r="K210" s="233"/>
      <c r="L210" s="237"/>
      <c r="M210" s="238"/>
      <c r="N210" s="239"/>
      <c r="O210" s="239"/>
      <c r="P210" s="239"/>
      <c r="Q210" s="239"/>
      <c r="R210" s="239"/>
      <c r="S210" s="239"/>
      <c r="T210" s="24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1" t="s">
        <v>178</v>
      </c>
      <c r="AU210" s="241" t="s">
        <v>84</v>
      </c>
      <c r="AV210" s="14" t="s">
        <v>84</v>
      </c>
      <c r="AW210" s="14" t="s">
        <v>180</v>
      </c>
      <c r="AX210" s="14" t="s">
        <v>76</v>
      </c>
      <c r="AY210" s="241" t="s">
        <v>167</v>
      </c>
    </row>
    <row r="211" s="2" customFormat="1" ht="24.15" customHeight="1">
      <c r="A211" s="33"/>
      <c r="B211" s="34"/>
      <c r="C211" s="253" t="s">
        <v>354</v>
      </c>
      <c r="D211" s="253" t="s">
        <v>272</v>
      </c>
      <c r="E211" s="254" t="s">
        <v>862</v>
      </c>
      <c r="F211" s="255" t="s">
        <v>863</v>
      </c>
      <c r="G211" s="256" t="s">
        <v>438</v>
      </c>
      <c r="H211" s="257">
        <v>52</v>
      </c>
      <c r="I211" s="258">
        <v>487</v>
      </c>
      <c r="J211" s="258">
        <f>ROUND(I211*H211,2)</f>
        <v>25324</v>
      </c>
      <c r="K211" s="255" t="s">
        <v>173</v>
      </c>
      <c r="L211" s="259"/>
      <c r="M211" s="260" t="s">
        <v>18</v>
      </c>
      <c r="N211" s="261" t="s">
        <v>47</v>
      </c>
      <c r="O211" s="214">
        <v>0</v>
      </c>
      <c r="P211" s="214">
        <f>O211*H211</f>
        <v>0</v>
      </c>
      <c r="Q211" s="214">
        <v>0.00076000000000000004</v>
      </c>
      <c r="R211" s="214">
        <f>Q211*H211</f>
        <v>0.03952</v>
      </c>
      <c r="S211" s="214">
        <v>0</v>
      </c>
      <c r="T211" s="215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6" t="s">
        <v>221</v>
      </c>
      <c r="AT211" s="216" t="s">
        <v>272</v>
      </c>
      <c r="AU211" s="216" t="s">
        <v>84</v>
      </c>
      <c r="AY211" s="18" t="s">
        <v>167</v>
      </c>
      <c r="BE211" s="217">
        <f>IF(N211="základní",J211,0)</f>
        <v>25324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20</v>
      </c>
      <c r="BK211" s="217">
        <f>ROUND(I211*H211,2)</f>
        <v>25324</v>
      </c>
      <c r="BL211" s="18" t="s">
        <v>174</v>
      </c>
      <c r="BM211" s="216" t="s">
        <v>864</v>
      </c>
    </row>
    <row r="212" s="2" customFormat="1" ht="37.8" customHeight="1">
      <c r="A212" s="33"/>
      <c r="B212" s="34"/>
      <c r="C212" s="206" t="s">
        <v>363</v>
      </c>
      <c r="D212" s="206" t="s">
        <v>169</v>
      </c>
      <c r="E212" s="207" t="s">
        <v>865</v>
      </c>
      <c r="F212" s="208" t="s">
        <v>866</v>
      </c>
      <c r="G212" s="209" t="s">
        <v>250</v>
      </c>
      <c r="H212" s="210">
        <v>37.850000000000001</v>
      </c>
      <c r="I212" s="211">
        <v>814</v>
      </c>
      <c r="J212" s="211">
        <f>ROUND(I212*H212,2)</f>
        <v>30809.900000000001</v>
      </c>
      <c r="K212" s="208" t="s">
        <v>173</v>
      </c>
      <c r="L212" s="39"/>
      <c r="M212" s="212" t="s">
        <v>18</v>
      </c>
      <c r="N212" s="213" t="s">
        <v>47</v>
      </c>
      <c r="O212" s="214">
        <v>0.47999999999999998</v>
      </c>
      <c r="P212" s="214">
        <f>O212*H212</f>
        <v>18.167999999999999</v>
      </c>
      <c r="Q212" s="214">
        <v>0.0020400000000000001</v>
      </c>
      <c r="R212" s="214">
        <f>Q212*H212</f>
        <v>0.077214000000000005</v>
      </c>
      <c r="S212" s="214">
        <v>0</v>
      </c>
      <c r="T212" s="21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6" t="s">
        <v>174</v>
      </c>
      <c r="AT212" s="216" t="s">
        <v>169</v>
      </c>
      <c r="AU212" s="216" t="s">
        <v>84</v>
      </c>
      <c r="AY212" s="18" t="s">
        <v>167</v>
      </c>
      <c r="BE212" s="217">
        <f>IF(N212="základní",J212,0)</f>
        <v>30809.900000000001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20</v>
      </c>
      <c r="BK212" s="217">
        <f>ROUND(I212*H212,2)</f>
        <v>30809.900000000001</v>
      </c>
      <c r="BL212" s="18" t="s">
        <v>174</v>
      </c>
      <c r="BM212" s="216" t="s">
        <v>867</v>
      </c>
    </row>
    <row r="213" s="2" customFormat="1">
      <c r="A213" s="33"/>
      <c r="B213" s="34"/>
      <c r="C213" s="35"/>
      <c r="D213" s="218" t="s">
        <v>176</v>
      </c>
      <c r="E213" s="35"/>
      <c r="F213" s="219" t="s">
        <v>868</v>
      </c>
      <c r="G213" s="35"/>
      <c r="H213" s="35"/>
      <c r="I213" s="35"/>
      <c r="J213" s="35"/>
      <c r="K213" s="35"/>
      <c r="L213" s="39"/>
      <c r="M213" s="220"/>
      <c r="N213" s="221"/>
      <c r="O213" s="78"/>
      <c r="P213" s="78"/>
      <c r="Q213" s="78"/>
      <c r="R213" s="78"/>
      <c r="S213" s="78"/>
      <c r="T213" s="79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176</v>
      </c>
      <c r="AU213" s="18" t="s">
        <v>84</v>
      </c>
    </row>
    <row r="214" s="14" customFormat="1">
      <c r="A214" s="14"/>
      <c r="B214" s="232"/>
      <c r="C214" s="233"/>
      <c r="D214" s="224" t="s">
        <v>178</v>
      </c>
      <c r="E214" s="234" t="s">
        <v>18</v>
      </c>
      <c r="F214" s="235" t="s">
        <v>869</v>
      </c>
      <c r="G214" s="233"/>
      <c r="H214" s="236">
        <v>8.1000000000000014</v>
      </c>
      <c r="I214" s="233"/>
      <c r="J214" s="233"/>
      <c r="K214" s="233"/>
      <c r="L214" s="237"/>
      <c r="M214" s="238"/>
      <c r="N214" s="239"/>
      <c r="O214" s="239"/>
      <c r="P214" s="239"/>
      <c r="Q214" s="239"/>
      <c r="R214" s="239"/>
      <c r="S214" s="239"/>
      <c r="T214" s="24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1" t="s">
        <v>178</v>
      </c>
      <c r="AU214" s="241" t="s">
        <v>84</v>
      </c>
      <c r="AV214" s="14" t="s">
        <v>84</v>
      </c>
      <c r="AW214" s="14" t="s">
        <v>180</v>
      </c>
      <c r="AX214" s="14" t="s">
        <v>76</v>
      </c>
      <c r="AY214" s="241" t="s">
        <v>167</v>
      </c>
    </row>
    <row r="215" s="14" customFormat="1">
      <c r="A215" s="14"/>
      <c r="B215" s="232"/>
      <c r="C215" s="233"/>
      <c r="D215" s="224" t="s">
        <v>178</v>
      </c>
      <c r="E215" s="234" t="s">
        <v>18</v>
      </c>
      <c r="F215" s="235" t="s">
        <v>870</v>
      </c>
      <c r="G215" s="233"/>
      <c r="H215" s="236">
        <v>22.149999999999999</v>
      </c>
      <c r="I215" s="233"/>
      <c r="J215" s="233"/>
      <c r="K215" s="233"/>
      <c r="L215" s="237"/>
      <c r="M215" s="238"/>
      <c r="N215" s="239"/>
      <c r="O215" s="239"/>
      <c r="P215" s="239"/>
      <c r="Q215" s="239"/>
      <c r="R215" s="239"/>
      <c r="S215" s="239"/>
      <c r="T215" s="240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1" t="s">
        <v>178</v>
      </c>
      <c r="AU215" s="241" t="s">
        <v>84</v>
      </c>
      <c r="AV215" s="14" t="s">
        <v>84</v>
      </c>
      <c r="AW215" s="14" t="s">
        <v>180</v>
      </c>
      <c r="AX215" s="14" t="s">
        <v>76</v>
      </c>
      <c r="AY215" s="241" t="s">
        <v>167</v>
      </c>
    </row>
    <row r="216" s="14" customFormat="1">
      <c r="A216" s="14"/>
      <c r="B216" s="232"/>
      <c r="C216" s="233"/>
      <c r="D216" s="224" t="s">
        <v>178</v>
      </c>
      <c r="E216" s="234" t="s">
        <v>18</v>
      </c>
      <c r="F216" s="235" t="s">
        <v>871</v>
      </c>
      <c r="G216" s="233"/>
      <c r="H216" s="236">
        <v>3.5500000000000003</v>
      </c>
      <c r="I216" s="233"/>
      <c r="J216" s="233"/>
      <c r="K216" s="233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178</v>
      </c>
      <c r="AU216" s="241" t="s">
        <v>84</v>
      </c>
      <c r="AV216" s="14" t="s">
        <v>84</v>
      </c>
      <c r="AW216" s="14" t="s">
        <v>180</v>
      </c>
      <c r="AX216" s="14" t="s">
        <v>76</v>
      </c>
      <c r="AY216" s="241" t="s">
        <v>167</v>
      </c>
    </row>
    <row r="217" s="14" customFormat="1">
      <c r="A217" s="14"/>
      <c r="B217" s="232"/>
      <c r="C217" s="233"/>
      <c r="D217" s="224" t="s">
        <v>178</v>
      </c>
      <c r="E217" s="234" t="s">
        <v>18</v>
      </c>
      <c r="F217" s="235" t="s">
        <v>872</v>
      </c>
      <c r="G217" s="233"/>
      <c r="H217" s="236">
        <v>4.0500000000000007</v>
      </c>
      <c r="I217" s="233"/>
      <c r="J217" s="233"/>
      <c r="K217" s="233"/>
      <c r="L217" s="237"/>
      <c r="M217" s="238"/>
      <c r="N217" s="239"/>
      <c r="O217" s="239"/>
      <c r="P217" s="239"/>
      <c r="Q217" s="239"/>
      <c r="R217" s="239"/>
      <c r="S217" s="239"/>
      <c r="T217" s="24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1" t="s">
        <v>178</v>
      </c>
      <c r="AU217" s="241" t="s">
        <v>84</v>
      </c>
      <c r="AV217" s="14" t="s">
        <v>84</v>
      </c>
      <c r="AW217" s="14" t="s">
        <v>180</v>
      </c>
      <c r="AX217" s="14" t="s">
        <v>76</v>
      </c>
      <c r="AY217" s="241" t="s">
        <v>167</v>
      </c>
    </row>
    <row r="218" s="12" customFormat="1" ht="20.88" customHeight="1">
      <c r="A218" s="12"/>
      <c r="B218" s="191"/>
      <c r="C218" s="192"/>
      <c r="D218" s="193" t="s">
        <v>75</v>
      </c>
      <c r="E218" s="204" t="s">
        <v>873</v>
      </c>
      <c r="F218" s="204" t="s">
        <v>874</v>
      </c>
      <c r="G218" s="192"/>
      <c r="H218" s="192"/>
      <c r="I218" s="192"/>
      <c r="J218" s="205">
        <f>BK218</f>
        <v>7223.04</v>
      </c>
      <c r="K218" s="192"/>
      <c r="L218" s="196"/>
      <c r="M218" s="197"/>
      <c r="N218" s="198"/>
      <c r="O218" s="198"/>
      <c r="P218" s="199">
        <f>SUM(P219:P220)</f>
        <v>0</v>
      </c>
      <c r="Q218" s="198"/>
      <c r="R218" s="199">
        <f>SUM(R219:R220)</f>
        <v>0</v>
      </c>
      <c r="S218" s="198"/>
      <c r="T218" s="200">
        <f>SUM(T219:T220)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01" t="s">
        <v>20</v>
      </c>
      <c r="AT218" s="202" t="s">
        <v>75</v>
      </c>
      <c r="AU218" s="202" t="s">
        <v>84</v>
      </c>
      <c r="AY218" s="201" t="s">
        <v>167</v>
      </c>
      <c r="BK218" s="203">
        <f>SUM(BK219:BK220)</f>
        <v>7223.04</v>
      </c>
    </row>
    <row r="219" s="2" customFormat="1" ht="24.15" customHeight="1">
      <c r="A219" s="33"/>
      <c r="B219" s="34"/>
      <c r="C219" s="206" t="s">
        <v>369</v>
      </c>
      <c r="D219" s="206" t="s">
        <v>169</v>
      </c>
      <c r="E219" s="207" t="s">
        <v>875</v>
      </c>
      <c r="F219" s="208" t="s">
        <v>876</v>
      </c>
      <c r="G219" s="209" t="s">
        <v>172</v>
      </c>
      <c r="H219" s="210">
        <v>38.015999999999998</v>
      </c>
      <c r="I219" s="211">
        <v>190</v>
      </c>
      <c r="J219" s="211">
        <f>ROUND(I219*H219,2)</f>
        <v>7223.04</v>
      </c>
      <c r="K219" s="208" t="s">
        <v>18</v>
      </c>
      <c r="L219" s="39"/>
      <c r="M219" s="212" t="s">
        <v>18</v>
      </c>
      <c r="N219" s="213" t="s">
        <v>47</v>
      </c>
      <c r="O219" s="214">
        <v>0</v>
      </c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6" t="s">
        <v>174</v>
      </c>
      <c r="AT219" s="216" t="s">
        <v>169</v>
      </c>
      <c r="AU219" s="216" t="s">
        <v>126</v>
      </c>
      <c r="AY219" s="18" t="s">
        <v>167</v>
      </c>
      <c r="BE219" s="217">
        <f>IF(N219="základní",J219,0)</f>
        <v>7223.04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20</v>
      </c>
      <c r="BK219" s="217">
        <f>ROUND(I219*H219,2)</f>
        <v>7223.04</v>
      </c>
      <c r="BL219" s="18" t="s">
        <v>174</v>
      </c>
      <c r="BM219" s="216" t="s">
        <v>877</v>
      </c>
    </row>
    <row r="220" s="14" customFormat="1">
      <c r="A220" s="14"/>
      <c r="B220" s="232"/>
      <c r="C220" s="233"/>
      <c r="D220" s="224" t="s">
        <v>178</v>
      </c>
      <c r="E220" s="234" t="s">
        <v>18</v>
      </c>
      <c r="F220" s="235" t="s">
        <v>878</v>
      </c>
      <c r="G220" s="233"/>
      <c r="H220" s="236">
        <v>38.015999999999998</v>
      </c>
      <c r="I220" s="233"/>
      <c r="J220" s="233"/>
      <c r="K220" s="233"/>
      <c r="L220" s="237"/>
      <c r="M220" s="238"/>
      <c r="N220" s="239"/>
      <c r="O220" s="239"/>
      <c r="P220" s="239"/>
      <c r="Q220" s="239"/>
      <c r="R220" s="239"/>
      <c r="S220" s="239"/>
      <c r="T220" s="240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1" t="s">
        <v>178</v>
      </c>
      <c r="AU220" s="241" t="s">
        <v>126</v>
      </c>
      <c r="AV220" s="14" t="s">
        <v>84</v>
      </c>
      <c r="AW220" s="14" t="s">
        <v>180</v>
      </c>
      <c r="AX220" s="14" t="s">
        <v>76</v>
      </c>
      <c r="AY220" s="241" t="s">
        <v>167</v>
      </c>
    </row>
    <row r="221" s="12" customFormat="1" ht="22.8" customHeight="1">
      <c r="A221" s="12"/>
      <c r="B221" s="191"/>
      <c r="C221" s="192"/>
      <c r="D221" s="193" t="s">
        <v>75</v>
      </c>
      <c r="E221" s="204" t="s">
        <v>347</v>
      </c>
      <c r="F221" s="204" t="s">
        <v>348</v>
      </c>
      <c r="G221" s="192"/>
      <c r="H221" s="192"/>
      <c r="I221" s="192"/>
      <c r="J221" s="205">
        <f>BK221</f>
        <v>81897.100000000006</v>
      </c>
      <c r="K221" s="192"/>
      <c r="L221" s="196"/>
      <c r="M221" s="197"/>
      <c r="N221" s="198"/>
      <c r="O221" s="198"/>
      <c r="P221" s="199">
        <f>SUM(P222:P223)</f>
        <v>70.076899999999995</v>
      </c>
      <c r="Q221" s="198"/>
      <c r="R221" s="199">
        <f>SUM(R222:R223)</f>
        <v>0</v>
      </c>
      <c r="S221" s="198"/>
      <c r="T221" s="200">
        <f>SUM(T222:T223)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01" t="s">
        <v>20</v>
      </c>
      <c r="AT221" s="202" t="s">
        <v>75</v>
      </c>
      <c r="AU221" s="202" t="s">
        <v>20</v>
      </c>
      <c r="AY221" s="201" t="s">
        <v>167</v>
      </c>
      <c r="BK221" s="203">
        <f>SUM(BK222:BK223)</f>
        <v>81897.100000000006</v>
      </c>
    </row>
    <row r="222" s="2" customFormat="1" ht="49.05" customHeight="1">
      <c r="A222" s="33"/>
      <c r="B222" s="34"/>
      <c r="C222" s="206" t="s">
        <v>376</v>
      </c>
      <c r="D222" s="206" t="s">
        <v>169</v>
      </c>
      <c r="E222" s="207" t="s">
        <v>350</v>
      </c>
      <c r="F222" s="208" t="s">
        <v>351</v>
      </c>
      <c r="G222" s="209" t="s">
        <v>322</v>
      </c>
      <c r="H222" s="210">
        <v>211.07499999999999</v>
      </c>
      <c r="I222" s="211">
        <v>388</v>
      </c>
      <c r="J222" s="211">
        <f>ROUND(I222*H222,2)</f>
        <v>81897.100000000006</v>
      </c>
      <c r="K222" s="208" t="s">
        <v>173</v>
      </c>
      <c r="L222" s="39"/>
      <c r="M222" s="212" t="s">
        <v>18</v>
      </c>
      <c r="N222" s="213" t="s">
        <v>47</v>
      </c>
      <c r="O222" s="214">
        <v>0.33200000000000002</v>
      </c>
      <c r="P222" s="214">
        <f>O222*H222</f>
        <v>70.076899999999995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6" t="s">
        <v>174</v>
      </c>
      <c r="AT222" s="216" t="s">
        <v>169</v>
      </c>
      <c r="AU222" s="216" t="s">
        <v>84</v>
      </c>
      <c r="AY222" s="18" t="s">
        <v>167</v>
      </c>
      <c r="BE222" s="217">
        <f>IF(N222="základní",J222,0)</f>
        <v>81897.100000000006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20</v>
      </c>
      <c r="BK222" s="217">
        <f>ROUND(I222*H222,2)</f>
        <v>81897.100000000006</v>
      </c>
      <c r="BL222" s="18" t="s">
        <v>174</v>
      </c>
      <c r="BM222" s="216" t="s">
        <v>879</v>
      </c>
    </row>
    <row r="223" s="2" customFormat="1">
      <c r="A223" s="33"/>
      <c r="B223" s="34"/>
      <c r="C223" s="35"/>
      <c r="D223" s="218" t="s">
        <v>176</v>
      </c>
      <c r="E223" s="35"/>
      <c r="F223" s="219" t="s">
        <v>353</v>
      </c>
      <c r="G223" s="35"/>
      <c r="H223" s="35"/>
      <c r="I223" s="35"/>
      <c r="J223" s="35"/>
      <c r="K223" s="35"/>
      <c r="L223" s="39"/>
      <c r="M223" s="262"/>
      <c r="N223" s="263"/>
      <c r="O223" s="264"/>
      <c r="P223" s="264"/>
      <c r="Q223" s="264"/>
      <c r="R223" s="264"/>
      <c r="S223" s="264"/>
      <c r="T223" s="265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8" t="s">
        <v>176</v>
      </c>
      <c r="AU223" s="18" t="s">
        <v>84</v>
      </c>
    </row>
    <row r="224" s="2" customFormat="1" ht="6.96" customHeight="1">
      <c r="A224" s="33"/>
      <c r="B224" s="53"/>
      <c r="C224" s="54"/>
      <c r="D224" s="54"/>
      <c r="E224" s="54"/>
      <c r="F224" s="54"/>
      <c r="G224" s="54"/>
      <c r="H224" s="54"/>
      <c r="I224" s="54"/>
      <c r="J224" s="54"/>
      <c r="K224" s="54"/>
      <c r="L224" s="39"/>
      <c r="M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</row>
  </sheetData>
  <sheetProtection sheet="1" autoFilter="0" formatColumns="0" formatRows="0" objects="1" scenarios="1" spinCount="100000" saltValue="l4TWOizf63I4CLv+GrjHTuNd4HuwkeUTe7ouCAkaRG3P7ejV/cjw1zeOK9DtRGWHL17x4ZwoG1yKVEKLuW3aqg==" hashValue="NVH5+mJm+DQmAGw2NoJCXbshSOsM5rxBVv5h62l+QzDeH+IlHKc69Spy7QrVqJ59B3j0FkHYoK5ZbeY6MoTjhw==" algorithmName="SHA-512" password="C71F"/>
  <autoFilter ref="C91:K22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3_02/131351302"/>
    <hyperlink ref="F104" r:id="rId2" display="https://podminky.urs.cz/item/CS_URS_2023_02/162351103"/>
    <hyperlink ref="F106" r:id="rId3" display="https://podminky.urs.cz/item/CS_URS_2023_02/162751117"/>
    <hyperlink ref="F108" r:id="rId4" display="https://podminky.urs.cz/item/CS_URS_2023_02/171201231"/>
    <hyperlink ref="F111" r:id="rId5" display="https://podminky.urs.cz/item/CS_URS_2023_02/171251201"/>
    <hyperlink ref="F113" r:id="rId6" display="https://podminky.urs.cz/item/CS_URS_2023_02/174151102"/>
    <hyperlink ref="F120" r:id="rId7" display="https://podminky.urs.cz/item/CS_URS_2023_02/271572211"/>
    <hyperlink ref="F127" r:id="rId8" display="https://podminky.urs.cz/item/CS_URS_2023_02/273313511"/>
    <hyperlink ref="F134" r:id="rId9" display="https://podminky.urs.cz/item/CS_URS_2023_02/274322511"/>
    <hyperlink ref="F140" r:id="rId10" display="https://podminky.urs.cz/item/CS_URS_2023_02/274351121"/>
    <hyperlink ref="F146" r:id="rId11" display="https://podminky.urs.cz/item/CS_URS_2023_02/274351122"/>
    <hyperlink ref="F148" r:id="rId12" display="https://podminky.urs.cz/item/CS_URS_2023_02/274352241"/>
    <hyperlink ref="F152" r:id="rId13" display="https://podminky.urs.cz/item/CS_URS_2023_02/274352242"/>
    <hyperlink ref="F154" r:id="rId14" display="https://podminky.urs.cz/item/CS_URS_2023_02/274361821"/>
    <hyperlink ref="F158" r:id="rId15" display="https://podminky.urs.cz/item/CS_URS_2023_02/380326342"/>
    <hyperlink ref="F173" r:id="rId16" display="https://podminky.urs.cz/item/CS_URS_2023_02/380356231"/>
    <hyperlink ref="F188" r:id="rId17" display="https://podminky.urs.cz/item/CS_URS_2023_02/380356232"/>
    <hyperlink ref="F190" r:id="rId18" display="https://podminky.urs.cz/item/CS_URS_2023_02/380361006"/>
    <hyperlink ref="F193" r:id="rId19" display="https://podminky.urs.cz/item/CS_URS_2023_02/382122312"/>
    <hyperlink ref="F209" r:id="rId20" display="https://podminky.urs.cz/item/CS_URS_2023_02/953241110"/>
    <hyperlink ref="F213" r:id="rId21" display="https://podminky.urs.cz/item/CS_URS_2023_02/953334315"/>
    <hyperlink ref="F223" r:id="rId22" display="https://podminky.urs.cz/item/CS_URS_2023_02/9980210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129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880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18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ROUND(J93, 2)</f>
        <v>635595.76000000001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ROUND((SUM(BE93:BE185)),  2)</f>
        <v>635595.76000000001</v>
      </c>
      <c r="G35" s="33"/>
      <c r="H35" s="33"/>
      <c r="I35" s="152">
        <v>0.20999999999999999</v>
      </c>
      <c r="J35" s="151">
        <f>ROUND(((SUM(BE93:BE185))*I35),  2)</f>
        <v>133475.10999999999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ROUND((SUM(BF93:BF185)),  2)</f>
        <v>0</v>
      </c>
      <c r="G36" s="33"/>
      <c r="H36" s="33"/>
      <c r="I36" s="152">
        <v>0.14999999999999999</v>
      </c>
      <c r="J36" s="151">
        <f>ROUND(((SUM(BF93:BF185))*I36),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ROUND((SUM(BG93:BG185)),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ROUND((SUM(BH93:BH185)),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ROUND((SUM(BI93:BI185)),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769070.87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129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D.1.4.1 - Zdravotechnické instalace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J93</f>
        <v>635595.76000000001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J94</f>
        <v>625021.04000000004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698</v>
      </c>
      <c r="E65" s="177"/>
      <c r="F65" s="177"/>
      <c r="G65" s="177"/>
      <c r="H65" s="177"/>
      <c r="I65" s="177"/>
      <c r="J65" s="178">
        <f>J95</f>
        <v>104299.20000000001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881</v>
      </c>
      <c r="E66" s="177"/>
      <c r="F66" s="177"/>
      <c r="G66" s="177"/>
      <c r="H66" s="177"/>
      <c r="I66" s="177"/>
      <c r="J66" s="178">
        <f>J115</f>
        <v>3312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882</v>
      </c>
      <c r="E67" s="177"/>
      <c r="F67" s="177"/>
      <c r="G67" s="177"/>
      <c r="H67" s="177"/>
      <c r="I67" s="177"/>
      <c r="J67" s="178">
        <f>J120</f>
        <v>33416.199999999997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141</v>
      </c>
      <c r="E68" s="177"/>
      <c r="F68" s="177"/>
      <c r="G68" s="177"/>
      <c r="H68" s="177"/>
      <c r="I68" s="177"/>
      <c r="J68" s="178">
        <f>J147</f>
        <v>422958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19"/>
      <c r="D69" s="176" t="s">
        <v>143</v>
      </c>
      <c r="E69" s="177"/>
      <c r="F69" s="177"/>
      <c r="G69" s="177"/>
      <c r="H69" s="177"/>
      <c r="I69" s="177"/>
      <c r="J69" s="178">
        <f>J177</f>
        <v>61035.639999999999</v>
      </c>
      <c r="K69" s="119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9" customFormat="1" ht="24.96" customHeight="1">
      <c r="A70" s="9"/>
      <c r="B70" s="169"/>
      <c r="C70" s="170"/>
      <c r="D70" s="171" t="s">
        <v>144</v>
      </c>
      <c r="E70" s="172"/>
      <c r="F70" s="172"/>
      <c r="G70" s="172"/>
      <c r="H70" s="172"/>
      <c r="I70" s="172"/>
      <c r="J70" s="173">
        <f>J180</f>
        <v>10574.719999999999</v>
      </c>
      <c r="K70" s="170"/>
      <c r="L70" s="174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10" customFormat="1" ht="19.92" customHeight="1">
      <c r="A71" s="10"/>
      <c r="B71" s="175"/>
      <c r="C71" s="119"/>
      <c r="D71" s="176" t="s">
        <v>883</v>
      </c>
      <c r="E71" s="177"/>
      <c r="F71" s="177"/>
      <c r="G71" s="177"/>
      <c r="H71" s="177"/>
      <c r="I71" s="177"/>
      <c r="J71" s="178">
        <f>J181</f>
        <v>10574.719999999999</v>
      </c>
      <c r="K71" s="119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33"/>
      <c r="B72" s="34"/>
      <c r="C72" s="35"/>
      <c r="D72" s="35"/>
      <c r="E72" s="35"/>
      <c r="F72" s="35"/>
      <c r="G72" s="35"/>
      <c r="H72" s="35"/>
      <c r="I72" s="35"/>
      <c r="J72" s="35"/>
      <c r="K72" s="35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="2" customFormat="1" ht="6.96" customHeight="1">
      <c r="A73" s="33"/>
      <c r="B73" s="53"/>
      <c r="C73" s="54"/>
      <c r="D73" s="54"/>
      <c r="E73" s="54"/>
      <c r="F73" s="54"/>
      <c r="G73" s="54"/>
      <c r="H73" s="54"/>
      <c r="I73" s="54"/>
      <c r="J73" s="54"/>
      <c r="K73" s="54"/>
      <c r="L73" s="139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7" s="2" customFormat="1" ht="6.96" customHeight="1">
      <c r="A77" s="33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24.96" customHeight="1">
      <c r="A78" s="33"/>
      <c r="B78" s="34"/>
      <c r="C78" s="24" t="s">
        <v>152</v>
      </c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6.96" customHeight="1">
      <c r="A79" s="33"/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2" customHeight="1">
      <c r="A80" s="33"/>
      <c r="B80" s="34"/>
      <c r="C80" s="30" t="s">
        <v>14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16.5" customHeight="1">
      <c r="A81" s="33"/>
      <c r="B81" s="34"/>
      <c r="C81" s="35"/>
      <c r="D81" s="35"/>
      <c r="E81" s="164" t="str">
        <f>E7</f>
        <v>Hala Rondo - Rekonstrukce ledové plochy</v>
      </c>
      <c r="F81" s="30"/>
      <c r="G81" s="30"/>
      <c r="H81" s="30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1" customFormat="1" ht="12" customHeight="1">
      <c r="B82" s="22"/>
      <c r="C82" s="30" t="s">
        <v>128</v>
      </c>
      <c r="D82" s="23"/>
      <c r="E82" s="23"/>
      <c r="F82" s="23"/>
      <c r="G82" s="23"/>
      <c r="H82" s="23"/>
      <c r="I82" s="23"/>
      <c r="J82" s="23"/>
      <c r="K82" s="23"/>
      <c r="L82" s="21"/>
    </row>
    <row r="83" s="2" customFormat="1" ht="16.5" customHeight="1">
      <c r="A83" s="33"/>
      <c r="B83" s="34"/>
      <c r="C83" s="35"/>
      <c r="D83" s="35"/>
      <c r="E83" s="164" t="s">
        <v>129</v>
      </c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130</v>
      </c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63" t="str">
        <f>E11</f>
        <v>D.1.4.1 - Zdravotechnické instalace</v>
      </c>
      <c r="F85" s="35"/>
      <c r="G85" s="35"/>
      <c r="H85" s="35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6.96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2" customHeight="1">
      <c r="A87" s="33"/>
      <c r="B87" s="34"/>
      <c r="C87" s="30" t="s">
        <v>21</v>
      </c>
      <c r="D87" s="35"/>
      <c r="E87" s="35"/>
      <c r="F87" s="27" t="str">
        <f>F14</f>
        <v>Brno, Hala Rondo</v>
      </c>
      <c r="G87" s="35"/>
      <c r="H87" s="35"/>
      <c r="I87" s="30" t="s">
        <v>23</v>
      </c>
      <c r="J87" s="66" t="str">
        <f>IF(J14="","",J14)</f>
        <v>1. 9. 2023</v>
      </c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25.65" customHeight="1">
      <c r="A89" s="33"/>
      <c r="B89" s="34"/>
      <c r="C89" s="30" t="s">
        <v>27</v>
      </c>
      <c r="D89" s="35"/>
      <c r="E89" s="35"/>
      <c r="F89" s="27" t="str">
        <f>E17</f>
        <v>STAREZ - SPORT, a.s.</v>
      </c>
      <c r="G89" s="35"/>
      <c r="H89" s="35"/>
      <c r="I89" s="30" t="s">
        <v>35</v>
      </c>
      <c r="J89" s="31" t="str">
        <f>E23</f>
        <v>AS PROJECT CZ s.r.o.</v>
      </c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5.15" customHeight="1">
      <c r="A90" s="33"/>
      <c r="B90" s="34"/>
      <c r="C90" s="30" t="s">
        <v>33</v>
      </c>
      <c r="D90" s="35"/>
      <c r="E90" s="35"/>
      <c r="F90" s="27" t="str">
        <f>IF(E20="","",E20)</f>
        <v xml:space="preserve"> </v>
      </c>
      <c r="G90" s="35"/>
      <c r="H90" s="35"/>
      <c r="I90" s="30" t="s">
        <v>39</v>
      </c>
      <c r="J90" s="31" t="str">
        <f>E26</f>
        <v xml:space="preserve"> </v>
      </c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0.32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13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11" customFormat="1" ht="29.28" customHeight="1">
      <c r="A92" s="180"/>
      <c r="B92" s="181"/>
      <c r="C92" s="182" t="s">
        <v>153</v>
      </c>
      <c r="D92" s="183" t="s">
        <v>61</v>
      </c>
      <c r="E92" s="183" t="s">
        <v>57</v>
      </c>
      <c r="F92" s="183" t="s">
        <v>58</v>
      </c>
      <c r="G92" s="183" t="s">
        <v>154</v>
      </c>
      <c r="H92" s="183" t="s">
        <v>155</v>
      </c>
      <c r="I92" s="183" t="s">
        <v>156</v>
      </c>
      <c r="J92" s="183" t="s">
        <v>135</v>
      </c>
      <c r="K92" s="184" t="s">
        <v>157</v>
      </c>
      <c r="L92" s="185"/>
      <c r="M92" s="86" t="s">
        <v>18</v>
      </c>
      <c r="N92" s="87" t="s">
        <v>46</v>
      </c>
      <c r="O92" s="87" t="s">
        <v>158</v>
      </c>
      <c r="P92" s="87" t="s">
        <v>159</v>
      </c>
      <c r="Q92" s="87" t="s">
        <v>160</v>
      </c>
      <c r="R92" s="87" t="s">
        <v>161</v>
      </c>
      <c r="S92" s="87" t="s">
        <v>162</v>
      </c>
      <c r="T92" s="88" t="s">
        <v>163</v>
      </c>
      <c r="U92" s="180"/>
      <c r="V92" s="180"/>
      <c r="W92" s="180"/>
      <c r="X92" s="180"/>
      <c r="Y92" s="180"/>
      <c r="Z92" s="180"/>
      <c r="AA92" s="180"/>
      <c r="AB92" s="180"/>
      <c r="AC92" s="180"/>
      <c r="AD92" s="180"/>
      <c r="AE92" s="180"/>
    </row>
    <row r="93" s="2" customFormat="1" ht="22.8" customHeight="1">
      <c r="A93" s="33"/>
      <c r="B93" s="34"/>
      <c r="C93" s="93" t="s">
        <v>164</v>
      </c>
      <c r="D93" s="35"/>
      <c r="E93" s="35"/>
      <c r="F93" s="35"/>
      <c r="G93" s="35"/>
      <c r="H93" s="35"/>
      <c r="I93" s="35"/>
      <c r="J93" s="186">
        <f>BK93</f>
        <v>635595.76000000001</v>
      </c>
      <c r="K93" s="35"/>
      <c r="L93" s="39"/>
      <c r="M93" s="89"/>
      <c r="N93" s="187"/>
      <c r="O93" s="90"/>
      <c r="P93" s="188">
        <f>P94+P180</f>
        <v>248.64874</v>
      </c>
      <c r="Q93" s="90"/>
      <c r="R93" s="188">
        <f>R94+R180</f>
        <v>55.999265000000001</v>
      </c>
      <c r="S93" s="90"/>
      <c r="T93" s="189">
        <f>T94+T180</f>
        <v>0</v>
      </c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T93" s="18" t="s">
        <v>75</v>
      </c>
      <c r="AU93" s="18" t="s">
        <v>136</v>
      </c>
      <c r="BK93" s="190">
        <f>BK94+BK180</f>
        <v>635595.76000000001</v>
      </c>
    </row>
    <row r="94" s="12" customFormat="1" ht="25.92" customHeight="1">
      <c r="A94" s="12"/>
      <c r="B94" s="191"/>
      <c r="C94" s="192"/>
      <c r="D94" s="193" t="s">
        <v>75</v>
      </c>
      <c r="E94" s="194" t="s">
        <v>165</v>
      </c>
      <c r="F94" s="194" t="s">
        <v>166</v>
      </c>
      <c r="G94" s="192"/>
      <c r="H94" s="192"/>
      <c r="I94" s="192"/>
      <c r="J94" s="195">
        <f>BK94</f>
        <v>625021.04000000004</v>
      </c>
      <c r="K94" s="192"/>
      <c r="L94" s="196"/>
      <c r="M94" s="197"/>
      <c r="N94" s="198"/>
      <c r="O94" s="198"/>
      <c r="P94" s="199">
        <f>P95+P115+P120+P147+P177</f>
        <v>248.12374</v>
      </c>
      <c r="Q94" s="198"/>
      <c r="R94" s="199">
        <f>R95+R115+R120+R147+R177</f>
        <v>55.995845000000003</v>
      </c>
      <c r="S94" s="198"/>
      <c r="T94" s="200">
        <f>T95+T115+T120+T147+T177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20</v>
      </c>
      <c r="AT94" s="202" t="s">
        <v>75</v>
      </c>
      <c r="AU94" s="202" t="s">
        <v>76</v>
      </c>
      <c r="AY94" s="201" t="s">
        <v>167</v>
      </c>
      <c r="BK94" s="203">
        <f>BK95+BK115+BK120+BK147+BK177</f>
        <v>625021.04000000004</v>
      </c>
    </row>
    <row r="95" s="12" customFormat="1" ht="22.8" customHeight="1">
      <c r="A95" s="12"/>
      <c r="B95" s="191"/>
      <c r="C95" s="192"/>
      <c r="D95" s="193" t="s">
        <v>75</v>
      </c>
      <c r="E95" s="204" t="s">
        <v>20</v>
      </c>
      <c r="F95" s="204" t="s">
        <v>701</v>
      </c>
      <c r="G95" s="192"/>
      <c r="H95" s="192"/>
      <c r="I95" s="192"/>
      <c r="J95" s="205">
        <f>BK95</f>
        <v>104299.20000000001</v>
      </c>
      <c r="K95" s="192"/>
      <c r="L95" s="196"/>
      <c r="M95" s="197"/>
      <c r="N95" s="198"/>
      <c r="O95" s="198"/>
      <c r="P95" s="199">
        <f>SUM(P96:P114)</f>
        <v>127.43520000000001</v>
      </c>
      <c r="Q95" s="198"/>
      <c r="R95" s="199">
        <f>SUM(R96:R114)</f>
        <v>48</v>
      </c>
      <c r="S95" s="198"/>
      <c r="T95" s="200">
        <f>SUM(T96:T114)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1" t="s">
        <v>20</v>
      </c>
      <c r="AT95" s="202" t="s">
        <v>75</v>
      </c>
      <c r="AU95" s="202" t="s">
        <v>20</v>
      </c>
      <c r="AY95" s="201" t="s">
        <v>167</v>
      </c>
      <c r="BK95" s="203">
        <f>SUM(BK96:BK114)</f>
        <v>104299.20000000001</v>
      </c>
    </row>
    <row r="96" s="2" customFormat="1" ht="49.05" customHeight="1">
      <c r="A96" s="33"/>
      <c r="B96" s="34"/>
      <c r="C96" s="206" t="s">
        <v>20</v>
      </c>
      <c r="D96" s="206" t="s">
        <v>169</v>
      </c>
      <c r="E96" s="207" t="s">
        <v>884</v>
      </c>
      <c r="F96" s="208" t="s">
        <v>885</v>
      </c>
      <c r="G96" s="209" t="s">
        <v>172</v>
      </c>
      <c r="H96" s="210">
        <v>28.800000000000001</v>
      </c>
      <c r="I96" s="211">
        <v>1720</v>
      </c>
      <c r="J96" s="211">
        <f>ROUND(I96*H96,2)</f>
        <v>49536</v>
      </c>
      <c r="K96" s="208" t="s">
        <v>173</v>
      </c>
      <c r="L96" s="39"/>
      <c r="M96" s="212" t="s">
        <v>18</v>
      </c>
      <c r="N96" s="213" t="s">
        <v>47</v>
      </c>
      <c r="O96" s="214">
        <v>2.794</v>
      </c>
      <c r="P96" s="214">
        <f>O96*H96</f>
        <v>80.467200000000005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174</v>
      </c>
      <c r="AT96" s="216" t="s">
        <v>169</v>
      </c>
      <c r="AU96" s="216" t="s">
        <v>84</v>
      </c>
      <c r="AY96" s="18" t="s">
        <v>167</v>
      </c>
      <c r="BE96" s="217">
        <f>IF(N96="základní",J96,0)</f>
        <v>49536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20</v>
      </c>
      <c r="BK96" s="217">
        <f>ROUND(I96*H96,2)</f>
        <v>49536</v>
      </c>
      <c r="BL96" s="18" t="s">
        <v>174</v>
      </c>
      <c r="BM96" s="216" t="s">
        <v>886</v>
      </c>
    </row>
    <row r="97" s="2" customFormat="1">
      <c r="A97" s="33"/>
      <c r="B97" s="34"/>
      <c r="C97" s="35"/>
      <c r="D97" s="218" t="s">
        <v>176</v>
      </c>
      <c r="E97" s="35"/>
      <c r="F97" s="219" t="s">
        <v>887</v>
      </c>
      <c r="G97" s="35"/>
      <c r="H97" s="35"/>
      <c r="I97" s="35"/>
      <c r="J97" s="35"/>
      <c r="K97" s="35"/>
      <c r="L97" s="39"/>
      <c r="M97" s="220"/>
      <c r="N97" s="221"/>
      <c r="O97" s="78"/>
      <c r="P97" s="78"/>
      <c r="Q97" s="78"/>
      <c r="R97" s="78"/>
      <c r="S97" s="78"/>
      <c r="T97" s="79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176</v>
      </c>
      <c r="AU97" s="18" t="s">
        <v>84</v>
      </c>
    </row>
    <row r="98" s="13" customFormat="1">
      <c r="A98" s="13"/>
      <c r="B98" s="222"/>
      <c r="C98" s="223"/>
      <c r="D98" s="224" t="s">
        <v>178</v>
      </c>
      <c r="E98" s="225" t="s">
        <v>18</v>
      </c>
      <c r="F98" s="226" t="s">
        <v>888</v>
      </c>
      <c r="G98" s="223"/>
      <c r="H98" s="225" t="s">
        <v>18</v>
      </c>
      <c r="I98" s="223"/>
      <c r="J98" s="223"/>
      <c r="K98" s="223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178</v>
      </c>
      <c r="AU98" s="231" t="s">
        <v>84</v>
      </c>
      <c r="AV98" s="13" t="s">
        <v>20</v>
      </c>
      <c r="AW98" s="13" t="s">
        <v>180</v>
      </c>
      <c r="AX98" s="13" t="s">
        <v>76</v>
      </c>
      <c r="AY98" s="231" t="s">
        <v>167</v>
      </c>
    </row>
    <row r="99" s="14" customFormat="1">
      <c r="A99" s="14"/>
      <c r="B99" s="232"/>
      <c r="C99" s="233"/>
      <c r="D99" s="224" t="s">
        <v>178</v>
      </c>
      <c r="E99" s="234" t="s">
        <v>18</v>
      </c>
      <c r="F99" s="235" t="s">
        <v>889</v>
      </c>
      <c r="G99" s="233"/>
      <c r="H99" s="236">
        <v>28.800000000000004</v>
      </c>
      <c r="I99" s="233"/>
      <c r="J99" s="233"/>
      <c r="K99" s="233"/>
      <c r="L99" s="237"/>
      <c r="M99" s="238"/>
      <c r="N99" s="239"/>
      <c r="O99" s="239"/>
      <c r="P99" s="239"/>
      <c r="Q99" s="239"/>
      <c r="R99" s="239"/>
      <c r="S99" s="239"/>
      <c r="T99" s="240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1" t="s">
        <v>178</v>
      </c>
      <c r="AU99" s="241" t="s">
        <v>84</v>
      </c>
      <c r="AV99" s="14" t="s">
        <v>84</v>
      </c>
      <c r="AW99" s="14" t="s">
        <v>180</v>
      </c>
      <c r="AX99" s="14" t="s">
        <v>76</v>
      </c>
      <c r="AY99" s="241" t="s">
        <v>167</v>
      </c>
    </row>
    <row r="100" s="2" customFormat="1" ht="62.7" customHeight="1">
      <c r="A100" s="33"/>
      <c r="B100" s="34"/>
      <c r="C100" s="206" t="s">
        <v>84</v>
      </c>
      <c r="D100" s="206" t="s">
        <v>169</v>
      </c>
      <c r="E100" s="207" t="s">
        <v>712</v>
      </c>
      <c r="F100" s="208" t="s">
        <v>713</v>
      </c>
      <c r="G100" s="209" t="s">
        <v>172</v>
      </c>
      <c r="H100" s="210">
        <v>28.800000000000001</v>
      </c>
      <c r="I100" s="211">
        <v>83.5</v>
      </c>
      <c r="J100" s="211">
        <f>ROUND(I100*H100,2)</f>
        <v>2404.8000000000002</v>
      </c>
      <c r="K100" s="208" t="s">
        <v>173</v>
      </c>
      <c r="L100" s="39"/>
      <c r="M100" s="212" t="s">
        <v>18</v>
      </c>
      <c r="N100" s="213" t="s">
        <v>47</v>
      </c>
      <c r="O100" s="214">
        <v>0.043999999999999997</v>
      </c>
      <c r="P100" s="214">
        <f>O100*H100</f>
        <v>1.2671999999999999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174</v>
      </c>
      <c r="AT100" s="216" t="s">
        <v>169</v>
      </c>
      <c r="AU100" s="216" t="s">
        <v>84</v>
      </c>
      <c r="AY100" s="18" t="s">
        <v>167</v>
      </c>
      <c r="BE100" s="217">
        <f>IF(N100="základní",J100,0)</f>
        <v>2404.8000000000002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20</v>
      </c>
      <c r="BK100" s="217">
        <f>ROUND(I100*H100,2)</f>
        <v>2404.8000000000002</v>
      </c>
      <c r="BL100" s="18" t="s">
        <v>174</v>
      </c>
      <c r="BM100" s="216" t="s">
        <v>890</v>
      </c>
    </row>
    <row r="101" s="2" customFormat="1">
      <c r="A101" s="33"/>
      <c r="B101" s="34"/>
      <c r="C101" s="35"/>
      <c r="D101" s="218" t="s">
        <v>176</v>
      </c>
      <c r="E101" s="35"/>
      <c r="F101" s="219" t="s">
        <v>715</v>
      </c>
      <c r="G101" s="35"/>
      <c r="H101" s="35"/>
      <c r="I101" s="35"/>
      <c r="J101" s="35"/>
      <c r="K101" s="35"/>
      <c r="L101" s="39"/>
      <c r="M101" s="220"/>
      <c r="N101" s="221"/>
      <c r="O101" s="78"/>
      <c r="P101" s="78"/>
      <c r="Q101" s="78"/>
      <c r="R101" s="78"/>
      <c r="S101" s="78"/>
      <c r="T101" s="79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T101" s="18" t="s">
        <v>176</v>
      </c>
      <c r="AU101" s="18" t="s">
        <v>84</v>
      </c>
    </row>
    <row r="102" s="2" customFormat="1" ht="62.7" customHeight="1">
      <c r="A102" s="33"/>
      <c r="B102" s="34"/>
      <c r="C102" s="206" t="s">
        <v>126</v>
      </c>
      <c r="D102" s="206" t="s">
        <v>169</v>
      </c>
      <c r="E102" s="207" t="s">
        <v>716</v>
      </c>
      <c r="F102" s="208" t="s">
        <v>717</v>
      </c>
      <c r="G102" s="209" t="s">
        <v>172</v>
      </c>
      <c r="H102" s="210">
        <v>28.800000000000001</v>
      </c>
      <c r="I102" s="211">
        <v>282</v>
      </c>
      <c r="J102" s="211">
        <f>ROUND(I102*H102,2)</f>
        <v>8121.6000000000004</v>
      </c>
      <c r="K102" s="208" t="s">
        <v>173</v>
      </c>
      <c r="L102" s="39"/>
      <c r="M102" s="212" t="s">
        <v>18</v>
      </c>
      <c r="N102" s="213" t="s">
        <v>47</v>
      </c>
      <c r="O102" s="214">
        <v>0.086999999999999994</v>
      </c>
      <c r="P102" s="214">
        <f>O102*H102</f>
        <v>2.5055999999999998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174</v>
      </c>
      <c r="AT102" s="216" t="s">
        <v>169</v>
      </c>
      <c r="AU102" s="216" t="s">
        <v>84</v>
      </c>
      <c r="AY102" s="18" t="s">
        <v>167</v>
      </c>
      <c r="BE102" s="217">
        <f>IF(N102="základní",J102,0)</f>
        <v>8121.6000000000004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20</v>
      </c>
      <c r="BK102" s="217">
        <f>ROUND(I102*H102,2)</f>
        <v>8121.6000000000004</v>
      </c>
      <c r="BL102" s="18" t="s">
        <v>174</v>
      </c>
      <c r="BM102" s="216" t="s">
        <v>891</v>
      </c>
    </row>
    <row r="103" s="2" customFormat="1">
      <c r="A103" s="33"/>
      <c r="B103" s="34"/>
      <c r="C103" s="35"/>
      <c r="D103" s="218" t="s">
        <v>176</v>
      </c>
      <c r="E103" s="35"/>
      <c r="F103" s="219" t="s">
        <v>719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176</v>
      </c>
      <c r="AU103" s="18" t="s">
        <v>84</v>
      </c>
    </row>
    <row r="104" s="2" customFormat="1" ht="44.25" customHeight="1">
      <c r="A104" s="33"/>
      <c r="B104" s="34"/>
      <c r="C104" s="206" t="s">
        <v>174</v>
      </c>
      <c r="D104" s="206" t="s">
        <v>169</v>
      </c>
      <c r="E104" s="207" t="s">
        <v>720</v>
      </c>
      <c r="F104" s="208" t="s">
        <v>721</v>
      </c>
      <c r="G104" s="209" t="s">
        <v>322</v>
      </c>
      <c r="H104" s="210">
        <v>48.960000000000001</v>
      </c>
      <c r="I104" s="211">
        <v>306</v>
      </c>
      <c r="J104" s="211">
        <f>ROUND(I104*H104,2)</f>
        <v>14981.76</v>
      </c>
      <c r="K104" s="208" t="s">
        <v>173</v>
      </c>
      <c r="L104" s="39"/>
      <c r="M104" s="212" t="s">
        <v>18</v>
      </c>
      <c r="N104" s="213" t="s">
        <v>47</v>
      </c>
      <c r="O104" s="214">
        <v>0</v>
      </c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174</v>
      </c>
      <c r="AT104" s="216" t="s">
        <v>169</v>
      </c>
      <c r="AU104" s="216" t="s">
        <v>84</v>
      </c>
      <c r="AY104" s="18" t="s">
        <v>167</v>
      </c>
      <c r="BE104" s="217">
        <f>IF(N104="základní",J104,0)</f>
        <v>14981.76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20</v>
      </c>
      <c r="BK104" s="217">
        <f>ROUND(I104*H104,2)</f>
        <v>14981.76</v>
      </c>
      <c r="BL104" s="18" t="s">
        <v>174</v>
      </c>
      <c r="BM104" s="216" t="s">
        <v>892</v>
      </c>
    </row>
    <row r="105" s="2" customFormat="1">
      <c r="A105" s="33"/>
      <c r="B105" s="34"/>
      <c r="C105" s="35"/>
      <c r="D105" s="218" t="s">
        <v>176</v>
      </c>
      <c r="E105" s="35"/>
      <c r="F105" s="219" t="s">
        <v>723</v>
      </c>
      <c r="G105" s="35"/>
      <c r="H105" s="35"/>
      <c r="I105" s="35"/>
      <c r="J105" s="35"/>
      <c r="K105" s="35"/>
      <c r="L105" s="39"/>
      <c r="M105" s="220"/>
      <c r="N105" s="221"/>
      <c r="O105" s="78"/>
      <c r="P105" s="78"/>
      <c r="Q105" s="78"/>
      <c r="R105" s="78"/>
      <c r="S105" s="78"/>
      <c r="T105" s="79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T105" s="18" t="s">
        <v>176</v>
      </c>
      <c r="AU105" s="18" t="s">
        <v>84</v>
      </c>
    </row>
    <row r="106" s="14" customFormat="1">
      <c r="A106" s="14"/>
      <c r="B106" s="232"/>
      <c r="C106" s="233"/>
      <c r="D106" s="224" t="s">
        <v>178</v>
      </c>
      <c r="E106" s="233"/>
      <c r="F106" s="235" t="s">
        <v>893</v>
      </c>
      <c r="G106" s="233"/>
      <c r="H106" s="236">
        <v>48.960000000000001</v>
      </c>
      <c r="I106" s="233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178</v>
      </c>
      <c r="AU106" s="241" t="s">
        <v>84</v>
      </c>
      <c r="AV106" s="14" t="s">
        <v>84</v>
      </c>
      <c r="AW106" s="14" t="s">
        <v>4</v>
      </c>
      <c r="AX106" s="14" t="s">
        <v>20</v>
      </c>
      <c r="AY106" s="241" t="s">
        <v>167</v>
      </c>
    </row>
    <row r="107" s="2" customFormat="1" ht="37.8" customHeight="1">
      <c r="A107" s="33"/>
      <c r="B107" s="34"/>
      <c r="C107" s="206" t="s">
        <v>183</v>
      </c>
      <c r="D107" s="206" t="s">
        <v>169</v>
      </c>
      <c r="E107" s="207" t="s">
        <v>725</v>
      </c>
      <c r="F107" s="208" t="s">
        <v>726</v>
      </c>
      <c r="G107" s="209" t="s">
        <v>172</v>
      </c>
      <c r="H107" s="210">
        <v>28.800000000000001</v>
      </c>
      <c r="I107" s="211">
        <v>20.800000000000001</v>
      </c>
      <c r="J107" s="211">
        <f>ROUND(I107*H107,2)</f>
        <v>599.03999999999996</v>
      </c>
      <c r="K107" s="208" t="s">
        <v>173</v>
      </c>
      <c r="L107" s="39"/>
      <c r="M107" s="212" t="s">
        <v>18</v>
      </c>
      <c r="N107" s="213" t="s">
        <v>47</v>
      </c>
      <c r="O107" s="214">
        <v>0.0089999999999999993</v>
      </c>
      <c r="P107" s="214">
        <f>O107*H107</f>
        <v>0.25919999999999999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174</v>
      </c>
      <c r="AT107" s="216" t="s">
        <v>169</v>
      </c>
      <c r="AU107" s="216" t="s">
        <v>84</v>
      </c>
      <c r="AY107" s="18" t="s">
        <v>167</v>
      </c>
      <c r="BE107" s="217">
        <f>IF(N107="základní",J107,0)</f>
        <v>599.03999999999996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20</v>
      </c>
      <c r="BK107" s="217">
        <f>ROUND(I107*H107,2)</f>
        <v>599.03999999999996</v>
      </c>
      <c r="BL107" s="18" t="s">
        <v>174</v>
      </c>
      <c r="BM107" s="216" t="s">
        <v>894</v>
      </c>
    </row>
    <row r="108" s="2" customFormat="1">
      <c r="A108" s="33"/>
      <c r="B108" s="34"/>
      <c r="C108" s="35"/>
      <c r="D108" s="218" t="s">
        <v>176</v>
      </c>
      <c r="E108" s="35"/>
      <c r="F108" s="219" t="s">
        <v>728</v>
      </c>
      <c r="G108" s="35"/>
      <c r="H108" s="35"/>
      <c r="I108" s="35"/>
      <c r="J108" s="35"/>
      <c r="K108" s="35"/>
      <c r="L108" s="39"/>
      <c r="M108" s="220"/>
      <c r="N108" s="221"/>
      <c r="O108" s="78"/>
      <c r="P108" s="78"/>
      <c r="Q108" s="78"/>
      <c r="R108" s="78"/>
      <c r="S108" s="78"/>
      <c r="T108" s="79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T108" s="18" t="s">
        <v>176</v>
      </c>
      <c r="AU108" s="18" t="s">
        <v>84</v>
      </c>
    </row>
    <row r="109" s="2" customFormat="1" ht="66.75" customHeight="1">
      <c r="A109" s="33"/>
      <c r="B109" s="34"/>
      <c r="C109" s="206" t="s">
        <v>196</v>
      </c>
      <c r="D109" s="206" t="s">
        <v>169</v>
      </c>
      <c r="E109" s="207" t="s">
        <v>895</v>
      </c>
      <c r="F109" s="208" t="s">
        <v>896</v>
      </c>
      <c r="G109" s="209" t="s">
        <v>172</v>
      </c>
      <c r="H109" s="210">
        <v>24</v>
      </c>
      <c r="I109" s="211">
        <v>600</v>
      </c>
      <c r="J109" s="211">
        <f>ROUND(I109*H109,2)</f>
        <v>14400</v>
      </c>
      <c r="K109" s="208" t="s">
        <v>173</v>
      </c>
      <c r="L109" s="39"/>
      <c r="M109" s="212" t="s">
        <v>18</v>
      </c>
      <c r="N109" s="213" t="s">
        <v>47</v>
      </c>
      <c r="O109" s="214">
        <v>1.7889999999999999</v>
      </c>
      <c r="P109" s="214">
        <f>O109*H109</f>
        <v>42.936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174</v>
      </c>
      <c r="AT109" s="216" t="s">
        <v>169</v>
      </c>
      <c r="AU109" s="216" t="s">
        <v>84</v>
      </c>
      <c r="AY109" s="18" t="s">
        <v>167</v>
      </c>
      <c r="BE109" s="217">
        <f>IF(N109="základní",J109,0)</f>
        <v>14400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20</v>
      </c>
      <c r="BK109" s="217">
        <f>ROUND(I109*H109,2)</f>
        <v>14400</v>
      </c>
      <c r="BL109" s="18" t="s">
        <v>174</v>
      </c>
      <c r="BM109" s="216" t="s">
        <v>897</v>
      </c>
    </row>
    <row r="110" s="2" customFormat="1">
      <c r="A110" s="33"/>
      <c r="B110" s="34"/>
      <c r="C110" s="35"/>
      <c r="D110" s="218" t="s">
        <v>176</v>
      </c>
      <c r="E110" s="35"/>
      <c r="F110" s="219" t="s">
        <v>898</v>
      </c>
      <c r="G110" s="35"/>
      <c r="H110" s="35"/>
      <c r="I110" s="35"/>
      <c r="J110" s="35"/>
      <c r="K110" s="35"/>
      <c r="L110" s="39"/>
      <c r="M110" s="220"/>
      <c r="N110" s="221"/>
      <c r="O110" s="78"/>
      <c r="P110" s="78"/>
      <c r="Q110" s="78"/>
      <c r="R110" s="78"/>
      <c r="S110" s="78"/>
      <c r="T110" s="79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176</v>
      </c>
      <c r="AU110" s="18" t="s">
        <v>84</v>
      </c>
    </row>
    <row r="111" s="13" customFormat="1">
      <c r="A111" s="13"/>
      <c r="B111" s="222"/>
      <c r="C111" s="223"/>
      <c r="D111" s="224" t="s">
        <v>178</v>
      </c>
      <c r="E111" s="225" t="s">
        <v>18</v>
      </c>
      <c r="F111" s="226" t="s">
        <v>899</v>
      </c>
      <c r="G111" s="223"/>
      <c r="H111" s="225" t="s">
        <v>18</v>
      </c>
      <c r="I111" s="223"/>
      <c r="J111" s="223"/>
      <c r="K111" s="223"/>
      <c r="L111" s="227"/>
      <c r="M111" s="228"/>
      <c r="N111" s="229"/>
      <c r="O111" s="229"/>
      <c r="P111" s="229"/>
      <c r="Q111" s="229"/>
      <c r="R111" s="229"/>
      <c r="S111" s="229"/>
      <c r="T111" s="230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1" t="s">
        <v>178</v>
      </c>
      <c r="AU111" s="231" t="s">
        <v>84</v>
      </c>
      <c r="AV111" s="13" t="s">
        <v>20</v>
      </c>
      <c r="AW111" s="13" t="s">
        <v>180</v>
      </c>
      <c r="AX111" s="13" t="s">
        <v>76</v>
      </c>
      <c r="AY111" s="231" t="s">
        <v>167</v>
      </c>
    </row>
    <row r="112" s="14" customFormat="1">
      <c r="A112" s="14"/>
      <c r="B112" s="232"/>
      <c r="C112" s="233"/>
      <c r="D112" s="224" t="s">
        <v>178</v>
      </c>
      <c r="E112" s="234" t="s">
        <v>18</v>
      </c>
      <c r="F112" s="235" t="s">
        <v>900</v>
      </c>
      <c r="G112" s="233"/>
      <c r="H112" s="236">
        <v>24.000000000000004</v>
      </c>
      <c r="I112" s="233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178</v>
      </c>
      <c r="AU112" s="241" t="s">
        <v>84</v>
      </c>
      <c r="AV112" s="14" t="s">
        <v>84</v>
      </c>
      <c r="AW112" s="14" t="s">
        <v>180</v>
      </c>
      <c r="AX112" s="14" t="s">
        <v>76</v>
      </c>
      <c r="AY112" s="241" t="s">
        <v>167</v>
      </c>
    </row>
    <row r="113" s="2" customFormat="1" ht="16.5" customHeight="1">
      <c r="A113" s="33"/>
      <c r="B113" s="34"/>
      <c r="C113" s="253" t="s">
        <v>216</v>
      </c>
      <c r="D113" s="253" t="s">
        <v>272</v>
      </c>
      <c r="E113" s="254" t="s">
        <v>901</v>
      </c>
      <c r="F113" s="255" t="s">
        <v>902</v>
      </c>
      <c r="G113" s="256" t="s">
        <v>322</v>
      </c>
      <c r="H113" s="257">
        <v>48</v>
      </c>
      <c r="I113" s="258">
        <v>297</v>
      </c>
      <c r="J113" s="258">
        <f>ROUND(I113*H113,2)</f>
        <v>14256</v>
      </c>
      <c r="K113" s="255" t="s">
        <v>173</v>
      </c>
      <c r="L113" s="259"/>
      <c r="M113" s="260" t="s">
        <v>18</v>
      </c>
      <c r="N113" s="261" t="s">
        <v>47</v>
      </c>
      <c r="O113" s="214">
        <v>0</v>
      </c>
      <c r="P113" s="214">
        <f>O113*H113</f>
        <v>0</v>
      </c>
      <c r="Q113" s="214">
        <v>1</v>
      </c>
      <c r="R113" s="214">
        <f>Q113*H113</f>
        <v>48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221</v>
      </c>
      <c r="AT113" s="216" t="s">
        <v>272</v>
      </c>
      <c r="AU113" s="216" t="s">
        <v>84</v>
      </c>
      <c r="AY113" s="18" t="s">
        <v>167</v>
      </c>
      <c r="BE113" s="217">
        <f>IF(N113="základní",J113,0)</f>
        <v>14256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20</v>
      </c>
      <c r="BK113" s="217">
        <f>ROUND(I113*H113,2)</f>
        <v>14256</v>
      </c>
      <c r="BL113" s="18" t="s">
        <v>174</v>
      </c>
      <c r="BM113" s="216" t="s">
        <v>903</v>
      </c>
    </row>
    <row r="114" s="14" customFormat="1">
      <c r="A114" s="14"/>
      <c r="B114" s="232"/>
      <c r="C114" s="233"/>
      <c r="D114" s="224" t="s">
        <v>178</v>
      </c>
      <c r="E114" s="233"/>
      <c r="F114" s="235" t="s">
        <v>904</v>
      </c>
      <c r="G114" s="233"/>
      <c r="H114" s="236">
        <v>48</v>
      </c>
      <c r="I114" s="233"/>
      <c r="J114" s="233"/>
      <c r="K114" s="233"/>
      <c r="L114" s="237"/>
      <c r="M114" s="238"/>
      <c r="N114" s="239"/>
      <c r="O114" s="239"/>
      <c r="P114" s="239"/>
      <c r="Q114" s="239"/>
      <c r="R114" s="239"/>
      <c r="S114" s="239"/>
      <c r="T114" s="240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1" t="s">
        <v>178</v>
      </c>
      <c r="AU114" s="241" t="s">
        <v>84</v>
      </c>
      <c r="AV114" s="14" t="s">
        <v>84</v>
      </c>
      <c r="AW114" s="14" t="s">
        <v>4</v>
      </c>
      <c r="AX114" s="14" t="s">
        <v>20</v>
      </c>
      <c r="AY114" s="241" t="s">
        <v>167</v>
      </c>
    </row>
    <row r="115" s="12" customFormat="1" ht="22.8" customHeight="1">
      <c r="A115" s="12"/>
      <c r="B115" s="191"/>
      <c r="C115" s="192"/>
      <c r="D115" s="193" t="s">
        <v>75</v>
      </c>
      <c r="E115" s="204" t="s">
        <v>174</v>
      </c>
      <c r="F115" s="204" t="s">
        <v>905</v>
      </c>
      <c r="G115" s="192"/>
      <c r="H115" s="192"/>
      <c r="I115" s="192"/>
      <c r="J115" s="205">
        <f>BK115</f>
        <v>3312</v>
      </c>
      <c r="K115" s="192"/>
      <c r="L115" s="196"/>
      <c r="M115" s="197"/>
      <c r="N115" s="198"/>
      <c r="O115" s="198"/>
      <c r="P115" s="199">
        <f>SUM(P116:P119)</f>
        <v>3.7929599999999999</v>
      </c>
      <c r="Q115" s="198"/>
      <c r="R115" s="199">
        <f>SUM(R116:R119)</f>
        <v>0</v>
      </c>
      <c r="S115" s="198"/>
      <c r="T115" s="200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20</v>
      </c>
      <c r="AT115" s="202" t="s">
        <v>75</v>
      </c>
      <c r="AU115" s="202" t="s">
        <v>20</v>
      </c>
      <c r="AY115" s="201" t="s">
        <v>167</v>
      </c>
      <c r="BK115" s="203">
        <f>SUM(BK116:BK119)</f>
        <v>3312</v>
      </c>
    </row>
    <row r="116" s="2" customFormat="1" ht="33" customHeight="1">
      <c r="A116" s="33"/>
      <c r="B116" s="34"/>
      <c r="C116" s="206" t="s">
        <v>221</v>
      </c>
      <c r="D116" s="206" t="s">
        <v>169</v>
      </c>
      <c r="E116" s="207" t="s">
        <v>906</v>
      </c>
      <c r="F116" s="208" t="s">
        <v>907</v>
      </c>
      <c r="G116" s="209" t="s">
        <v>172</v>
      </c>
      <c r="H116" s="210">
        <v>2.8799999999999999</v>
      </c>
      <c r="I116" s="211">
        <v>1150</v>
      </c>
      <c r="J116" s="211">
        <f>ROUND(I116*H116,2)</f>
        <v>3312</v>
      </c>
      <c r="K116" s="208" t="s">
        <v>173</v>
      </c>
      <c r="L116" s="39"/>
      <c r="M116" s="212" t="s">
        <v>18</v>
      </c>
      <c r="N116" s="213" t="s">
        <v>47</v>
      </c>
      <c r="O116" s="214">
        <v>1.317</v>
      </c>
      <c r="P116" s="214">
        <f>O116*H116</f>
        <v>3.7929599999999999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6" t="s">
        <v>174</v>
      </c>
      <c r="AT116" s="216" t="s">
        <v>169</v>
      </c>
      <c r="AU116" s="216" t="s">
        <v>84</v>
      </c>
      <c r="AY116" s="18" t="s">
        <v>167</v>
      </c>
      <c r="BE116" s="217">
        <f>IF(N116="základní",J116,0)</f>
        <v>3312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20</v>
      </c>
      <c r="BK116" s="217">
        <f>ROUND(I116*H116,2)</f>
        <v>3312</v>
      </c>
      <c r="BL116" s="18" t="s">
        <v>174</v>
      </c>
      <c r="BM116" s="216" t="s">
        <v>908</v>
      </c>
    </row>
    <row r="117" s="2" customFormat="1">
      <c r="A117" s="33"/>
      <c r="B117" s="34"/>
      <c r="C117" s="35"/>
      <c r="D117" s="218" t="s">
        <v>176</v>
      </c>
      <c r="E117" s="35"/>
      <c r="F117" s="219" t="s">
        <v>909</v>
      </c>
      <c r="G117" s="35"/>
      <c r="H117" s="35"/>
      <c r="I117" s="35"/>
      <c r="J117" s="35"/>
      <c r="K117" s="35"/>
      <c r="L117" s="39"/>
      <c r="M117" s="220"/>
      <c r="N117" s="221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176</v>
      </c>
      <c r="AU117" s="18" t="s">
        <v>84</v>
      </c>
    </row>
    <row r="118" s="13" customFormat="1">
      <c r="A118" s="13"/>
      <c r="B118" s="222"/>
      <c r="C118" s="223"/>
      <c r="D118" s="224" t="s">
        <v>178</v>
      </c>
      <c r="E118" s="225" t="s">
        <v>18</v>
      </c>
      <c r="F118" s="226" t="s">
        <v>899</v>
      </c>
      <c r="G118" s="223"/>
      <c r="H118" s="225" t="s">
        <v>18</v>
      </c>
      <c r="I118" s="223"/>
      <c r="J118" s="223"/>
      <c r="K118" s="223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178</v>
      </c>
      <c r="AU118" s="231" t="s">
        <v>84</v>
      </c>
      <c r="AV118" s="13" t="s">
        <v>20</v>
      </c>
      <c r="AW118" s="13" t="s">
        <v>180</v>
      </c>
      <c r="AX118" s="13" t="s">
        <v>76</v>
      </c>
      <c r="AY118" s="231" t="s">
        <v>167</v>
      </c>
    </row>
    <row r="119" s="14" customFormat="1">
      <c r="A119" s="14"/>
      <c r="B119" s="232"/>
      <c r="C119" s="233"/>
      <c r="D119" s="224" t="s">
        <v>178</v>
      </c>
      <c r="E119" s="234" t="s">
        <v>18</v>
      </c>
      <c r="F119" s="235" t="s">
        <v>910</v>
      </c>
      <c r="G119" s="233"/>
      <c r="H119" s="236">
        <v>2.8800000000000003</v>
      </c>
      <c r="I119" s="233"/>
      <c r="J119" s="233"/>
      <c r="K119" s="233"/>
      <c r="L119" s="237"/>
      <c r="M119" s="238"/>
      <c r="N119" s="239"/>
      <c r="O119" s="239"/>
      <c r="P119" s="239"/>
      <c r="Q119" s="239"/>
      <c r="R119" s="239"/>
      <c r="S119" s="239"/>
      <c r="T119" s="24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1" t="s">
        <v>178</v>
      </c>
      <c r="AU119" s="241" t="s">
        <v>84</v>
      </c>
      <c r="AV119" s="14" t="s">
        <v>84</v>
      </c>
      <c r="AW119" s="14" t="s">
        <v>180</v>
      </c>
      <c r="AX119" s="14" t="s">
        <v>76</v>
      </c>
      <c r="AY119" s="241" t="s">
        <v>167</v>
      </c>
    </row>
    <row r="120" s="12" customFormat="1" ht="22.8" customHeight="1">
      <c r="A120" s="12"/>
      <c r="B120" s="191"/>
      <c r="C120" s="192"/>
      <c r="D120" s="193" t="s">
        <v>75</v>
      </c>
      <c r="E120" s="204" t="s">
        <v>221</v>
      </c>
      <c r="F120" s="204" t="s">
        <v>911</v>
      </c>
      <c r="G120" s="192"/>
      <c r="H120" s="192"/>
      <c r="I120" s="192"/>
      <c r="J120" s="205">
        <f>BK120</f>
        <v>33416.199999999997</v>
      </c>
      <c r="K120" s="192"/>
      <c r="L120" s="196"/>
      <c r="M120" s="197"/>
      <c r="N120" s="198"/>
      <c r="O120" s="198"/>
      <c r="P120" s="199">
        <f>SUM(P121:P146)</f>
        <v>27.834499999999998</v>
      </c>
      <c r="Q120" s="198"/>
      <c r="R120" s="199">
        <f>SUM(R121:R146)</f>
        <v>0.10935499999999999</v>
      </c>
      <c r="S120" s="198"/>
      <c r="T120" s="200">
        <f>SUM(T121:T146)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1" t="s">
        <v>20</v>
      </c>
      <c r="AT120" s="202" t="s">
        <v>75</v>
      </c>
      <c r="AU120" s="202" t="s">
        <v>20</v>
      </c>
      <c r="AY120" s="201" t="s">
        <v>167</v>
      </c>
      <c r="BK120" s="203">
        <f>SUM(BK121:BK146)</f>
        <v>33416.199999999997</v>
      </c>
    </row>
    <row r="121" s="2" customFormat="1" ht="44.25" customHeight="1">
      <c r="A121" s="33"/>
      <c r="B121" s="34"/>
      <c r="C121" s="206" t="s">
        <v>228</v>
      </c>
      <c r="D121" s="206" t="s">
        <v>169</v>
      </c>
      <c r="E121" s="207" t="s">
        <v>912</v>
      </c>
      <c r="F121" s="208" t="s">
        <v>913</v>
      </c>
      <c r="G121" s="209" t="s">
        <v>250</v>
      </c>
      <c r="H121" s="210">
        <v>5.4500000000000002</v>
      </c>
      <c r="I121" s="211">
        <v>336</v>
      </c>
      <c r="J121" s="211">
        <f>ROUND(I121*H121,2)</f>
        <v>1831.2000000000001</v>
      </c>
      <c r="K121" s="208" t="s">
        <v>173</v>
      </c>
      <c r="L121" s="39"/>
      <c r="M121" s="212" t="s">
        <v>18</v>
      </c>
      <c r="N121" s="213" t="s">
        <v>47</v>
      </c>
      <c r="O121" s="214">
        <v>0.19</v>
      </c>
      <c r="P121" s="214">
        <f>O121*H121</f>
        <v>1.0355000000000001</v>
      </c>
      <c r="Q121" s="214">
        <v>0.0015</v>
      </c>
      <c r="R121" s="214">
        <f>Q121*H121</f>
        <v>0.008175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174</v>
      </c>
      <c r="AT121" s="216" t="s">
        <v>169</v>
      </c>
      <c r="AU121" s="216" t="s">
        <v>84</v>
      </c>
      <c r="AY121" s="18" t="s">
        <v>167</v>
      </c>
      <c r="BE121" s="217">
        <f>IF(N121="základní",J121,0)</f>
        <v>1831.2000000000001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20</v>
      </c>
      <c r="BK121" s="217">
        <f>ROUND(I121*H121,2)</f>
        <v>1831.2000000000001</v>
      </c>
      <c r="BL121" s="18" t="s">
        <v>174</v>
      </c>
      <c r="BM121" s="216" t="s">
        <v>914</v>
      </c>
    </row>
    <row r="122" s="2" customFormat="1">
      <c r="A122" s="33"/>
      <c r="B122" s="34"/>
      <c r="C122" s="35"/>
      <c r="D122" s="218" t="s">
        <v>176</v>
      </c>
      <c r="E122" s="35"/>
      <c r="F122" s="219" t="s">
        <v>915</v>
      </c>
      <c r="G122" s="35"/>
      <c r="H122" s="35"/>
      <c r="I122" s="35"/>
      <c r="J122" s="35"/>
      <c r="K122" s="35"/>
      <c r="L122" s="39"/>
      <c r="M122" s="220"/>
      <c r="N122" s="221"/>
      <c r="O122" s="78"/>
      <c r="P122" s="78"/>
      <c r="Q122" s="78"/>
      <c r="R122" s="78"/>
      <c r="S122" s="78"/>
      <c r="T122" s="79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8" t="s">
        <v>176</v>
      </c>
      <c r="AU122" s="18" t="s">
        <v>84</v>
      </c>
    </row>
    <row r="123" s="14" customFormat="1">
      <c r="A123" s="14"/>
      <c r="B123" s="232"/>
      <c r="C123" s="233"/>
      <c r="D123" s="224" t="s">
        <v>178</v>
      </c>
      <c r="E123" s="234" t="s">
        <v>18</v>
      </c>
      <c r="F123" s="235" t="s">
        <v>916</v>
      </c>
      <c r="G123" s="233"/>
      <c r="H123" s="236">
        <v>5.4500000000000002</v>
      </c>
      <c r="I123" s="233"/>
      <c r="J123" s="233"/>
      <c r="K123" s="233"/>
      <c r="L123" s="237"/>
      <c r="M123" s="238"/>
      <c r="N123" s="239"/>
      <c r="O123" s="239"/>
      <c r="P123" s="239"/>
      <c r="Q123" s="239"/>
      <c r="R123" s="239"/>
      <c r="S123" s="239"/>
      <c r="T123" s="24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41" t="s">
        <v>178</v>
      </c>
      <c r="AU123" s="241" t="s">
        <v>84</v>
      </c>
      <c r="AV123" s="14" t="s">
        <v>84</v>
      </c>
      <c r="AW123" s="14" t="s">
        <v>180</v>
      </c>
      <c r="AX123" s="14" t="s">
        <v>76</v>
      </c>
      <c r="AY123" s="241" t="s">
        <v>167</v>
      </c>
    </row>
    <row r="124" s="2" customFormat="1" ht="44.25" customHeight="1">
      <c r="A124" s="33"/>
      <c r="B124" s="34"/>
      <c r="C124" s="206" t="s">
        <v>25</v>
      </c>
      <c r="D124" s="206" t="s">
        <v>169</v>
      </c>
      <c r="E124" s="207" t="s">
        <v>917</v>
      </c>
      <c r="F124" s="208" t="s">
        <v>918</v>
      </c>
      <c r="G124" s="209" t="s">
        <v>250</v>
      </c>
      <c r="H124" s="210">
        <v>17</v>
      </c>
      <c r="I124" s="211">
        <v>529</v>
      </c>
      <c r="J124" s="211">
        <f>ROUND(I124*H124,2)</f>
        <v>8993</v>
      </c>
      <c r="K124" s="208" t="s">
        <v>173</v>
      </c>
      <c r="L124" s="39"/>
      <c r="M124" s="212" t="s">
        <v>18</v>
      </c>
      <c r="N124" s="213" t="s">
        <v>47</v>
      </c>
      <c r="O124" s="214">
        <v>0.25800000000000001</v>
      </c>
      <c r="P124" s="214">
        <f>O124*H124</f>
        <v>4.3860000000000001</v>
      </c>
      <c r="Q124" s="214">
        <v>0.0027599999999999999</v>
      </c>
      <c r="R124" s="214">
        <f>Q124*H124</f>
        <v>0.046919999999999996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174</v>
      </c>
      <c r="AT124" s="216" t="s">
        <v>169</v>
      </c>
      <c r="AU124" s="216" t="s">
        <v>84</v>
      </c>
      <c r="AY124" s="18" t="s">
        <v>167</v>
      </c>
      <c r="BE124" s="217">
        <f>IF(N124="základní",J124,0)</f>
        <v>8993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20</v>
      </c>
      <c r="BK124" s="217">
        <f>ROUND(I124*H124,2)</f>
        <v>8993</v>
      </c>
      <c r="BL124" s="18" t="s">
        <v>174</v>
      </c>
      <c r="BM124" s="216" t="s">
        <v>919</v>
      </c>
    </row>
    <row r="125" s="2" customFormat="1">
      <c r="A125" s="33"/>
      <c r="B125" s="34"/>
      <c r="C125" s="35"/>
      <c r="D125" s="218" t="s">
        <v>176</v>
      </c>
      <c r="E125" s="35"/>
      <c r="F125" s="219" t="s">
        <v>920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176</v>
      </c>
      <c r="AU125" s="18" t="s">
        <v>84</v>
      </c>
    </row>
    <row r="126" s="14" customFormat="1">
      <c r="A126" s="14"/>
      <c r="B126" s="232"/>
      <c r="C126" s="233"/>
      <c r="D126" s="224" t="s">
        <v>178</v>
      </c>
      <c r="E126" s="234" t="s">
        <v>18</v>
      </c>
      <c r="F126" s="235" t="s">
        <v>921</v>
      </c>
      <c r="G126" s="233"/>
      <c r="H126" s="236">
        <v>17</v>
      </c>
      <c r="I126" s="233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178</v>
      </c>
      <c r="AU126" s="241" t="s">
        <v>84</v>
      </c>
      <c r="AV126" s="14" t="s">
        <v>84</v>
      </c>
      <c r="AW126" s="14" t="s">
        <v>180</v>
      </c>
      <c r="AX126" s="14" t="s">
        <v>76</v>
      </c>
      <c r="AY126" s="241" t="s">
        <v>167</v>
      </c>
    </row>
    <row r="127" s="2" customFormat="1" ht="49.05" customHeight="1">
      <c r="A127" s="33"/>
      <c r="B127" s="34"/>
      <c r="C127" s="206" t="s">
        <v>242</v>
      </c>
      <c r="D127" s="206" t="s">
        <v>169</v>
      </c>
      <c r="E127" s="207" t="s">
        <v>922</v>
      </c>
      <c r="F127" s="208" t="s">
        <v>923</v>
      </c>
      <c r="G127" s="209" t="s">
        <v>438</v>
      </c>
      <c r="H127" s="210">
        <v>8</v>
      </c>
      <c r="I127" s="211">
        <v>228</v>
      </c>
      <c r="J127" s="211">
        <f>ROUND(I127*H127,2)</f>
        <v>1824</v>
      </c>
      <c r="K127" s="208" t="s">
        <v>173</v>
      </c>
      <c r="L127" s="39"/>
      <c r="M127" s="212" t="s">
        <v>18</v>
      </c>
      <c r="N127" s="213" t="s">
        <v>47</v>
      </c>
      <c r="O127" s="214">
        <v>0.57199999999999995</v>
      </c>
      <c r="P127" s="214">
        <f>O127*H127</f>
        <v>4.5759999999999996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174</v>
      </c>
      <c r="AT127" s="216" t="s">
        <v>169</v>
      </c>
      <c r="AU127" s="216" t="s">
        <v>84</v>
      </c>
      <c r="AY127" s="18" t="s">
        <v>167</v>
      </c>
      <c r="BE127" s="217">
        <f>IF(N127="základní",J127,0)</f>
        <v>1824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20</v>
      </c>
      <c r="BK127" s="217">
        <f>ROUND(I127*H127,2)</f>
        <v>1824</v>
      </c>
      <c r="BL127" s="18" t="s">
        <v>174</v>
      </c>
      <c r="BM127" s="216" t="s">
        <v>924</v>
      </c>
    </row>
    <row r="128" s="2" customFormat="1">
      <c r="A128" s="33"/>
      <c r="B128" s="34"/>
      <c r="C128" s="35"/>
      <c r="D128" s="218" t="s">
        <v>176</v>
      </c>
      <c r="E128" s="35"/>
      <c r="F128" s="219" t="s">
        <v>925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176</v>
      </c>
      <c r="AU128" s="18" t="s">
        <v>84</v>
      </c>
    </row>
    <row r="129" s="2" customFormat="1" ht="16.5" customHeight="1">
      <c r="A129" s="33"/>
      <c r="B129" s="34"/>
      <c r="C129" s="253" t="s">
        <v>247</v>
      </c>
      <c r="D129" s="253" t="s">
        <v>272</v>
      </c>
      <c r="E129" s="254" t="s">
        <v>926</v>
      </c>
      <c r="F129" s="255" t="s">
        <v>927</v>
      </c>
      <c r="G129" s="256" t="s">
        <v>438</v>
      </c>
      <c r="H129" s="257">
        <v>3</v>
      </c>
      <c r="I129" s="258">
        <v>130</v>
      </c>
      <c r="J129" s="258">
        <f>ROUND(I129*H129,2)</f>
        <v>390</v>
      </c>
      <c r="K129" s="255" t="s">
        <v>173</v>
      </c>
      <c r="L129" s="259"/>
      <c r="M129" s="260" t="s">
        <v>18</v>
      </c>
      <c r="N129" s="261" t="s">
        <v>47</v>
      </c>
      <c r="O129" s="214">
        <v>0</v>
      </c>
      <c r="P129" s="214">
        <f>O129*H129</f>
        <v>0</v>
      </c>
      <c r="Q129" s="214">
        <v>0.00040000000000000002</v>
      </c>
      <c r="R129" s="214">
        <f>Q129*H129</f>
        <v>0.0012000000000000001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221</v>
      </c>
      <c r="AT129" s="216" t="s">
        <v>272</v>
      </c>
      <c r="AU129" s="216" t="s">
        <v>84</v>
      </c>
      <c r="AY129" s="18" t="s">
        <v>167</v>
      </c>
      <c r="BE129" s="217">
        <f>IF(N129="základní",J129,0)</f>
        <v>390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20</v>
      </c>
      <c r="BK129" s="217">
        <f>ROUND(I129*H129,2)</f>
        <v>390</v>
      </c>
      <c r="BL129" s="18" t="s">
        <v>174</v>
      </c>
      <c r="BM129" s="216" t="s">
        <v>928</v>
      </c>
    </row>
    <row r="130" s="2" customFormat="1" ht="16.5" customHeight="1">
      <c r="A130" s="33"/>
      <c r="B130" s="34"/>
      <c r="C130" s="253" t="s">
        <v>255</v>
      </c>
      <c r="D130" s="253" t="s">
        <v>272</v>
      </c>
      <c r="E130" s="254" t="s">
        <v>929</v>
      </c>
      <c r="F130" s="255" t="s">
        <v>930</v>
      </c>
      <c r="G130" s="256" t="s">
        <v>438</v>
      </c>
      <c r="H130" s="257">
        <v>5</v>
      </c>
      <c r="I130" s="258">
        <v>142</v>
      </c>
      <c r="J130" s="258">
        <f>ROUND(I130*H130,2)</f>
        <v>710</v>
      </c>
      <c r="K130" s="255" t="s">
        <v>173</v>
      </c>
      <c r="L130" s="259"/>
      <c r="M130" s="260" t="s">
        <v>18</v>
      </c>
      <c r="N130" s="261" t="s">
        <v>47</v>
      </c>
      <c r="O130" s="214">
        <v>0</v>
      </c>
      <c r="P130" s="214">
        <f>O130*H130</f>
        <v>0</v>
      </c>
      <c r="Q130" s="214">
        <v>0.00050000000000000001</v>
      </c>
      <c r="R130" s="214">
        <f>Q130*H130</f>
        <v>0.0025000000000000001</v>
      </c>
      <c r="S130" s="214">
        <v>0</v>
      </c>
      <c r="T130" s="21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6" t="s">
        <v>221</v>
      </c>
      <c r="AT130" s="216" t="s">
        <v>272</v>
      </c>
      <c r="AU130" s="216" t="s">
        <v>84</v>
      </c>
      <c r="AY130" s="18" t="s">
        <v>167</v>
      </c>
      <c r="BE130" s="217">
        <f>IF(N130="základní",J130,0)</f>
        <v>710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20</v>
      </c>
      <c r="BK130" s="217">
        <f>ROUND(I130*H130,2)</f>
        <v>710</v>
      </c>
      <c r="BL130" s="18" t="s">
        <v>174</v>
      </c>
      <c r="BM130" s="216" t="s">
        <v>931</v>
      </c>
    </row>
    <row r="131" s="2" customFormat="1" ht="49.05" customHeight="1">
      <c r="A131" s="33"/>
      <c r="B131" s="34"/>
      <c r="C131" s="206" t="s">
        <v>265</v>
      </c>
      <c r="D131" s="206" t="s">
        <v>169</v>
      </c>
      <c r="E131" s="207" t="s">
        <v>932</v>
      </c>
      <c r="F131" s="208" t="s">
        <v>933</v>
      </c>
      <c r="G131" s="209" t="s">
        <v>438</v>
      </c>
      <c r="H131" s="210">
        <v>3</v>
      </c>
      <c r="I131" s="211">
        <v>271</v>
      </c>
      <c r="J131" s="211">
        <f>ROUND(I131*H131,2)</f>
        <v>813</v>
      </c>
      <c r="K131" s="208" t="s">
        <v>173</v>
      </c>
      <c r="L131" s="39"/>
      <c r="M131" s="212" t="s">
        <v>18</v>
      </c>
      <c r="N131" s="213" t="s">
        <v>47</v>
      </c>
      <c r="O131" s="214">
        <v>0.68300000000000005</v>
      </c>
      <c r="P131" s="214">
        <f>O131*H131</f>
        <v>2.0490000000000004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174</v>
      </c>
      <c r="AT131" s="216" t="s">
        <v>169</v>
      </c>
      <c r="AU131" s="216" t="s">
        <v>84</v>
      </c>
      <c r="AY131" s="18" t="s">
        <v>167</v>
      </c>
      <c r="BE131" s="217">
        <f>IF(N131="základní",J131,0)</f>
        <v>813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20</v>
      </c>
      <c r="BK131" s="217">
        <f>ROUND(I131*H131,2)</f>
        <v>813</v>
      </c>
      <c r="BL131" s="18" t="s">
        <v>174</v>
      </c>
      <c r="BM131" s="216" t="s">
        <v>934</v>
      </c>
    </row>
    <row r="132" s="2" customFormat="1">
      <c r="A132" s="33"/>
      <c r="B132" s="34"/>
      <c r="C132" s="35"/>
      <c r="D132" s="218" t="s">
        <v>176</v>
      </c>
      <c r="E132" s="35"/>
      <c r="F132" s="219" t="s">
        <v>935</v>
      </c>
      <c r="G132" s="35"/>
      <c r="H132" s="35"/>
      <c r="I132" s="35"/>
      <c r="J132" s="35"/>
      <c r="K132" s="35"/>
      <c r="L132" s="39"/>
      <c r="M132" s="220"/>
      <c r="N132" s="221"/>
      <c r="O132" s="78"/>
      <c r="P132" s="78"/>
      <c r="Q132" s="78"/>
      <c r="R132" s="78"/>
      <c r="S132" s="78"/>
      <c r="T132" s="79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8" t="s">
        <v>176</v>
      </c>
      <c r="AU132" s="18" t="s">
        <v>84</v>
      </c>
    </row>
    <row r="133" s="2" customFormat="1" ht="16.5" customHeight="1">
      <c r="A133" s="33"/>
      <c r="B133" s="34"/>
      <c r="C133" s="253" t="s">
        <v>8</v>
      </c>
      <c r="D133" s="253" t="s">
        <v>272</v>
      </c>
      <c r="E133" s="254" t="s">
        <v>936</v>
      </c>
      <c r="F133" s="255" t="s">
        <v>937</v>
      </c>
      <c r="G133" s="256" t="s">
        <v>438</v>
      </c>
      <c r="H133" s="257">
        <v>2</v>
      </c>
      <c r="I133" s="258">
        <v>259</v>
      </c>
      <c r="J133" s="258">
        <f>ROUND(I133*H133,2)</f>
        <v>518</v>
      </c>
      <c r="K133" s="255" t="s">
        <v>173</v>
      </c>
      <c r="L133" s="259"/>
      <c r="M133" s="260" t="s">
        <v>18</v>
      </c>
      <c r="N133" s="261" t="s">
        <v>47</v>
      </c>
      <c r="O133" s="214">
        <v>0</v>
      </c>
      <c r="P133" s="214">
        <f>O133*H133</f>
        <v>0</v>
      </c>
      <c r="Q133" s="214">
        <v>0.00080000000000000004</v>
      </c>
      <c r="R133" s="214">
        <f>Q133*H133</f>
        <v>0.0016000000000000001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221</v>
      </c>
      <c r="AT133" s="216" t="s">
        <v>272</v>
      </c>
      <c r="AU133" s="216" t="s">
        <v>84</v>
      </c>
      <c r="AY133" s="18" t="s">
        <v>167</v>
      </c>
      <c r="BE133" s="217">
        <f>IF(N133="základní",J133,0)</f>
        <v>518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20</v>
      </c>
      <c r="BK133" s="217">
        <f>ROUND(I133*H133,2)</f>
        <v>518</v>
      </c>
      <c r="BL133" s="18" t="s">
        <v>174</v>
      </c>
      <c r="BM133" s="216" t="s">
        <v>938</v>
      </c>
    </row>
    <row r="134" s="2" customFormat="1" ht="16.5" customHeight="1">
      <c r="A134" s="33"/>
      <c r="B134" s="34"/>
      <c r="C134" s="253" t="s">
        <v>277</v>
      </c>
      <c r="D134" s="253" t="s">
        <v>272</v>
      </c>
      <c r="E134" s="254" t="s">
        <v>939</v>
      </c>
      <c r="F134" s="255" t="s">
        <v>940</v>
      </c>
      <c r="G134" s="256" t="s">
        <v>438</v>
      </c>
      <c r="H134" s="257">
        <v>1</v>
      </c>
      <c r="I134" s="258">
        <v>302</v>
      </c>
      <c r="J134" s="258">
        <f>ROUND(I134*H134,2)</f>
        <v>302</v>
      </c>
      <c r="K134" s="255" t="s">
        <v>173</v>
      </c>
      <c r="L134" s="259"/>
      <c r="M134" s="260" t="s">
        <v>18</v>
      </c>
      <c r="N134" s="261" t="s">
        <v>47</v>
      </c>
      <c r="O134" s="214">
        <v>0</v>
      </c>
      <c r="P134" s="214">
        <f>O134*H134</f>
        <v>0</v>
      </c>
      <c r="Q134" s="214">
        <v>0.001</v>
      </c>
      <c r="R134" s="214">
        <f>Q134*H134</f>
        <v>0.001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221</v>
      </c>
      <c r="AT134" s="216" t="s">
        <v>272</v>
      </c>
      <c r="AU134" s="216" t="s">
        <v>84</v>
      </c>
      <c r="AY134" s="18" t="s">
        <v>167</v>
      </c>
      <c r="BE134" s="217">
        <f>IF(N134="základní",J134,0)</f>
        <v>302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20</v>
      </c>
      <c r="BK134" s="217">
        <f>ROUND(I134*H134,2)</f>
        <v>302</v>
      </c>
      <c r="BL134" s="18" t="s">
        <v>174</v>
      </c>
      <c r="BM134" s="216" t="s">
        <v>941</v>
      </c>
    </row>
    <row r="135" s="2" customFormat="1" ht="37.8" customHeight="1">
      <c r="A135" s="33"/>
      <c r="B135" s="34"/>
      <c r="C135" s="206" t="s">
        <v>284</v>
      </c>
      <c r="D135" s="206" t="s">
        <v>169</v>
      </c>
      <c r="E135" s="207" t="s">
        <v>942</v>
      </c>
      <c r="F135" s="208" t="s">
        <v>943</v>
      </c>
      <c r="G135" s="209" t="s">
        <v>438</v>
      </c>
      <c r="H135" s="210">
        <v>2</v>
      </c>
      <c r="I135" s="211">
        <v>456</v>
      </c>
      <c r="J135" s="211">
        <f>ROUND(I135*H135,2)</f>
        <v>912</v>
      </c>
      <c r="K135" s="208" t="s">
        <v>173</v>
      </c>
      <c r="L135" s="39"/>
      <c r="M135" s="212" t="s">
        <v>18</v>
      </c>
      <c r="N135" s="213" t="s">
        <v>47</v>
      </c>
      <c r="O135" s="214">
        <v>1.1319999999999999</v>
      </c>
      <c r="P135" s="214">
        <f>O135*H135</f>
        <v>2.2639999999999998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174</v>
      </c>
      <c r="AT135" s="216" t="s">
        <v>169</v>
      </c>
      <c r="AU135" s="216" t="s">
        <v>84</v>
      </c>
      <c r="AY135" s="18" t="s">
        <v>167</v>
      </c>
      <c r="BE135" s="217">
        <f>IF(N135="základní",J135,0)</f>
        <v>912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20</v>
      </c>
      <c r="BK135" s="217">
        <f>ROUND(I135*H135,2)</f>
        <v>912</v>
      </c>
      <c r="BL135" s="18" t="s">
        <v>174</v>
      </c>
      <c r="BM135" s="216" t="s">
        <v>944</v>
      </c>
    </row>
    <row r="136" s="2" customFormat="1">
      <c r="A136" s="33"/>
      <c r="B136" s="34"/>
      <c r="C136" s="35"/>
      <c r="D136" s="218" t="s">
        <v>176</v>
      </c>
      <c r="E136" s="35"/>
      <c r="F136" s="219" t="s">
        <v>945</v>
      </c>
      <c r="G136" s="35"/>
      <c r="H136" s="35"/>
      <c r="I136" s="35"/>
      <c r="J136" s="35"/>
      <c r="K136" s="35"/>
      <c r="L136" s="39"/>
      <c r="M136" s="220"/>
      <c r="N136" s="221"/>
      <c r="O136" s="78"/>
      <c r="P136" s="78"/>
      <c r="Q136" s="78"/>
      <c r="R136" s="78"/>
      <c r="S136" s="78"/>
      <c r="T136" s="79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8" t="s">
        <v>176</v>
      </c>
      <c r="AU136" s="18" t="s">
        <v>84</v>
      </c>
    </row>
    <row r="137" s="2" customFormat="1" ht="37.8" customHeight="1">
      <c r="A137" s="33"/>
      <c r="B137" s="34"/>
      <c r="C137" s="206" t="s">
        <v>290</v>
      </c>
      <c r="D137" s="206" t="s">
        <v>169</v>
      </c>
      <c r="E137" s="207" t="s">
        <v>942</v>
      </c>
      <c r="F137" s="208" t="s">
        <v>943</v>
      </c>
      <c r="G137" s="209" t="s">
        <v>438</v>
      </c>
      <c r="H137" s="210">
        <v>2</v>
      </c>
      <c r="I137" s="211">
        <v>456</v>
      </c>
      <c r="J137" s="211">
        <f>ROUND(I137*H137,2)</f>
        <v>912</v>
      </c>
      <c r="K137" s="208" t="s">
        <v>173</v>
      </c>
      <c r="L137" s="39"/>
      <c r="M137" s="212" t="s">
        <v>18</v>
      </c>
      <c r="N137" s="213" t="s">
        <v>47</v>
      </c>
      <c r="O137" s="214">
        <v>1.1319999999999999</v>
      </c>
      <c r="P137" s="214">
        <f>O137*H137</f>
        <v>2.2639999999999998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6" t="s">
        <v>174</v>
      </c>
      <c r="AT137" s="216" t="s">
        <v>169</v>
      </c>
      <c r="AU137" s="216" t="s">
        <v>84</v>
      </c>
      <c r="AY137" s="18" t="s">
        <v>167</v>
      </c>
      <c r="BE137" s="217">
        <f>IF(N137="základní",J137,0)</f>
        <v>912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20</v>
      </c>
      <c r="BK137" s="217">
        <f>ROUND(I137*H137,2)</f>
        <v>912</v>
      </c>
      <c r="BL137" s="18" t="s">
        <v>174</v>
      </c>
      <c r="BM137" s="216" t="s">
        <v>946</v>
      </c>
    </row>
    <row r="138" s="2" customFormat="1">
      <c r="A138" s="33"/>
      <c r="B138" s="34"/>
      <c r="C138" s="35"/>
      <c r="D138" s="218" t="s">
        <v>176</v>
      </c>
      <c r="E138" s="35"/>
      <c r="F138" s="219" t="s">
        <v>945</v>
      </c>
      <c r="G138" s="35"/>
      <c r="H138" s="35"/>
      <c r="I138" s="35"/>
      <c r="J138" s="35"/>
      <c r="K138" s="35"/>
      <c r="L138" s="39"/>
      <c r="M138" s="220"/>
      <c r="N138" s="221"/>
      <c r="O138" s="78"/>
      <c r="P138" s="78"/>
      <c r="Q138" s="78"/>
      <c r="R138" s="78"/>
      <c r="S138" s="78"/>
      <c r="T138" s="79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8" t="s">
        <v>176</v>
      </c>
      <c r="AU138" s="18" t="s">
        <v>84</v>
      </c>
    </row>
    <row r="139" s="2" customFormat="1" ht="16.5" customHeight="1">
      <c r="A139" s="33"/>
      <c r="B139" s="34"/>
      <c r="C139" s="253" t="s">
        <v>298</v>
      </c>
      <c r="D139" s="253" t="s">
        <v>272</v>
      </c>
      <c r="E139" s="254" t="s">
        <v>947</v>
      </c>
      <c r="F139" s="255" t="s">
        <v>948</v>
      </c>
      <c r="G139" s="256" t="s">
        <v>438</v>
      </c>
      <c r="H139" s="257">
        <v>2</v>
      </c>
      <c r="I139" s="258">
        <v>650</v>
      </c>
      <c r="J139" s="258">
        <f>ROUND(I139*H139,2)</f>
        <v>1300</v>
      </c>
      <c r="K139" s="255" t="s">
        <v>173</v>
      </c>
      <c r="L139" s="259"/>
      <c r="M139" s="260" t="s">
        <v>18</v>
      </c>
      <c r="N139" s="261" t="s">
        <v>47</v>
      </c>
      <c r="O139" s="214">
        <v>0</v>
      </c>
      <c r="P139" s="214">
        <f>O139*H139</f>
        <v>0</v>
      </c>
      <c r="Q139" s="214">
        <v>0.0011999999999999999</v>
      </c>
      <c r="R139" s="214">
        <f>Q139*H139</f>
        <v>0.0023999999999999998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221</v>
      </c>
      <c r="AT139" s="216" t="s">
        <v>272</v>
      </c>
      <c r="AU139" s="216" t="s">
        <v>84</v>
      </c>
      <c r="AY139" s="18" t="s">
        <v>167</v>
      </c>
      <c r="BE139" s="217">
        <f>IF(N139="základní",J139,0)</f>
        <v>1300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20</v>
      </c>
      <c r="BK139" s="217">
        <f>ROUND(I139*H139,2)</f>
        <v>1300</v>
      </c>
      <c r="BL139" s="18" t="s">
        <v>174</v>
      </c>
      <c r="BM139" s="216" t="s">
        <v>949</v>
      </c>
    </row>
    <row r="140" s="2" customFormat="1" ht="24.15" customHeight="1">
      <c r="A140" s="33"/>
      <c r="B140" s="34"/>
      <c r="C140" s="206" t="s">
        <v>305</v>
      </c>
      <c r="D140" s="206" t="s">
        <v>169</v>
      </c>
      <c r="E140" s="207" t="s">
        <v>950</v>
      </c>
      <c r="F140" s="208" t="s">
        <v>951</v>
      </c>
      <c r="G140" s="209" t="s">
        <v>438</v>
      </c>
      <c r="H140" s="210">
        <v>5</v>
      </c>
      <c r="I140" s="211">
        <v>446</v>
      </c>
      <c r="J140" s="211">
        <f>ROUND(I140*H140,2)</f>
        <v>2230</v>
      </c>
      <c r="K140" s="208" t="s">
        <v>173</v>
      </c>
      <c r="L140" s="39"/>
      <c r="M140" s="212" t="s">
        <v>18</v>
      </c>
      <c r="N140" s="213" t="s">
        <v>47</v>
      </c>
      <c r="O140" s="214">
        <v>1.02</v>
      </c>
      <c r="P140" s="214">
        <f>O140*H140</f>
        <v>5.0999999999999996</v>
      </c>
      <c r="Q140" s="214">
        <v>6.9999999999999994E-05</v>
      </c>
      <c r="R140" s="214">
        <f>Q140*H140</f>
        <v>0.00034999999999999994</v>
      </c>
      <c r="S140" s="214">
        <v>0</v>
      </c>
      <c r="T140" s="21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6" t="s">
        <v>174</v>
      </c>
      <c r="AT140" s="216" t="s">
        <v>169</v>
      </c>
      <c r="AU140" s="216" t="s">
        <v>84</v>
      </c>
      <c r="AY140" s="18" t="s">
        <v>167</v>
      </c>
      <c r="BE140" s="217">
        <f>IF(N140="základní",J140,0)</f>
        <v>2230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20</v>
      </c>
      <c r="BK140" s="217">
        <f>ROUND(I140*H140,2)</f>
        <v>2230</v>
      </c>
      <c r="BL140" s="18" t="s">
        <v>174</v>
      </c>
      <c r="BM140" s="216" t="s">
        <v>952</v>
      </c>
    </row>
    <row r="141" s="2" customFormat="1">
      <c r="A141" s="33"/>
      <c r="B141" s="34"/>
      <c r="C141" s="35"/>
      <c r="D141" s="218" t="s">
        <v>176</v>
      </c>
      <c r="E141" s="35"/>
      <c r="F141" s="219" t="s">
        <v>953</v>
      </c>
      <c r="G141" s="35"/>
      <c r="H141" s="35"/>
      <c r="I141" s="35"/>
      <c r="J141" s="35"/>
      <c r="K141" s="35"/>
      <c r="L141" s="39"/>
      <c r="M141" s="220"/>
      <c r="N141" s="221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176</v>
      </c>
      <c r="AU141" s="18" t="s">
        <v>84</v>
      </c>
    </row>
    <row r="142" s="2" customFormat="1" ht="24.15" customHeight="1">
      <c r="A142" s="33"/>
      <c r="B142" s="34"/>
      <c r="C142" s="253" t="s">
        <v>7</v>
      </c>
      <c r="D142" s="253" t="s">
        <v>272</v>
      </c>
      <c r="E142" s="254" t="s">
        <v>954</v>
      </c>
      <c r="F142" s="255" t="s">
        <v>955</v>
      </c>
      <c r="G142" s="256" t="s">
        <v>438</v>
      </c>
      <c r="H142" s="257">
        <v>5</v>
      </c>
      <c r="I142" s="258">
        <v>249</v>
      </c>
      <c r="J142" s="258">
        <f>ROUND(I142*H142,2)</f>
        <v>1245</v>
      </c>
      <c r="K142" s="255" t="s">
        <v>173</v>
      </c>
      <c r="L142" s="259"/>
      <c r="M142" s="260" t="s">
        <v>18</v>
      </c>
      <c r="N142" s="261" t="s">
        <v>47</v>
      </c>
      <c r="O142" s="214">
        <v>0</v>
      </c>
      <c r="P142" s="214">
        <f>O142*H142</f>
        <v>0</v>
      </c>
      <c r="Q142" s="214">
        <v>0.0012800000000000001</v>
      </c>
      <c r="R142" s="214">
        <f>Q142*H142</f>
        <v>0.0064000000000000003</v>
      </c>
      <c r="S142" s="214">
        <v>0</v>
      </c>
      <c r="T142" s="21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6" t="s">
        <v>221</v>
      </c>
      <c r="AT142" s="216" t="s">
        <v>272</v>
      </c>
      <c r="AU142" s="216" t="s">
        <v>84</v>
      </c>
      <c r="AY142" s="18" t="s">
        <v>167</v>
      </c>
      <c r="BE142" s="217">
        <f>IF(N142="základní",J142,0)</f>
        <v>1245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20</v>
      </c>
      <c r="BK142" s="217">
        <f>ROUND(I142*H142,2)</f>
        <v>1245</v>
      </c>
      <c r="BL142" s="18" t="s">
        <v>174</v>
      </c>
      <c r="BM142" s="216" t="s">
        <v>956</v>
      </c>
    </row>
    <row r="143" s="2" customFormat="1" ht="24.15" customHeight="1">
      <c r="A143" s="33"/>
      <c r="B143" s="34"/>
      <c r="C143" s="206" t="s">
        <v>319</v>
      </c>
      <c r="D143" s="206" t="s">
        <v>169</v>
      </c>
      <c r="E143" s="207" t="s">
        <v>957</v>
      </c>
      <c r="F143" s="208" t="s">
        <v>958</v>
      </c>
      <c r="G143" s="209" t="s">
        <v>959</v>
      </c>
      <c r="H143" s="210">
        <v>4</v>
      </c>
      <c r="I143" s="211">
        <v>819</v>
      </c>
      <c r="J143" s="211">
        <f>ROUND(I143*H143,2)</f>
        <v>3276</v>
      </c>
      <c r="K143" s="208" t="s">
        <v>173</v>
      </c>
      <c r="L143" s="39"/>
      <c r="M143" s="212" t="s">
        <v>18</v>
      </c>
      <c r="N143" s="213" t="s">
        <v>47</v>
      </c>
      <c r="O143" s="214">
        <v>0.82799999999999996</v>
      </c>
      <c r="P143" s="214">
        <f>O143*H143</f>
        <v>3.3119999999999998</v>
      </c>
      <c r="Q143" s="214">
        <v>0.00010000000000000001</v>
      </c>
      <c r="R143" s="214">
        <f>Q143*H143</f>
        <v>0.00040000000000000002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174</v>
      </c>
      <c r="AT143" s="216" t="s">
        <v>169</v>
      </c>
      <c r="AU143" s="216" t="s">
        <v>84</v>
      </c>
      <c r="AY143" s="18" t="s">
        <v>167</v>
      </c>
      <c r="BE143" s="217">
        <f>IF(N143="základní",J143,0)</f>
        <v>3276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20</v>
      </c>
      <c r="BK143" s="217">
        <f>ROUND(I143*H143,2)</f>
        <v>3276</v>
      </c>
      <c r="BL143" s="18" t="s">
        <v>174</v>
      </c>
      <c r="BM143" s="216" t="s">
        <v>960</v>
      </c>
    </row>
    <row r="144" s="2" customFormat="1">
      <c r="A144" s="33"/>
      <c r="B144" s="34"/>
      <c r="C144" s="35"/>
      <c r="D144" s="218" t="s">
        <v>176</v>
      </c>
      <c r="E144" s="35"/>
      <c r="F144" s="219" t="s">
        <v>961</v>
      </c>
      <c r="G144" s="35"/>
      <c r="H144" s="35"/>
      <c r="I144" s="35"/>
      <c r="J144" s="35"/>
      <c r="K144" s="35"/>
      <c r="L144" s="39"/>
      <c r="M144" s="220"/>
      <c r="N144" s="221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176</v>
      </c>
      <c r="AU144" s="18" t="s">
        <v>84</v>
      </c>
    </row>
    <row r="145" s="2" customFormat="1" ht="49.05" customHeight="1">
      <c r="A145" s="33"/>
      <c r="B145" s="34"/>
      <c r="C145" s="206" t="s">
        <v>325</v>
      </c>
      <c r="D145" s="206" t="s">
        <v>169</v>
      </c>
      <c r="E145" s="207" t="s">
        <v>962</v>
      </c>
      <c r="F145" s="208" t="s">
        <v>963</v>
      </c>
      <c r="G145" s="209" t="s">
        <v>438</v>
      </c>
      <c r="H145" s="210">
        <v>1</v>
      </c>
      <c r="I145" s="211">
        <v>8160</v>
      </c>
      <c r="J145" s="211">
        <f>ROUND(I145*H145,2)</f>
        <v>8160</v>
      </c>
      <c r="K145" s="208" t="s">
        <v>173</v>
      </c>
      <c r="L145" s="39"/>
      <c r="M145" s="212" t="s">
        <v>18</v>
      </c>
      <c r="N145" s="213" t="s">
        <v>47</v>
      </c>
      <c r="O145" s="214">
        <v>2.8479999999999999</v>
      </c>
      <c r="P145" s="214">
        <f>O145*H145</f>
        <v>2.8479999999999999</v>
      </c>
      <c r="Q145" s="214">
        <v>0.03841</v>
      </c>
      <c r="R145" s="214">
        <f>Q145*H145</f>
        <v>0.03841</v>
      </c>
      <c r="S145" s="214">
        <v>0</v>
      </c>
      <c r="T145" s="21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6" t="s">
        <v>174</v>
      </c>
      <c r="AT145" s="216" t="s">
        <v>169</v>
      </c>
      <c r="AU145" s="216" t="s">
        <v>84</v>
      </c>
      <c r="AY145" s="18" t="s">
        <v>167</v>
      </c>
      <c r="BE145" s="217">
        <f>IF(N145="základní",J145,0)</f>
        <v>8160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20</v>
      </c>
      <c r="BK145" s="217">
        <f>ROUND(I145*H145,2)</f>
        <v>8160</v>
      </c>
      <c r="BL145" s="18" t="s">
        <v>174</v>
      </c>
      <c r="BM145" s="216" t="s">
        <v>964</v>
      </c>
    </row>
    <row r="146" s="2" customFormat="1">
      <c r="A146" s="33"/>
      <c r="B146" s="34"/>
      <c r="C146" s="35"/>
      <c r="D146" s="218" t="s">
        <v>176</v>
      </c>
      <c r="E146" s="35"/>
      <c r="F146" s="219" t="s">
        <v>965</v>
      </c>
      <c r="G146" s="35"/>
      <c r="H146" s="35"/>
      <c r="I146" s="35"/>
      <c r="J146" s="35"/>
      <c r="K146" s="35"/>
      <c r="L146" s="39"/>
      <c r="M146" s="220"/>
      <c r="N146" s="221"/>
      <c r="O146" s="78"/>
      <c r="P146" s="78"/>
      <c r="Q146" s="78"/>
      <c r="R146" s="78"/>
      <c r="S146" s="78"/>
      <c r="T146" s="79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8" t="s">
        <v>176</v>
      </c>
      <c r="AU146" s="18" t="s">
        <v>84</v>
      </c>
    </row>
    <row r="147" s="12" customFormat="1" ht="22.8" customHeight="1">
      <c r="A147" s="12"/>
      <c r="B147" s="191"/>
      <c r="C147" s="192"/>
      <c r="D147" s="193" t="s">
        <v>75</v>
      </c>
      <c r="E147" s="204" t="s">
        <v>228</v>
      </c>
      <c r="F147" s="204" t="s">
        <v>264</v>
      </c>
      <c r="G147" s="192"/>
      <c r="H147" s="192"/>
      <c r="I147" s="192"/>
      <c r="J147" s="205">
        <f>BK147</f>
        <v>422958</v>
      </c>
      <c r="K147" s="192"/>
      <c r="L147" s="196"/>
      <c r="M147" s="197"/>
      <c r="N147" s="198"/>
      <c r="O147" s="198"/>
      <c r="P147" s="199">
        <f>SUM(P148:P176)</f>
        <v>6.1870000000000003</v>
      </c>
      <c r="Q147" s="198"/>
      <c r="R147" s="199">
        <f>SUM(R148:R176)</f>
        <v>7.8864900000000002</v>
      </c>
      <c r="S147" s="198"/>
      <c r="T147" s="200">
        <f>SUM(T148:T176)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1" t="s">
        <v>20</v>
      </c>
      <c r="AT147" s="202" t="s">
        <v>75</v>
      </c>
      <c r="AU147" s="202" t="s">
        <v>20</v>
      </c>
      <c r="AY147" s="201" t="s">
        <v>167</v>
      </c>
      <c r="BK147" s="203">
        <f>SUM(BK148:BK176)</f>
        <v>422958</v>
      </c>
    </row>
    <row r="148" s="2" customFormat="1" ht="24.15" customHeight="1">
      <c r="A148" s="33"/>
      <c r="B148" s="34"/>
      <c r="C148" s="206" t="s">
        <v>331</v>
      </c>
      <c r="D148" s="206" t="s">
        <v>169</v>
      </c>
      <c r="E148" s="207" t="s">
        <v>966</v>
      </c>
      <c r="F148" s="208" t="s">
        <v>967</v>
      </c>
      <c r="G148" s="209" t="s">
        <v>250</v>
      </c>
      <c r="H148" s="210">
        <v>23</v>
      </c>
      <c r="I148" s="211">
        <v>586</v>
      </c>
      <c r="J148" s="211">
        <f>ROUND(I148*H148,2)</f>
        <v>13478</v>
      </c>
      <c r="K148" s="208" t="s">
        <v>173</v>
      </c>
      <c r="L148" s="39"/>
      <c r="M148" s="212" t="s">
        <v>18</v>
      </c>
      <c r="N148" s="213" t="s">
        <v>47</v>
      </c>
      <c r="O148" s="214">
        <v>0.26900000000000002</v>
      </c>
      <c r="P148" s="214">
        <f>O148*H148</f>
        <v>6.1870000000000003</v>
      </c>
      <c r="Q148" s="214">
        <v>0.29221000000000003</v>
      </c>
      <c r="R148" s="214">
        <f>Q148*H148</f>
        <v>6.7208300000000003</v>
      </c>
      <c r="S148" s="214">
        <v>0</v>
      </c>
      <c r="T148" s="21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6" t="s">
        <v>174</v>
      </c>
      <c r="AT148" s="216" t="s">
        <v>169</v>
      </c>
      <c r="AU148" s="216" t="s">
        <v>84</v>
      </c>
      <c r="AY148" s="18" t="s">
        <v>167</v>
      </c>
      <c r="BE148" s="217">
        <f>IF(N148="základní",J148,0)</f>
        <v>13478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20</v>
      </c>
      <c r="BK148" s="217">
        <f>ROUND(I148*H148,2)</f>
        <v>13478</v>
      </c>
      <c r="BL148" s="18" t="s">
        <v>174</v>
      </c>
      <c r="BM148" s="216" t="s">
        <v>968</v>
      </c>
    </row>
    <row r="149" s="2" customFormat="1">
      <c r="A149" s="33"/>
      <c r="B149" s="34"/>
      <c r="C149" s="35"/>
      <c r="D149" s="218" t="s">
        <v>176</v>
      </c>
      <c r="E149" s="35"/>
      <c r="F149" s="219" t="s">
        <v>969</v>
      </c>
      <c r="G149" s="35"/>
      <c r="H149" s="35"/>
      <c r="I149" s="35"/>
      <c r="J149" s="35"/>
      <c r="K149" s="35"/>
      <c r="L149" s="39"/>
      <c r="M149" s="220"/>
      <c r="N149" s="221"/>
      <c r="O149" s="78"/>
      <c r="P149" s="78"/>
      <c r="Q149" s="78"/>
      <c r="R149" s="78"/>
      <c r="S149" s="78"/>
      <c r="T149" s="79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8" t="s">
        <v>176</v>
      </c>
      <c r="AU149" s="18" t="s">
        <v>84</v>
      </c>
    </row>
    <row r="150" s="14" customFormat="1">
      <c r="A150" s="14"/>
      <c r="B150" s="232"/>
      <c r="C150" s="233"/>
      <c r="D150" s="224" t="s">
        <v>178</v>
      </c>
      <c r="E150" s="234" t="s">
        <v>18</v>
      </c>
      <c r="F150" s="235" t="s">
        <v>970</v>
      </c>
      <c r="G150" s="233"/>
      <c r="H150" s="236">
        <v>23</v>
      </c>
      <c r="I150" s="233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178</v>
      </c>
      <c r="AU150" s="241" t="s">
        <v>84</v>
      </c>
      <c r="AV150" s="14" t="s">
        <v>84</v>
      </c>
      <c r="AW150" s="14" t="s">
        <v>180</v>
      </c>
      <c r="AX150" s="14" t="s">
        <v>76</v>
      </c>
      <c r="AY150" s="241" t="s">
        <v>167</v>
      </c>
    </row>
    <row r="151" s="2" customFormat="1" ht="16.5" customHeight="1">
      <c r="A151" s="33"/>
      <c r="B151" s="34"/>
      <c r="C151" s="253" t="s">
        <v>336</v>
      </c>
      <c r="D151" s="253" t="s">
        <v>272</v>
      </c>
      <c r="E151" s="254" t="s">
        <v>971</v>
      </c>
      <c r="F151" s="255" t="s">
        <v>972</v>
      </c>
      <c r="G151" s="256" t="s">
        <v>438</v>
      </c>
      <c r="H151" s="257">
        <v>10</v>
      </c>
      <c r="I151" s="258">
        <v>6570</v>
      </c>
      <c r="J151" s="258">
        <f>ROUND(I151*H151,2)</f>
        <v>65700</v>
      </c>
      <c r="K151" s="255" t="s">
        <v>18</v>
      </c>
      <c r="L151" s="259"/>
      <c r="M151" s="260" t="s">
        <v>18</v>
      </c>
      <c r="N151" s="261" t="s">
        <v>47</v>
      </c>
      <c r="O151" s="214">
        <v>0</v>
      </c>
      <c r="P151" s="214">
        <f>O151*H151</f>
        <v>0</v>
      </c>
      <c r="Q151" s="214">
        <v>0.030200000000000001</v>
      </c>
      <c r="R151" s="214">
        <f>Q151*H151</f>
        <v>0.30199999999999999</v>
      </c>
      <c r="S151" s="214">
        <v>0</v>
      </c>
      <c r="T151" s="215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216" t="s">
        <v>221</v>
      </c>
      <c r="AT151" s="216" t="s">
        <v>272</v>
      </c>
      <c r="AU151" s="216" t="s">
        <v>84</v>
      </c>
      <c r="AY151" s="18" t="s">
        <v>167</v>
      </c>
      <c r="BE151" s="217">
        <f>IF(N151="základní",J151,0)</f>
        <v>65700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20</v>
      </c>
      <c r="BK151" s="217">
        <f>ROUND(I151*H151,2)</f>
        <v>65700</v>
      </c>
      <c r="BL151" s="18" t="s">
        <v>174</v>
      </c>
      <c r="BM151" s="216" t="s">
        <v>973</v>
      </c>
    </row>
    <row r="152" s="14" customFormat="1">
      <c r="A152" s="14"/>
      <c r="B152" s="232"/>
      <c r="C152" s="233"/>
      <c r="D152" s="224" t="s">
        <v>178</v>
      </c>
      <c r="E152" s="234" t="s">
        <v>18</v>
      </c>
      <c r="F152" s="235" t="s">
        <v>974</v>
      </c>
      <c r="G152" s="233"/>
      <c r="H152" s="236">
        <v>2</v>
      </c>
      <c r="I152" s="233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178</v>
      </c>
      <c r="AU152" s="241" t="s">
        <v>84</v>
      </c>
      <c r="AV152" s="14" t="s">
        <v>84</v>
      </c>
      <c r="AW152" s="14" t="s">
        <v>180</v>
      </c>
      <c r="AX152" s="14" t="s">
        <v>76</v>
      </c>
      <c r="AY152" s="241" t="s">
        <v>167</v>
      </c>
    </row>
    <row r="153" s="14" customFormat="1">
      <c r="A153" s="14"/>
      <c r="B153" s="232"/>
      <c r="C153" s="233"/>
      <c r="D153" s="224" t="s">
        <v>178</v>
      </c>
      <c r="E153" s="234" t="s">
        <v>18</v>
      </c>
      <c r="F153" s="235" t="s">
        <v>975</v>
      </c>
      <c r="G153" s="233"/>
      <c r="H153" s="236">
        <v>8</v>
      </c>
      <c r="I153" s="233"/>
      <c r="J153" s="233"/>
      <c r="K153" s="233"/>
      <c r="L153" s="237"/>
      <c r="M153" s="238"/>
      <c r="N153" s="239"/>
      <c r="O153" s="239"/>
      <c r="P153" s="239"/>
      <c r="Q153" s="239"/>
      <c r="R153" s="239"/>
      <c r="S153" s="239"/>
      <c r="T153" s="240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41" t="s">
        <v>178</v>
      </c>
      <c r="AU153" s="241" t="s">
        <v>84</v>
      </c>
      <c r="AV153" s="14" t="s">
        <v>84</v>
      </c>
      <c r="AW153" s="14" t="s">
        <v>180</v>
      </c>
      <c r="AX153" s="14" t="s">
        <v>76</v>
      </c>
      <c r="AY153" s="241" t="s">
        <v>167</v>
      </c>
    </row>
    <row r="154" s="2" customFormat="1" ht="16.5" customHeight="1">
      <c r="A154" s="33"/>
      <c r="B154" s="34"/>
      <c r="C154" s="253" t="s">
        <v>342</v>
      </c>
      <c r="D154" s="253" t="s">
        <v>272</v>
      </c>
      <c r="E154" s="254" t="s">
        <v>976</v>
      </c>
      <c r="F154" s="255" t="s">
        <v>977</v>
      </c>
      <c r="G154" s="256" t="s">
        <v>438</v>
      </c>
      <c r="H154" s="257">
        <v>1</v>
      </c>
      <c r="I154" s="258">
        <v>3740</v>
      </c>
      <c r="J154" s="258">
        <f>ROUND(I154*H154,2)</f>
        <v>3740</v>
      </c>
      <c r="K154" s="255" t="s">
        <v>18</v>
      </c>
      <c r="L154" s="259"/>
      <c r="M154" s="260" t="s">
        <v>18</v>
      </c>
      <c r="N154" s="261" t="s">
        <v>47</v>
      </c>
      <c r="O154" s="214">
        <v>0</v>
      </c>
      <c r="P154" s="214">
        <f>O154*H154</f>
        <v>0</v>
      </c>
      <c r="Q154" s="214">
        <v>0.014999999999999999</v>
      </c>
      <c r="R154" s="214">
        <f>Q154*H154</f>
        <v>0.014999999999999999</v>
      </c>
      <c r="S154" s="214">
        <v>0</v>
      </c>
      <c r="T154" s="21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6" t="s">
        <v>221</v>
      </c>
      <c r="AT154" s="216" t="s">
        <v>272</v>
      </c>
      <c r="AU154" s="216" t="s">
        <v>84</v>
      </c>
      <c r="AY154" s="18" t="s">
        <v>167</v>
      </c>
      <c r="BE154" s="217">
        <f>IF(N154="základní",J154,0)</f>
        <v>3740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20</v>
      </c>
      <c r="BK154" s="217">
        <f>ROUND(I154*H154,2)</f>
        <v>3740</v>
      </c>
      <c r="BL154" s="18" t="s">
        <v>174</v>
      </c>
      <c r="BM154" s="216" t="s">
        <v>978</v>
      </c>
    </row>
    <row r="155" s="14" customFormat="1">
      <c r="A155" s="14"/>
      <c r="B155" s="232"/>
      <c r="C155" s="233"/>
      <c r="D155" s="224" t="s">
        <v>178</v>
      </c>
      <c r="E155" s="234" t="s">
        <v>18</v>
      </c>
      <c r="F155" s="235" t="s">
        <v>979</v>
      </c>
      <c r="G155" s="233"/>
      <c r="H155" s="236">
        <v>1</v>
      </c>
      <c r="I155" s="233"/>
      <c r="J155" s="233"/>
      <c r="K155" s="233"/>
      <c r="L155" s="237"/>
      <c r="M155" s="238"/>
      <c r="N155" s="239"/>
      <c r="O155" s="239"/>
      <c r="P155" s="239"/>
      <c r="Q155" s="239"/>
      <c r="R155" s="239"/>
      <c r="S155" s="239"/>
      <c r="T155" s="240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1" t="s">
        <v>178</v>
      </c>
      <c r="AU155" s="241" t="s">
        <v>84</v>
      </c>
      <c r="AV155" s="14" t="s">
        <v>84</v>
      </c>
      <c r="AW155" s="14" t="s">
        <v>180</v>
      </c>
      <c r="AX155" s="14" t="s">
        <v>76</v>
      </c>
      <c r="AY155" s="241" t="s">
        <v>167</v>
      </c>
    </row>
    <row r="156" s="2" customFormat="1" ht="24.15" customHeight="1">
      <c r="A156" s="33"/>
      <c r="B156" s="34"/>
      <c r="C156" s="253" t="s">
        <v>349</v>
      </c>
      <c r="D156" s="253" t="s">
        <v>272</v>
      </c>
      <c r="E156" s="254" t="s">
        <v>980</v>
      </c>
      <c r="F156" s="255" t="s">
        <v>981</v>
      </c>
      <c r="G156" s="256" t="s">
        <v>438</v>
      </c>
      <c r="H156" s="257">
        <v>5</v>
      </c>
      <c r="I156" s="258">
        <v>7160</v>
      </c>
      <c r="J156" s="258">
        <f>ROUND(I156*H156,2)</f>
        <v>35800</v>
      </c>
      <c r="K156" s="255" t="s">
        <v>18</v>
      </c>
      <c r="L156" s="259"/>
      <c r="M156" s="260" t="s">
        <v>18</v>
      </c>
      <c r="N156" s="261" t="s">
        <v>47</v>
      </c>
      <c r="O156" s="214">
        <v>0</v>
      </c>
      <c r="P156" s="214">
        <f>O156*H156</f>
        <v>0</v>
      </c>
      <c r="Q156" s="214">
        <v>0.032199999999999999</v>
      </c>
      <c r="R156" s="214">
        <f>Q156*H156</f>
        <v>0.161</v>
      </c>
      <c r="S156" s="214">
        <v>0</v>
      </c>
      <c r="T156" s="21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6" t="s">
        <v>221</v>
      </c>
      <c r="AT156" s="216" t="s">
        <v>272</v>
      </c>
      <c r="AU156" s="216" t="s">
        <v>84</v>
      </c>
      <c r="AY156" s="18" t="s">
        <v>167</v>
      </c>
      <c r="BE156" s="217">
        <f>IF(N156="základní",J156,0)</f>
        <v>35800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20</v>
      </c>
      <c r="BK156" s="217">
        <f>ROUND(I156*H156,2)</f>
        <v>35800</v>
      </c>
      <c r="BL156" s="18" t="s">
        <v>174</v>
      </c>
      <c r="BM156" s="216" t="s">
        <v>982</v>
      </c>
    </row>
    <row r="157" s="14" customFormat="1">
      <c r="A157" s="14"/>
      <c r="B157" s="232"/>
      <c r="C157" s="233"/>
      <c r="D157" s="224" t="s">
        <v>178</v>
      </c>
      <c r="E157" s="234" t="s">
        <v>18</v>
      </c>
      <c r="F157" s="235" t="s">
        <v>979</v>
      </c>
      <c r="G157" s="233"/>
      <c r="H157" s="236">
        <v>1</v>
      </c>
      <c r="I157" s="233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178</v>
      </c>
      <c r="AU157" s="241" t="s">
        <v>84</v>
      </c>
      <c r="AV157" s="14" t="s">
        <v>84</v>
      </c>
      <c r="AW157" s="14" t="s">
        <v>180</v>
      </c>
      <c r="AX157" s="14" t="s">
        <v>76</v>
      </c>
      <c r="AY157" s="241" t="s">
        <v>167</v>
      </c>
    </row>
    <row r="158" s="14" customFormat="1">
      <c r="A158" s="14"/>
      <c r="B158" s="232"/>
      <c r="C158" s="233"/>
      <c r="D158" s="224" t="s">
        <v>178</v>
      </c>
      <c r="E158" s="234" t="s">
        <v>18</v>
      </c>
      <c r="F158" s="235" t="s">
        <v>983</v>
      </c>
      <c r="G158" s="233"/>
      <c r="H158" s="236">
        <v>4</v>
      </c>
      <c r="I158" s="233"/>
      <c r="J158" s="233"/>
      <c r="K158" s="233"/>
      <c r="L158" s="237"/>
      <c r="M158" s="238"/>
      <c r="N158" s="239"/>
      <c r="O158" s="239"/>
      <c r="P158" s="239"/>
      <c r="Q158" s="239"/>
      <c r="R158" s="239"/>
      <c r="S158" s="239"/>
      <c r="T158" s="24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1" t="s">
        <v>178</v>
      </c>
      <c r="AU158" s="241" t="s">
        <v>84</v>
      </c>
      <c r="AV158" s="14" t="s">
        <v>84</v>
      </c>
      <c r="AW158" s="14" t="s">
        <v>180</v>
      </c>
      <c r="AX158" s="14" t="s">
        <v>76</v>
      </c>
      <c r="AY158" s="241" t="s">
        <v>167</v>
      </c>
    </row>
    <row r="159" s="2" customFormat="1" ht="24.15" customHeight="1">
      <c r="A159" s="33"/>
      <c r="B159" s="34"/>
      <c r="C159" s="253" t="s">
        <v>354</v>
      </c>
      <c r="D159" s="253" t="s">
        <v>272</v>
      </c>
      <c r="E159" s="254" t="s">
        <v>984</v>
      </c>
      <c r="F159" s="255" t="s">
        <v>985</v>
      </c>
      <c r="G159" s="256" t="s">
        <v>438</v>
      </c>
      <c r="H159" s="257">
        <v>10</v>
      </c>
      <c r="I159" s="258">
        <v>2450</v>
      </c>
      <c r="J159" s="258">
        <f>ROUND(I159*H159,2)</f>
        <v>24500</v>
      </c>
      <c r="K159" s="255" t="s">
        <v>18</v>
      </c>
      <c r="L159" s="259"/>
      <c r="M159" s="260" t="s">
        <v>18</v>
      </c>
      <c r="N159" s="261" t="s">
        <v>47</v>
      </c>
      <c r="O159" s="214">
        <v>0</v>
      </c>
      <c r="P159" s="214">
        <f>O159*H159</f>
        <v>0</v>
      </c>
      <c r="Q159" s="214">
        <v>0.0032000000000000002</v>
      </c>
      <c r="R159" s="214">
        <f>Q159*H159</f>
        <v>0.032000000000000001</v>
      </c>
      <c r="S159" s="214">
        <v>0</v>
      </c>
      <c r="T159" s="21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6" t="s">
        <v>221</v>
      </c>
      <c r="AT159" s="216" t="s">
        <v>272</v>
      </c>
      <c r="AU159" s="216" t="s">
        <v>84</v>
      </c>
      <c r="AY159" s="18" t="s">
        <v>167</v>
      </c>
      <c r="BE159" s="217">
        <f>IF(N159="základní",J159,0)</f>
        <v>24500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20</v>
      </c>
      <c r="BK159" s="217">
        <f>ROUND(I159*H159,2)</f>
        <v>24500</v>
      </c>
      <c r="BL159" s="18" t="s">
        <v>174</v>
      </c>
      <c r="BM159" s="216" t="s">
        <v>986</v>
      </c>
    </row>
    <row r="160" s="14" customFormat="1">
      <c r="A160" s="14"/>
      <c r="B160" s="232"/>
      <c r="C160" s="233"/>
      <c r="D160" s="224" t="s">
        <v>178</v>
      </c>
      <c r="E160" s="234" t="s">
        <v>18</v>
      </c>
      <c r="F160" s="235" t="s">
        <v>974</v>
      </c>
      <c r="G160" s="233"/>
      <c r="H160" s="236">
        <v>2</v>
      </c>
      <c r="I160" s="233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178</v>
      </c>
      <c r="AU160" s="241" t="s">
        <v>84</v>
      </c>
      <c r="AV160" s="14" t="s">
        <v>84</v>
      </c>
      <c r="AW160" s="14" t="s">
        <v>180</v>
      </c>
      <c r="AX160" s="14" t="s">
        <v>76</v>
      </c>
      <c r="AY160" s="241" t="s">
        <v>167</v>
      </c>
    </row>
    <row r="161" s="14" customFormat="1">
      <c r="A161" s="14"/>
      <c r="B161" s="232"/>
      <c r="C161" s="233"/>
      <c r="D161" s="224" t="s">
        <v>178</v>
      </c>
      <c r="E161" s="234" t="s">
        <v>18</v>
      </c>
      <c r="F161" s="235" t="s">
        <v>975</v>
      </c>
      <c r="G161" s="233"/>
      <c r="H161" s="236">
        <v>8</v>
      </c>
      <c r="I161" s="233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178</v>
      </c>
      <c r="AU161" s="241" t="s">
        <v>84</v>
      </c>
      <c r="AV161" s="14" t="s">
        <v>84</v>
      </c>
      <c r="AW161" s="14" t="s">
        <v>180</v>
      </c>
      <c r="AX161" s="14" t="s">
        <v>76</v>
      </c>
      <c r="AY161" s="241" t="s">
        <v>167</v>
      </c>
    </row>
    <row r="162" s="2" customFormat="1" ht="24.15" customHeight="1">
      <c r="A162" s="33"/>
      <c r="B162" s="34"/>
      <c r="C162" s="253" t="s">
        <v>363</v>
      </c>
      <c r="D162" s="253" t="s">
        <v>272</v>
      </c>
      <c r="E162" s="254" t="s">
        <v>987</v>
      </c>
      <c r="F162" s="255" t="s">
        <v>988</v>
      </c>
      <c r="G162" s="256" t="s">
        <v>438</v>
      </c>
      <c r="H162" s="257">
        <v>15</v>
      </c>
      <c r="I162" s="258">
        <v>5780</v>
      </c>
      <c r="J162" s="258">
        <f>ROUND(I162*H162,2)</f>
        <v>86700</v>
      </c>
      <c r="K162" s="255" t="s">
        <v>18</v>
      </c>
      <c r="L162" s="259"/>
      <c r="M162" s="260" t="s">
        <v>18</v>
      </c>
      <c r="N162" s="261" t="s">
        <v>47</v>
      </c>
      <c r="O162" s="214">
        <v>0</v>
      </c>
      <c r="P162" s="214">
        <f>O162*H162</f>
        <v>0</v>
      </c>
      <c r="Q162" s="214">
        <v>0.0056600000000000001</v>
      </c>
      <c r="R162" s="214">
        <f>Q162*H162</f>
        <v>0.084900000000000003</v>
      </c>
      <c r="S162" s="214">
        <v>0</v>
      </c>
      <c r="T162" s="21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6" t="s">
        <v>221</v>
      </c>
      <c r="AT162" s="216" t="s">
        <v>272</v>
      </c>
      <c r="AU162" s="216" t="s">
        <v>84</v>
      </c>
      <c r="AY162" s="18" t="s">
        <v>167</v>
      </c>
      <c r="BE162" s="217">
        <f>IF(N162="základní",J162,0)</f>
        <v>86700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20</v>
      </c>
      <c r="BK162" s="217">
        <f>ROUND(I162*H162,2)</f>
        <v>86700</v>
      </c>
      <c r="BL162" s="18" t="s">
        <v>174</v>
      </c>
      <c r="BM162" s="216" t="s">
        <v>989</v>
      </c>
    </row>
    <row r="163" s="14" customFormat="1">
      <c r="A163" s="14"/>
      <c r="B163" s="232"/>
      <c r="C163" s="233"/>
      <c r="D163" s="224" t="s">
        <v>178</v>
      </c>
      <c r="E163" s="234" t="s">
        <v>18</v>
      </c>
      <c r="F163" s="235" t="s">
        <v>990</v>
      </c>
      <c r="G163" s="233"/>
      <c r="H163" s="236">
        <v>3</v>
      </c>
      <c r="I163" s="233"/>
      <c r="J163" s="233"/>
      <c r="K163" s="233"/>
      <c r="L163" s="237"/>
      <c r="M163" s="238"/>
      <c r="N163" s="239"/>
      <c r="O163" s="239"/>
      <c r="P163" s="239"/>
      <c r="Q163" s="239"/>
      <c r="R163" s="239"/>
      <c r="S163" s="239"/>
      <c r="T163" s="240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1" t="s">
        <v>178</v>
      </c>
      <c r="AU163" s="241" t="s">
        <v>84</v>
      </c>
      <c r="AV163" s="14" t="s">
        <v>84</v>
      </c>
      <c r="AW163" s="14" t="s">
        <v>180</v>
      </c>
      <c r="AX163" s="14" t="s">
        <v>76</v>
      </c>
      <c r="AY163" s="241" t="s">
        <v>167</v>
      </c>
    </row>
    <row r="164" s="14" customFormat="1">
      <c r="A164" s="14"/>
      <c r="B164" s="232"/>
      <c r="C164" s="233"/>
      <c r="D164" s="224" t="s">
        <v>178</v>
      </c>
      <c r="E164" s="234" t="s">
        <v>18</v>
      </c>
      <c r="F164" s="235" t="s">
        <v>991</v>
      </c>
      <c r="G164" s="233"/>
      <c r="H164" s="236">
        <v>12</v>
      </c>
      <c r="I164" s="233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178</v>
      </c>
      <c r="AU164" s="241" t="s">
        <v>84</v>
      </c>
      <c r="AV164" s="14" t="s">
        <v>84</v>
      </c>
      <c r="AW164" s="14" t="s">
        <v>180</v>
      </c>
      <c r="AX164" s="14" t="s">
        <v>76</v>
      </c>
      <c r="AY164" s="241" t="s">
        <v>167</v>
      </c>
    </row>
    <row r="165" s="2" customFormat="1" ht="24.15" customHeight="1">
      <c r="A165" s="33"/>
      <c r="B165" s="34"/>
      <c r="C165" s="253" t="s">
        <v>369</v>
      </c>
      <c r="D165" s="253" t="s">
        <v>272</v>
      </c>
      <c r="E165" s="254" t="s">
        <v>992</v>
      </c>
      <c r="F165" s="255" t="s">
        <v>993</v>
      </c>
      <c r="G165" s="256" t="s">
        <v>438</v>
      </c>
      <c r="H165" s="257">
        <v>1</v>
      </c>
      <c r="I165" s="258">
        <v>3180</v>
      </c>
      <c r="J165" s="258">
        <f>ROUND(I165*H165,2)</f>
        <v>3180</v>
      </c>
      <c r="K165" s="255" t="s">
        <v>18</v>
      </c>
      <c r="L165" s="259"/>
      <c r="M165" s="260" t="s">
        <v>18</v>
      </c>
      <c r="N165" s="261" t="s">
        <v>47</v>
      </c>
      <c r="O165" s="214">
        <v>0</v>
      </c>
      <c r="P165" s="214">
        <f>O165*H165</f>
        <v>0</v>
      </c>
      <c r="Q165" s="214">
        <v>0.0028800000000000002</v>
      </c>
      <c r="R165" s="214">
        <f>Q165*H165</f>
        <v>0.0028800000000000002</v>
      </c>
      <c r="S165" s="214">
        <v>0</v>
      </c>
      <c r="T165" s="21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6" t="s">
        <v>221</v>
      </c>
      <c r="AT165" s="216" t="s">
        <v>272</v>
      </c>
      <c r="AU165" s="216" t="s">
        <v>84</v>
      </c>
      <c r="AY165" s="18" t="s">
        <v>167</v>
      </c>
      <c r="BE165" s="217">
        <f>IF(N165="základní",J165,0)</f>
        <v>3180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20</v>
      </c>
      <c r="BK165" s="217">
        <f>ROUND(I165*H165,2)</f>
        <v>3180</v>
      </c>
      <c r="BL165" s="18" t="s">
        <v>174</v>
      </c>
      <c r="BM165" s="216" t="s">
        <v>994</v>
      </c>
    </row>
    <row r="166" s="14" customFormat="1">
      <c r="A166" s="14"/>
      <c r="B166" s="232"/>
      <c r="C166" s="233"/>
      <c r="D166" s="224" t="s">
        <v>178</v>
      </c>
      <c r="E166" s="234" t="s">
        <v>18</v>
      </c>
      <c r="F166" s="235" t="s">
        <v>979</v>
      </c>
      <c r="G166" s="233"/>
      <c r="H166" s="236">
        <v>1</v>
      </c>
      <c r="I166" s="233"/>
      <c r="J166" s="233"/>
      <c r="K166" s="233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178</v>
      </c>
      <c r="AU166" s="241" t="s">
        <v>84</v>
      </c>
      <c r="AV166" s="14" t="s">
        <v>84</v>
      </c>
      <c r="AW166" s="14" t="s">
        <v>180</v>
      </c>
      <c r="AX166" s="14" t="s">
        <v>76</v>
      </c>
      <c r="AY166" s="241" t="s">
        <v>167</v>
      </c>
    </row>
    <row r="167" s="2" customFormat="1" ht="24.15" customHeight="1">
      <c r="A167" s="33"/>
      <c r="B167" s="34"/>
      <c r="C167" s="253" t="s">
        <v>376</v>
      </c>
      <c r="D167" s="253" t="s">
        <v>272</v>
      </c>
      <c r="E167" s="254" t="s">
        <v>995</v>
      </c>
      <c r="F167" s="255" t="s">
        <v>996</v>
      </c>
      <c r="G167" s="256" t="s">
        <v>438</v>
      </c>
      <c r="H167" s="257">
        <v>10</v>
      </c>
      <c r="I167" s="258">
        <v>10530</v>
      </c>
      <c r="J167" s="258">
        <f>ROUND(I167*H167,2)</f>
        <v>105300</v>
      </c>
      <c r="K167" s="255" t="s">
        <v>18</v>
      </c>
      <c r="L167" s="259"/>
      <c r="M167" s="260" t="s">
        <v>18</v>
      </c>
      <c r="N167" s="261" t="s">
        <v>47</v>
      </c>
      <c r="O167" s="214">
        <v>0</v>
      </c>
      <c r="P167" s="214">
        <f>O167*H167</f>
        <v>0</v>
      </c>
      <c r="Q167" s="214">
        <v>0.01072</v>
      </c>
      <c r="R167" s="214">
        <f>Q167*H167</f>
        <v>0.1072</v>
      </c>
      <c r="S167" s="214">
        <v>0</v>
      </c>
      <c r="T167" s="21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6" t="s">
        <v>221</v>
      </c>
      <c r="AT167" s="216" t="s">
        <v>272</v>
      </c>
      <c r="AU167" s="216" t="s">
        <v>84</v>
      </c>
      <c r="AY167" s="18" t="s">
        <v>167</v>
      </c>
      <c r="BE167" s="217">
        <f>IF(N167="základní",J167,0)</f>
        <v>105300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20</v>
      </c>
      <c r="BK167" s="217">
        <f>ROUND(I167*H167,2)</f>
        <v>105300</v>
      </c>
      <c r="BL167" s="18" t="s">
        <v>174</v>
      </c>
      <c r="BM167" s="216" t="s">
        <v>997</v>
      </c>
    </row>
    <row r="168" s="14" customFormat="1">
      <c r="A168" s="14"/>
      <c r="B168" s="232"/>
      <c r="C168" s="233"/>
      <c r="D168" s="224" t="s">
        <v>178</v>
      </c>
      <c r="E168" s="234" t="s">
        <v>18</v>
      </c>
      <c r="F168" s="235" t="s">
        <v>998</v>
      </c>
      <c r="G168" s="233"/>
      <c r="H168" s="236">
        <v>10</v>
      </c>
      <c r="I168" s="233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178</v>
      </c>
      <c r="AU168" s="241" t="s">
        <v>84</v>
      </c>
      <c r="AV168" s="14" t="s">
        <v>84</v>
      </c>
      <c r="AW168" s="14" t="s">
        <v>180</v>
      </c>
      <c r="AX168" s="14" t="s">
        <v>76</v>
      </c>
      <c r="AY168" s="241" t="s">
        <v>167</v>
      </c>
    </row>
    <row r="169" s="2" customFormat="1" ht="24.15" customHeight="1">
      <c r="A169" s="33"/>
      <c r="B169" s="34"/>
      <c r="C169" s="253" t="s">
        <v>373</v>
      </c>
      <c r="D169" s="253" t="s">
        <v>272</v>
      </c>
      <c r="E169" s="254" t="s">
        <v>999</v>
      </c>
      <c r="F169" s="255" t="s">
        <v>1000</v>
      </c>
      <c r="G169" s="256" t="s">
        <v>438</v>
      </c>
      <c r="H169" s="257">
        <v>1</v>
      </c>
      <c r="I169" s="258">
        <v>5480</v>
      </c>
      <c r="J169" s="258">
        <f>ROUND(I169*H169,2)</f>
        <v>5480</v>
      </c>
      <c r="K169" s="255" t="s">
        <v>18</v>
      </c>
      <c r="L169" s="259"/>
      <c r="M169" s="260" t="s">
        <v>18</v>
      </c>
      <c r="N169" s="261" t="s">
        <v>47</v>
      </c>
      <c r="O169" s="214">
        <v>0</v>
      </c>
      <c r="P169" s="214">
        <f>O169*H169</f>
        <v>0</v>
      </c>
      <c r="Q169" s="214">
        <v>0.00528</v>
      </c>
      <c r="R169" s="214">
        <f>Q169*H169</f>
        <v>0.00528</v>
      </c>
      <c r="S169" s="214">
        <v>0</v>
      </c>
      <c r="T169" s="21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6" t="s">
        <v>221</v>
      </c>
      <c r="AT169" s="216" t="s">
        <v>272</v>
      </c>
      <c r="AU169" s="216" t="s">
        <v>84</v>
      </c>
      <c r="AY169" s="18" t="s">
        <v>167</v>
      </c>
      <c r="BE169" s="217">
        <f>IF(N169="základní",J169,0)</f>
        <v>5480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20</v>
      </c>
      <c r="BK169" s="217">
        <f>ROUND(I169*H169,2)</f>
        <v>5480</v>
      </c>
      <c r="BL169" s="18" t="s">
        <v>174</v>
      </c>
      <c r="BM169" s="216" t="s">
        <v>1001</v>
      </c>
    </row>
    <row r="170" s="14" customFormat="1">
      <c r="A170" s="14"/>
      <c r="B170" s="232"/>
      <c r="C170" s="233"/>
      <c r="D170" s="224" t="s">
        <v>178</v>
      </c>
      <c r="E170" s="234" t="s">
        <v>18</v>
      </c>
      <c r="F170" s="235" t="s">
        <v>1002</v>
      </c>
      <c r="G170" s="233"/>
      <c r="H170" s="236">
        <v>1</v>
      </c>
      <c r="I170" s="233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178</v>
      </c>
      <c r="AU170" s="241" t="s">
        <v>84</v>
      </c>
      <c r="AV170" s="14" t="s">
        <v>84</v>
      </c>
      <c r="AW170" s="14" t="s">
        <v>180</v>
      </c>
      <c r="AX170" s="14" t="s">
        <v>76</v>
      </c>
      <c r="AY170" s="241" t="s">
        <v>167</v>
      </c>
    </row>
    <row r="171" s="2" customFormat="1" ht="16.5" customHeight="1">
      <c r="A171" s="33"/>
      <c r="B171" s="34"/>
      <c r="C171" s="253" t="s">
        <v>386</v>
      </c>
      <c r="D171" s="253" t="s">
        <v>272</v>
      </c>
      <c r="E171" s="254" t="s">
        <v>1003</v>
      </c>
      <c r="F171" s="255" t="s">
        <v>1004</v>
      </c>
      <c r="G171" s="256" t="s">
        <v>438</v>
      </c>
      <c r="H171" s="257">
        <v>10</v>
      </c>
      <c r="I171" s="258">
        <v>6810</v>
      </c>
      <c r="J171" s="258">
        <f>ROUND(I171*H171,2)</f>
        <v>68100</v>
      </c>
      <c r="K171" s="255" t="s">
        <v>18</v>
      </c>
      <c r="L171" s="259"/>
      <c r="M171" s="260" t="s">
        <v>18</v>
      </c>
      <c r="N171" s="261" t="s">
        <v>47</v>
      </c>
      <c r="O171" s="214">
        <v>0</v>
      </c>
      <c r="P171" s="214">
        <f>O171*H171</f>
        <v>0</v>
      </c>
      <c r="Q171" s="214">
        <v>0.042299999999999997</v>
      </c>
      <c r="R171" s="214">
        <f>Q171*H171</f>
        <v>0.42299999999999999</v>
      </c>
      <c r="S171" s="214">
        <v>0</v>
      </c>
      <c r="T171" s="21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6" t="s">
        <v>221</v>
      </c>
      <c r="AT171" s="216" t="s">
        <v>272</v>
      </c>
      <c r="AU171" s="216" t="s">
        <v>84</v>
      </c>
      <c r="AY171" s="18" t="s">
        <v>167</v>
      </c>
      <c r="BE171" s="217">
        <f>IF(N171="základní",J171,0)</f>
        <v>68100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20</v>
      </c>
      <c r="BK171" s="217">
        <f>ROUND(I171*H171,2)</f>
        <v>68100</v>
      </c>
      <c r="BL171" s="18" t="s">
        <v>174</v>
      </c>
      <c r="BM171" s="216" t="s">
        <v>1005</v>
      </c>
    </row>
    <row r="172" s="14" customFormat="1">
      <c r="A172" s="14"/>
      <c r="B172" s="232"/>
      <c r="C172" s="233"/>
      <c r="D172" s="224" t="s">
        <v>178</v>
      </c>
      <c r="E172" s="234" t="s">
        <v>18</v>
      </c>
      <c r="F172" s="235" t="s">
        <v>998</v>
      </c>
      <c r="G172" s="233"/>
      <c r="H172" s="236">
        <v>10</v>
      </c>
      <c r="I172" s="233"/>
      <c r="J172" s="233"/>
      <c r="K172" s="233"/>
      <c r="L172" s="237"/>
      <c r="M172" s="238"/>
      <c r="N172" s="239"/>
      <c r="O172" s="239"/>
      <c r="P172" s="239"/>
      <c r="Q172" s="239"/>
      <c r="R172" s="239"/>
      <c r="S172" s="239"/>
      <c r="T172" s="24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1" t="s">
        <v>178</v>
      </c>
      <c r="AU172" s="241" t="s">
        <v>84</v>
      </c>
      <c r="AV172" s="14" t="s">
        <v>84</v>
      </c>
      <c r="AW172" s="14" t="s">
        <v>180</v>
      </c>
      <c r="AX172" s="14" t="s">
        <v>76</v>
      </c>
      <c r="AY172" s="241" t="s">
        <v>167</v>
      </c>
    </row>
    <row r="173" s="2" customFormat="1" ht="24.15" customHeight="1">
      <c r="A173" s="33"/>
      <c r="B173" s="34"/>
      <c r="C173" s="253" t="s">
        <v>392</v>
      </c>
      <c r="D173" s="253" t="s">
        <v>272</v>
      </c>
      <c r="E173" s="254" t="s">
        <v>1006</v>
      </c>
      <c r="F173" s="255" t="s">
        <v>1007</v>
      </c>
      <c r="G173" s="256" t="s">
        <v>438</v>
      </c>
      <c r="H173" s="257">
        <v>1</v>
      </c>
      <c r="I173" s="258">
        <v>5000</v>
      </c>
      <c r="J173" s="258">
        <f>ROUND(I173*H173,2)</f>
        <v>5000</v>
      </c>
      <c r="K173" s="255" t="s">
        <v>18</v>
      </c>
      <c r="L173" s="259"/>
      <c r="M173" s="260" t="s">
        <v>18</v>
      </c>
      <c r="N173" s="261" t="s">
        <v>47</v>
      </c>
      <c r="O173" s="214">
        <v>0</v>
      </c>
      <c r="P173" s="214">
        <f>O173*H173</f>
        <v>0</v>
      </c>
      <c r="Q173" s="214">
        <v>0.0212</v>
      </c>
      <c r="R173" s="214">
        <f>Q173*H173</f>
        <v>0.0212</v>
      </c>
      <c r="S173" s="214">
        <v>0</v>
      </c>
      <c r="T173" s="21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6" t="s">
        <v>221</v>
      </c>
      <c r="AT173" s="216" t="s">
        <v>272</v>
      </c>
      <c r="AU173" s="216" t="s">
        <v>84</v>
      </c>
      <c r="AY173" s="18" t="s">
        <v>167</v>
      </c>
      <c r="BE173" s="217">
        <f>IF(N173="základní",J173,0)</f>
        <v>5000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20</v>
      </c>
      <c r="BK173" s="217">
        <f>ROUND(I173*H173,2)</f>
        <v>5000</v>
      </c>
      <c r="BL173" s="18" t="s">
        <v>174</v>
      </c>
      <c r="BM173" s="216" t="s">
        <v>1008</v>
      </c>
    </row>
    <row r="174" s="14" customFormat="1">
      <c r="A174" s="14"/>
      <c r="B174" s="232"/>
      <c r="C174" s="233"/>
      <c r="D174" s="224" t="s">
        <v>178</v>
      </c>
      <c r="E174" s="234" t="s">
        <v>18</v>
      </c>
      <c r="F174" s="235" t="s">
        <v>1002</v>
      </c>
      <c r="G174" s="233"/>
      <c r="H174" s="236">
        <v>1</v>
      </c>
      <c r="I174" s="233"/>
      <c r="J174" s="233"/>
      <c r="K174" s="233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178</v>
      </c>
      <c r="AU174" s="241" t="s">
        <v>84</v>
      </c>
      <c r="AV174" s="14" t="s">
        <v>84</v>
      </c>
      <c r="AW174" s="14" t="s">
        <v>180</v>
      </c>
      <c r="AX174" s="14" t="s">
        <v>76</v>
      </c>
      <c r="AY174" s="241" t="s">
        <v>167</v>
      </c>
    </row>
    <row r="175" s="2" customFormat="1" ht="24.15" customHeight="1">
      <c r="A175" s="33"/>
      <c r="B175" s="34"/>
      <c r="C175" s="253" t="s">
        <v>399</v>
      </c>
      <c r="D175" s="253" t="s">
        <v>272</v>
      </c>
      <c r="E175" s="254" t="s">
        <v>1009</v>
      </c>
      <c r="F175" s="255" t="s">
        <v>1010</v>
      </c>
      <c r="G175" s="256" t="s">
        <v>438</v>
      </c>
      <c r="H175" s="257">
        <v>2</v>
      </c>
      <c r="I175" s="258">
        <v>2990</v>
      </c>
      <c r="J175" s="258">
        <f>ROUND(I175*H175,2)</f>
        <v>5980</v>
      </c>
      <c r="K175" s="255" t="s">
        <v>18</v>
      </c>
      <c r="L175" s="259"/>
      <c r="M175" s="260" t="s">
        <v>18</v>
      </c>
      <c r="N175" s="261" t="s">
        <v>47</v>
      </c>
      <c r="O175" s="214">
        <v>0</v>
      </c>
      <c r="P175" s="214">
        <f>O175*H175</f>
        <v>0</v>
      </c>
      <c r="Q175" s="214">
        <v>0.0055999999999999999</v>
      </c>
      <c r="R175" s="214">
        <f>Q175*H175</f>
        <v>0.0112</v>
      </c>
      <c r="S175" s="214">
        <v>0</v>
      </c>
      <c r="T175" s="21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6" t="s">
        <v>221</v>
      </c>
      <c r="AT175" s="216" t="s">
        <v>272</v>
      </c>
      <c r="AU175" s="216" t="s">
        <v>84</v>
      </c>
      <c r="AY175" s="18" t="s">
        <v>167</v>
      </c>
      <c r="BE175" s="217">
        <f>IF(N175="základní",J175,0)</f>
        <v>5980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20</v>
      </c>
      <c r="BK175" s="217">
        <f>ROUND(I175*H175,2)</f>
        <v>5980</v>
      </c>
      <c r="BL175" s="18" t="s">
        <v>174</v>
      </c>
      <c r="BM175" s="216" t="s">
        <v>1011</v>
      </c>
    </row>
    <row r="176" s="14" customFormat="1">
      <c r="A176" s="14"/>
      <c r="B176" s="232"/>
      <c r="C176" s="233"/>
      <c r="D176" s="224" t="s">
        <v>178</v>
      </c>
      <c r="E176" s="234" t="s">
        <v>18</v>
      </c>
      <c r="F176" s="235" t="s">
        <v>1012</v>
      </c>
      <c r="G176" s="233"/>
      <c r="H176" s="236">
        <v>2</v>
      </c>
      <c r="I176" s="233"/>
      <c r="J176" s="233"/>
      <c r="K176" s="233"/>
      <c r="L176" s="237"/>
      <c r="M176" s="238"/>
      <c r="N176" s="239"/>
      <c r="O176" s="239"/>
      <c r="P176" s="239"/>
      <c r="Q176" s="239"/>
      <c r="R176" s="239"/>
      <c r="S176" s="239"/>
      <c r="T176" s="24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1" t="s">
        <v>178</v>
      </c>
      <c r="AU176" s="241" t="s">
        <v>84</v>
      </c>
      <c r="AV176" s="14" t="s">
        <v>84</v>
      </c>
      <c r="AW176" s="14" t="s">
        <v>180</v>
      </c>
      <c r="AX176" s="14" t="s">
        <v>76</v>
      </c>
      <c r="AY176" s="241" t="s">
        <v>167</v>
      </c>
    </row>
    <row r="177" s="12" customFormat="1" ht="22.8" customHeight="1">
      <c r="A177" s="12"/>
      <c r="B177" s="191"/>
      <c r="C177" s="192"/>
      <c r="D177" s="193" t="s">
        <v>75</v>
      </c>
      <c r="E177" s="204" t="s">
        <v>347</v>
      </c>
      <c r="F177" s="204" t="s">
        <v>348</v>
      </c>
      <c r="G177" s="192"/>
      <c r="H177" s="192"/>
      <c r="I177" s="192"/>
      <c r="J177" s="205">
        <f>BK177</f>
        <v>61035.639999999999</v>
      </c>
      <c r="K177" s="192"/>
      <c r="L177" s="196"/>
      <c r="M177" s="197"/>
      <c r="N177" s="198"/>
      <c r="O177" s="198"/>
      <c r="P177" s="199">
        <f>SUM(P178:P179)</f>
        <v>82.874080000000006</v>
      </c>
      <c r="Q177" s="198"/>
      <c r="R177" s="199">
        <f>SUM(R178:R179)</f>
        <v>0</v>
      </c>
      <c r="S177" s="198"/>
      <c r="T177" s="200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01" t="s">
        <v>20</v>
      </c>
      <c r="AT177" s="202" t="s">
        <v>75</v>
      </c>
      <c r="AU177" s="202" t="s">
        <v>20</v>
      </c>
      <c r="AY177" s="201" t="s">
        <v>167</v>
      </c>
      <c r="BK177" s="203">
        <f>SUM(BK178:BK179)</f>
        <v>61035.639999999999</v>
      </c>
    </row>
    <row r="178" s="2" customFormat="1" ht="49.05" customHeight="1">
      <c r="A178" s="33"/>
      <c r="B178" s="34"/>
      <c r="C178" s="206" t="s">
        <v>408</v>
      </c>
      <c r="D178" s="206" t="s">
        <v>169</v>
      </c>
      <c r="E178" s="207" t="s">
        <v>1013</v>
      </c>
      <c r="F178" s="208" t="s">
        <v>1014</v>
      </c>
      <c r="G178" s="209" t="s">
        <v>322</v>
      </c>
      <c r="H178" s="210">
        <v>55.996000000000002</v>
      </c>
      <c r="I178" s="211">
        <v>1090</v>
      </c>
      <c r="J178" s="211">
        <f>ROUND(I178*H178,2)</f>
        <v>61035.639999999999</v>
      </c>
      <c r="K178" s="208" t="s">
        <v>173</v>
      </c>
      <c r="L178" s="39"/>
      <c r="M178" s="212" t="s">
        <v>18</v>
      </c>
      <c r="N178" s="213" t="s">
        <v>47</v>
      </c>
      <c r="O178" s="214">
        <v>1.48</v>
      </c>
      <c r="P178" s="214">
        <f>O178*H178</f>
        <v>82.874080000000006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6" t="s">
        <v>174</v>
      </c>
      <c r="AT178" s="216" t="s">
        <v>169</v>
      </c>
      <c r="AU178" s="216" t="s">
        <v>84</v>
      </c>
      <c r="AY178" s="18" t="s">
        <v>167</v>
      </c>
      <c r="BE178" s="217">
        <f>IF(N178="základní",J178,0)</f>
        <v>61035.639999999999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20</v>
      </c>
      <c r="BK178" s="217">
        <f>ROUND(I178*H178,2)</f>
        <v>61035.639999999999</v>
      </c>
      <c r="BL178" s="18" t="s">
        <v>174</v>
      </c>
      <c r="BM178" s="216" t="s">
        <v>1015</v>
      </c>
    </row>
    <row r="179" s="2" customFormat="1">
      <c r="A179" s="33"/>
      <c r="B179" s="34"/>
      <c r="C179" s="35"/>
      <c r="D179" s="218" t="s">
        <v>176</v>
      </c>
      <c r="E179" s="35"/>
      <c r="F179" s="219" t="s">
        <v>1016</v>
      </c>
      <c r="G179" s="35"/>
      <c r="H179" s="35"/>
      <c r="I179" s="35"/>
      <c r="J179" s="35"/>
      <c r="K179" s="35"/>
      <c r="L179" s="39"/>
      <c r="M179" s="220"/>
      <c r="N179" s="221"/>
      <c r="O179" s="78"/>
      <c r="P179" s="78"/>
      <c r="Q179" s="78"/>
      <c r="R179" s="78"/>
      <c r="S179" s="78"/>
      <c r="T179" s="79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8" t="s">
        <v>176</v>
      </c>
      <c r="AU179" s="18" t="s">
        <v>84</v>
      </c>
    </row>
    <row r="180" s="12" customFormat="1" ht="25.92" customHeight="1">
      <c r="A180" s="12"/>
      <c r="B180" s="191"/>
      <c r="C180" s="192"/>
      <c r="D180" s="193" t="s">
        <v>75</v>
      </c>
      <c r="E180" s="194" t="s">
        <v>359</v>
      </c>
      <c r="F180" s="194" t="s">
        <v>360</v>
      </c>
      <c r="G180" s="192"/>
      <c r="H180" s="192"/>
      <c r="I180" s="192"/>
      <c r="J180" s="195">
        <f>BK180</f>
        <v>10574.719999999999</v>
      </c>
      <c r="K180" s="192"/>
      <c r="L180" s="196"/>
      <c r="M180" s="197"/>
      <c r="N180" s="198"/>
      <c r="O180" s="198"/>
      <c r="P180" s="199">
        <f>P181</f>
        <v>0.52500000000000002</v>
      </c>
      <c r="Q180" s="198"/>
      <c r="R180" s="199">
        <f>R181</f>
        <v>0.0034199999999999999</v>
      </c>
      <c r="S180" s="198"/>
      <c r="T180" s="200">
        <f>T181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84</v>
      </c>
      <c r="AT180" s="202" t="s">
        <v>75</v>
      </c>
      <c r="AU180" s="202" t="s">
        <v>76</v>
      </c>
      <c r="AY180" s="201" t="s">
        <v>167</v>
      </c>
      <c r="BK180" s="203">
        <f>BK181</f>
        <v>10574.719999999999</v>
      </c>
    </row>
    <row r="181" s="12" customFormat="1" ht="22.8" customHeight="1">
      <c r="A181" s="12"/>
      <c r="B181" s="191"/>
      <c r="C181" s="192"/>
      <c r="D181" s="193" t="s">
        <v>75</v>
      </c>
      <c r="E181" s="204" t="s">
        <v>1017</v>
      </c>
      <c r="F181" s="204" t="s">
        <v>1018</v>
      </c>
      <c r="G181" s="192"/>
      <c r="H181" s="192"/>
      <c r="I181" s="192"/>
      <c r="J181" s="205">
        <f>BK181</f>
        <v>10574.719999999999</v>
      </c>
      <c r="K181" s="192"/>
      <c r="L181" s="196"/>
      <c r="M181" s="197"/>
      <c r="N181" s="198"/>
      <c r="O181" s="198"/>
      <c r="P181" s="199">
        <f>SUM(P182:P185)</f>
        <v>0.52500000000000002</v>
      </c>
      <c r="Q181" s="198"/>
      <c r="R181" s="199">
        <f>SUM(R182:R185)</f>
        <v>0.0034199999999999999</v>
      </c>
      <c r="S181" s="198"/>
      <c r="T181" s="200">
        <f>SUM(T182:T185)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1" t="s">
        <v>84</v>
      </c>
      <c r="AT181" s="202" t="s">
        <v>75</v>
      </c>
      <c r="AU181" s="202" t="s">
        <v>20</v>
      </c>
      <c r="AY181" s="201" t="s">
        <v>167</v>
      </c>
      <c r="BK181" s="203">
        <f>SUM(BK182:BK185)</f>
        <v>10574.719999999999</v>
      </c>
    </row>
    <row r="182" s="2" customFormat="1" ht="24.15" customHeight="1">
      <c r="A182" s="33"/>
      <c r="B182" s="34"/>
      <c r="C182" s="206" t="s">
        <v>413</v>
      </c>
      <c r="D182" s="206" t="s">
        <v>169</v>
      </c>
      <c r="E182" s="207" t="s">
        <v>1019</v>
      </c>
      <c r="F182" s="208" t="s">
        <v>1020</v>
      </c>
      <c r="G182" s="209" t="s">
        <v>438</v>
      </c>
      <c r="H182" s="210">
        <v>1</v>
      </c>
      <c r="I182" s="211">
        <v>10400</v>
      </c>
      <c r="J182" s="211">
        <f>ROUND(I182*H182,2)</f>
        <v>10400</v>
      </c>
      <c r="K182" s="208" t="s">
        <v>173</v>
      </c>
      <c r="L182" s="39"/>
      <c r="M182" s="212" t="s">
        <v>18</v>
      </c>
      <c r="N182" s="213" t="s">
        <v>47</v>
      </c>
      <c r="O182" s="214">
        <v>0.52500000000000002</v>
      </c>
      <c r="P182" s="214">
        <f>O182*H182</f>
        <v>0.52500000000000002</v>
      </c>
      <c r="Q182" s="214">
        <v>0.0034199999999999999</v>
      </c>
      <c r="R182" s="214">
        <f>Q182*H182</f>
        <v>0.0034199999999999999</v>
      </c>
      <c r="S182" s="214">
        <v>0</v>
      </c>
      <c r="T182" s="21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6" t="s">
        <v>277</v>
      </c>
      <c r="AT182" s="216" t="s">
        <v>169</v>
      </c>
      <c r="AU182" s="216" t="s">
        <v>84</v>
      </c>
      <c r="AY182" s="18" t="s">
        <v>167</v>
      </c>
      <c r="BE182" s="217">
        <f>IF(N182="základní",J182,0)</f>
        <v>10400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20</v>
      </c>
      <c r="BK182" s="217">
        <f>ROUND(I182*H182,2)</f>
        <v>10400</v>
      </c>
      <c r="BL182" s="18" t="s">
        <v>277</v>
      </c>
      <c r="BM182" s="216" t="s">
        <v>1021</v>
      </c>
    </row>
    <row r="183" s="2" customFormat="1">
      <c r="A183" s="33"/>
      <c r="B183" s="34"/>
      <c r="C183" s="35"/>
      <c r="D183" s="218" t="s">
        <v>176</v>
      </c>
      <c r="E183" s="35"/>
      <c r="F183" s="219" t="s">
        <v>1022</v>
      </c>
      <c r="G183" s="35"/>
      <c r="H183" s="35"/>
      <c r="I183" s="35"/>
      <c r="J183" s="35"/>
      <c r="K183" s="35"/>
      <c r="L183" s="39"/>
      <c r="M183" s="220"/>
      <c r="N183" s="221"/>
      <c r="O183" s="78"/>
      <c r="P183" s="78"/>
      <c r="Q183" s="78"/>
      <c r="R183" s="78"/>
      <c r="S183" s="78"/>
      <c r="T183" s="79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8" t="s">
        <v>176</v>
      </c>
      <c r="AU183" s="18" t="s">
        <v>84</v>
      </c>
    </row>
    <row r="184" s="2" customFormat="1" ht="44.25" customHeight="1">
      <c r="A184" s="33"/>
      <c r="B184" s="34"/>
      <c r="C184" s="206" t="s">
        <v>418</v>
      </c>
      <c r="D184" s="206" t="s">
        <v>169</v>
      </c>
      <c r="E184" s="207" t="s">
        <v>1023</v>
      </c>
      <c r="F184" s="208" t="s">
        <v>1024</v>
      </c>
      <c r="G184" s="209" t="s">
        <v>389</v>
      </c>
      <c r="H184" s="210">
        <v>104</v>
      </c>
      <c r="I184" s="211">
        <v>1.6799999999999999</v>
      </c>
      <c r="J184" s="211">
        <f>ROUND(I184*H184,2)</f>
        <v>174.72</v>
      </c>
      <c r="K184" s="208" t="s">
        <v>173</v>
      </c>
      <c r="L184" s="39"/>
      <c r="M184" s="212" t="s">
        <v>18</v>
      </c>
      <c r="N184" s="213" t="s">
        <v>47</v>
      </c>
      <c r="O184" s="214">
        <v>0</v>
      </c>
      <c r="P184" s="214">
        <f>O184*H184</f>
        <v>0</v>
      </c>
      <c r="Q184" s="214">
        <v>0</v>
      </c>
      <c r="R184" s="214">
        <f>Q184*H184</f>
        <v>0</v>
      </c>
      <c r="S184" s="214">
        <v>0</v>
      </c>
      <c r="T184" s="21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6" t="s">
        <v>277</v>
      </c>
      <c r="AT184" s="216" t="s">
        <v>169</v>
      </c>
      <c r="AU184" s="216" t="s">
        <v>84</v>
      </c>
      <c r="AY184" s="18" t="s">
        <v>167</v>
      </c>
      <c r="BE184" s="217">
        <f>IF(N184="základní",J184,0)</f>
        <v>174.72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20</v>
      </c>
      <c r="BK184" s="217">
        <f>ROUND(I184*H184,2)</f>
        <v>174.72</v>
      </c>
      <c r="BL184" s="18" t="s">
        <v>277</v>
      </c>
      <c r="BM184" s="216" t="s">
        <v>1025</v>
      </c>
    </row>
    <row r="185" s="2" customFormat="1">
      <c r="A185" s="33"/>
      <c r="B185" s="34"/>
      <c r="C185" s="35"/>
      <c r="D185" s="218" t="s">
        <v>176</v>
      </c>
      <c r="E185" s="35"/>
      <c r="F185" s="219" t="s">
        <v>1026</v>
      </c>
      <c r="G185" s="35"/>
      <c r="H185" s="35"/>
      <c r="I185" s="35"/>
      <c r="J185" s="35"/>
      <c r="K185" s="35"/>
      <c r="L185" s="39"/>
      <c r="M185" s="262"/>
      <c r="N185" s="263"/>
      <c r="O185" s="264"/>
      <c r="P185" s="264"/>
      <c r="Q185" s="264"/>
      <c r="R185" s="264"/>
      <c r="S185" s="264"/>
      <c r="T185" s="265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176</v>
      </c>
      <c r="AU185" s="18" t="s">
        <v>84</v>
      </c>
    </row>
    <row r="186" s="2" customFormat="1" ht="6.96" customHeight="1">
      <c r="A186" s="3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39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sheet="1" autoFilter="0" formatColumns="0" formatRows="0" objects="1" scenarios="1" spinCount="100000" saltValue="sh7ajbjNm47oRFdRGnwcQqzZTJ0HmdQ5+xN+S9/UkdOmoCjz04t6mtAS4VZncDk9FWuJIZwgOu6b/K7FzNjsgA==" hashValue="nPMpghyN0k9gLmtnrcuueKvk1lf/dIKyN4zo7VgQ73l7YgDYTCIa9wlMjcPDPBbTX1YxMnMDPvnHcdhUiaDTcw==" algorithmName="SHA-512" password="C71F"/>
  <autoFilter ref="C92:K18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3_02/132353101"/>
    <hyperlink ref="F101" r:id="rId2" display="https://podminky.urs.cz/item/CS_URS_2023_02/162351103"/>
    <hyperlink ref="F103" r:id="rId3" display="https://podminky.urs.cz/item/CS_URS_2023_02/162751117"/>
    <hyperlink ref="F105" r:id="rId4" display="https://podminky.urs.cz/item/CS_URS_2023_02/171201231"/>
    <hyperlink ref="F108" r:id="rId5" display="https://podminky.urs.cz/item/CS_URS_2023_02/171251201"/>
    <hyperlink ref="F110" r:id="rId6" display="https://podminky.urs.cz/item/CS_URS_2023_02/175111101"/>
    <hyperlink ref="F117" r:id="rId7" display="https://podminky.urs.cz/item/CS_URS_2023_02/451573111"/>
    <hyperlink ref="F122" r:id="rId8" display="https://podminky.urs.cz/item/CS_URS_2023_02/871265221"/>
    <hyperlink ref="F125" r:id="rId9" display="https://podminky.urs.cz/item/CS_URS_2023_02/871315221"/>
    <hyperlink ref="F128" r:id="rId10" display="https://podminky.urs.cz/item/CS_URS_2023_02/877260310"/>
    <hyperlink ref="F132" r:id="rId11" display="https://podminky.urs.cz/item/CS_URS_2023_02/877310310"/>
    <hyperlink ref="F136" r:id="rId12" display="https://podminky.urs.cz/item/CS_URS_2023_02/877310320"/>
    <hyperlink ref="F138" r:id="rId13" display="https://podminky.urs.cz/item/CS_URS_2023_02/877310320"/>
    <hyperlink ref="F141" r:id="rId14" display="https://podminky.urs.cz/item/CS_URS_2023_02/877355121"/>
    <hyperlink ref="F144" r:id="rId15" display="https://podminky.urs.cz/item/CS_URS_2023_02/892312121"/>
    <hyperlink ref="F146" r:id="rId16" display="https://podminky.urs.cz/item/CS_URS_2023_02/894811141"/>
    <hyperlink ref="F149" r:id="rId17" display="https://podminky.urs.cz/item/CS_URS_2023_02/935113111"/>
    <hyperlink ref="F179" r:id="rId18" display="https://podminky.urs.cz/item/CS_URS_2023_02/998276101"/>
    <hyperlink ref="F183" r:id="rId19" display="https://podminky.urs.cz/item/CS_URS_2023_02/721263123"/>
    <hyperlink ref="F185" r:id="rId20" display="https://podminky.urs.cz/item/CS_URS_2023_02/998721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129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1027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18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ROUND(J92, 2)</f>
        <v>1810615.1000000001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ROUND((SUM(BE92:BE144)),  2)</f>
        <v>1810615.1000000001</v>
      </c>
      <c r="G35" s="33"/>
      <c r="H35" s="33"/>
      <c r="I35" s="152">
        <v>0.20999999999999999</v>
      </c>
      <c r="J35" s="151">
        <f>ROUND(((SUM(BE92:BE144))*I35),  2)</f>
        <v>380229.16999999998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ROUND((SUM(BF92:BF144)),  2)</f>
        <v>0</v>
      </c>
      <c r="G36" s="33"/>
      <c r="H36" s="33"/>
      <c r="I36" s="152">
        <v>0.14999999999999999</v>
      </c>
      <c r="J36" s="151">
        <f>ROUND(((SUM(BF92:BF144))*I36),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ROUND((SUM(BG92:BG144)),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ROUND((SUM(BH92:BH144)),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ROUND((SUM(BI92:BI144)),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2190844.27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129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D.1.4.2 - Silnoproudé elektroinstalace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J92</f>
        <v>1810615.0999999999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1028</v>
      </c>
      <c r="E64" s="172"/>
      <c r="F64" s="172"/>
      <c r="G64" s="172"/>
      <c r="H64" s="172"/>
      <c r="I64" s="172"/>
      <c r="J64" s="173">
        <f>J93</f>
        <v>1810615.0999999999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1029</v>
      </c>
      <c r="E65" s="177"/>
      <c r="F65" s="177"/>
      <c r="G65" s="177"/>
      <c r="H65" s="177"/>
      <c r="I65" s="177"/>
      <c r="J65" s="178">
        <f>J94</f>
        <v>68620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1030</v>
      </c>
      <c r="E66" s="177"/>
      <c r="F66" s="177"/>
      <c r="G66" s="177"/>
      <c r="H66" s="177"/>
      <c r="I66" s="177"/>
      <c r="J66" s="178">
        <f>J99</f>
        <v>9780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1031</v>
      </c>
      <c r="E67" s="177"/>
      <c r="F67" s="177"/>
      <c r="G67" s="177"/>
      <c r="H67" s="177"/>
      <c r="I67" s="177"/>
      <c r="J67" s="178">
        <f>J103</f>
        <v>359.19999999999999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1032</v>
      </c>
      <c r="E68" s="177"/>
      <c r="F68" s="177"/>
      <c r="G68" s="177"/>
      <c r="H68" s="177"/>
      <c r="I68" s="177"/>
      <c r="J68" s="178">
        <f>J106</f>
        <v>91640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19"/>
      <c r="D69" s="176" t="s">
        <v>1033</v>
      </c>
      <c r="E69" s="177"/>
      <c r="F69" s="177"/>
      <c r="G69" s="177"/>
      <c r="H69" s="177"/>
      <c r="I69" s="177"/>
      <c r="J69" s="178">
        <f>J115</f>
        <v>1564615.8999999999</v>
      </c>
      <c r="K69" s="119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19"/>
      <c r="D70" s="176" t="s">
        <v>1034</v>
      </c>
      <c r="E70" s="177"/>
      <c r="F70" s="177"/>
      <c r="G70" s="177"/>
      <c r="H70" s="177"/>
      <c r="I70" s="177"/>
      <c r="J70" s="178">
        <f>J136</f>
        <v>75600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="2" customFormat="1" ht="6.96" customHeight="1">
      <c r="A76" s="33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24.96" customHeight="1">
      <c r="A77" s="33"/>
      <c r="B77" s="34"/>
      <c r="C77" s="24" t="s">
        <v>152</v>
      </c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30" t="s">
        <v>14</v>
      </c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6.5" customHeight="1">
      <c r="A80" s="33"/>
      <c r="B80" s="34"/>
      <c r="C80" s="35"/>
      <c r="D80" s="35"/>
      <c r="E80" s="164" t="str">
        <f>E7</f>
        <v>Hala Rondo - Rekonstrukce ledové plochy</v>
      </c>
      <c r="F80" s="30"/>
      <c r="G80" s="30"/>
      <c r="H80" s="30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" customFormat="1" ht="12" customHeight="1">
      <c r="B81" s="22"/>
      <c r="C81" s="30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3"/>
      <c r="B82" s="34"/>
      <c r="C82" s="35"/>
      <c r="D82" s="35"/>
      <c r="E82" s="164" t="s">
        <v>129</v>
      </c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130</v>
      </c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6.5" customHeight="1">
      <c r="A84" s="33"/>
      <c r="B84" s="34"/>
      <c r="C84" s="35"/>
      <c r="D84" s="35"/>
      <c r="E84" s="63" t="str">
        <f>E11</f>
        <v>D.1.4.2 - Silnoproudé elektroinstalace</v>
      </c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6.96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21</v>
      </c>
      <c r="D86" s="35"/>
      <c r="E86" s="35"/>
      <c r="F86" s="27" t="str">
        <f>F14</f>
        <v>Brno, Hala Rondo</v>
      </c>
      <c r="G86" s="35"/>
      <c r="H86" s="35"/>
      <c r="I86" s="30" t="s">
        <v>23</v>
      </c>
      <c r="J86" s="66" t="str">
        <f>IF(J14="","",J14)</f>
        <v>1. 9. 2023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6.96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25.65" customHeight="1">
      <c r="A88" s="33"/>
      <c r="B88" s="34"/>
      <c r="C88" s="30" t="s">
        <v>27</v>
      </c>
      <c r="D88" s="35"/>
      <c r="E88" s="35"/>
      <c r="F88" s="27" t="str">
        <f>E17</f>
        <v>STAREZ - SPORT, a.s.</v>
      </c>
      <c r="G88" s="35"/>
      <c r="H88" s="35"/>
      <c r="I88" s="30" t="s">
        <v>35</v>
      </c>
      <c r="J88" s="31" t="str">
        <f>E23</f>
        <v>AS PROJECT CZ s.r.o.</v>
      </c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5.15" customHeight="1">
      <c r="A89" s="33"/>
      <c r="B89" s="34"/>
      <c r="C89" s="30" t="s">
        <v>33</v>
      </c>
      <c r="D89" s="35"/>
      <c r="E89" s="35"/>
      <c r="F89" s="27" t="str">
        <f>IF(E20="","",E20)</f>
        <v xml:space="preserve"> </v>
      </c>
      <c r="G89" s="35"/>
      <c r="H89" s="35"/>
      <c r="I89" s="30" t="s">
        <v>39</v>
      </c>
      <c r="J89" s="31" t="str">
        <f>E26</f>
        <v xml:space="preserve"> </v>
      </c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0.32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11" customFormat="1" ht="29.28" customHeight="1">
      <c r="A91" s="180"/>
      <c r="B91" s="181"/>
      <c r="C91" s="182" t="s">
        <v>153</v>
      </c>
      <c r="D91" s="183" t="s">
        <v>61</v>
      </c>
      <c r="E91" s="183" t="s">
        <v>57</v>
      </c>
      <c r="F91" s="183" t="s">
        <v>58</v>
      </c>
      <c r="G91" s="183" t="s">
        <v>154</v>
      </c>
      <c r="H91" s="183" t="s">
        <v>155</v>
      </c>
      <c r="I91" s="183" t="s">
        <v>156</v>
      </c>
      <c r="J91" s="183" t="s">
        <v>135</v>
      </c>
      <c r="K91" s="184" t="s">
        <v>157</v>
      </c>
      <c r="L91" s="185"/>
      <c r="M91" s="86" t="s">
        <v>18</v>
      </c>
      <c r="N91" s="87" t="s">
        <v>46</v>
      </c>
      <c r="O91" s="87" t="s">
        <v>158</v>
      </c>
      <c r="P91" s="87" t="s">
        <v>159</v>
      </c>
      <c r="Q91" s="87" t="s">
        <v>160</v>
      </c>
      <c r="R91" s="87" t="s">
        <v>161</v>
      </c>
      <c r="S91" s="87" t="s">
        <v>162</v>
      </c>
      <c r="T91" s="88" t="s">
        <v>163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3"/>
      <c r="B92" s="34"/>
      <c r="C92" s="93" t="s">
        <v>164</v>
      </c>
      <c r="D92" s="35"/>
      <c r="E92" s="35"/>
      <c r="F92" s="35"/>
      <c r="G92" s="35"/>
      <c r="H92" s="35"/>
      <c r="I92" s="35"/>
      <c r="J92" s="186">
        <f>BK92</f>
        <v>1810615.0999999999</v>
      </c>
      <c r="K92" s="35"/>
      <c r="L92" s="39"/>
      <c r="M92" s="89"/>
      <c r="N92" s="187"/>
      <c r="O92" s="90"/>
      <c r="P92" s="188">
        <f>P93</f>
        <v>0</v>
      </c>
      <c r="Q92" s="90"/>
      <c r="R92" s="188">
        <f>R93</f>
        <v>0</v>
      </c>
      <c r="S92" s="90"/>
      <c r="T92" s="189">
        <f>T93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75</v>
      </c>
      <c r="AU92" s="18" t="s">
        <v>136</v>
      </c>
      <c r="BK92" s="190">
        <f>BK93</f>
        <v>1810615.0999999999</v>
      </c>
    </row>
    <row r="93" s="12" customFormat="1" ht="25.92" customHeight="1">
      <c r="A93" s="12"/>
      <c r="B93" s="191"/>
      <c r="C93" s="192"/>
      <c r="D93" s="193" t="s">
        <v>75</v>
      </c>
      <c r="E93" s="194" t="s">
        <v>272</v>
      </c>
      <c r="F93" s="194" t="s">
        <v>1035</v>
      </c>
      <c r="G93" s="192"/>
      <c r="H93" s="192"/>
      <c r="I93" s="192"/>
      <c r="J93" s="195">
        <f>BK93</f>
        <v>1810615.0999999999</v>
      </c>
      <c r="K93" s="192"/>
      <c r="L93" s="196"/>
      <c r="M93" s="197"/>
      <c r="N93" s="198"/>
      <c r="O93" s="198"/>
      <c r="P93" s="199">
        <f>P94+P99+P103+P106+P115+P136</f>
        <v>0</v>
      </c>
      <c r="Q93" s="198"/>
      <c r="R93" s="199">
        <f>R94+R99+R103+R106+R115+R136</f>
        <v>0</v>
      </c>
      <c r="S93" s="198"/>
      <c r="T93" s="200">
        <f>T94+T99+T103+T106+T115+T136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126</v>
      </c>
      <c r="AT93" s="202" t="s">
        <v>75</v>
      </c>
      <c r="AU93" s="202" t="s">
        <v>76</v>
      </c>
      <c r="AY93" s="201" t="s">
        <v>167</v>
      </c>
      <c r="BK93" s="203">
        <f>BK94+BK99+BK103+BK106+BK115+BK136</f>
        <v>1810615.0999999999</v>
      </c>
    </row>
    <row r="94" s="12" customFormat="1" ht="22.8" customHeight="1">
      <c r="A94" s="12"/>
      <c r="B94" s="191"/>
      <c r="C94" s="192"/>
      <c r="D94" s="193" t="s">
        <v>75</v>
      </c>
      <c r="E94" s="204" t="s">
        <v>1036</v>
      </c>
      <c r="F94" s="204" t="s">
        <v>1037</v>
      </c>
      <c r="G94" s="192"/>
      <c r="H94" s="192"/>
      <c r="I94" s="192"/>
      <c r="J94" s="205">
        <f>BK94</f>
        <v>68620</v>
      </c>
      <c r="K94" s="192"/>
      <c r="L94" s="196"/>
      <c r="M94" s="197"/>
      <c r="N94" s="198"/>
      <c r="O94" s="198"/>
      <c r="P94" s="199">
        <f>SUM(P95:P98)</f>
        <v>0</v>
      </c>
      <c r="Q94" s="198"/>
      <c r="R94" s="199">
        <f>SUM(R95:R98)</f>
        <v>0</v>
      </c>
      <c r="S94" s="198"/>
      <c r="T94" s="200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126</v>
      </c>
      <c r="AT94" s="202" t="s">
        <v>75</v>
      </c>
      <c r="AU94" s="202" t="s">
        <v>20</v>
      </c>
      <c r="AY94" s="201" t="s">
        <v>167</v>
      </c>
      <c r="BK94" s="203">
        <f>SUM(BK95:BK98)</f>
        <v>68620</v>
      </c>
    </row>
    <row r="95" s="2" customFormat="1" ht="37.8" customHeight="1">
      <c r="A95" s="33"/>
      <c r="B95" s="34"/>
      <c r="C95" s="206" t="s">
        <v>20</v>
      </c>
      <c r="D95" s="206" t="s">
        <v>169</v>
      </c>
      <c r="E95" s="207" t="s">
        <v>1038</v>
      </c>
      <c r="F95" s="208" t="s">
        <v>1039</v>
      </c>
      <c r="G95" s="209" t="s">
        <v>478</v>
      </c>
      <c r="H95" s="210">
        <v>4</v>
      </c>
      <c r="I95" s="211">
        <v>5040</v>
      </c>
      <c r="J95" s="211">
        <f>ROUND(I95*H95,2)</f>
        <v>20160</v>
      </c>
      <c r="K95" s="208" t="s">
        <v>18</v>
      </c>
      <c r="L95" s="39"/>
      <c r="M95" s="212" t="s">
        <v>18</v>
      </c>
      <c r="N95" s="213" t="s">
        <v>47</v>
      </c>
      <c r="O95" s="214">
        <v>0</v>
      </c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572</v>
      </c>
      <c r="AT95" s="216" t="s">
        <v>169</v>
      </c>
      <c r="AU95" s="216" t="s">
        <v>84</v>
      </c>
      <c r="AY95" s="18" t="s">
        <v>167</v>
      </c>
      <c r="BE95" s="217">
        <f>IF(N95="základní",J95,0)</f>
        <v>20160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20</v>
      </c>
      <c r="BK95" s="217">
        <f>ROUND(I95*H95,2)</f>
        <v>20160</v>
      </c>
      <c r="BL95" s="18" t="s">
        <v>572</v>
      </c>
      <c r="BM95" s="216" t="s">
        <v>84</v>
      </c>
    </row>
    <row r="96" s="2" customFormat="1" ht="24.15" customHeight="1">
      <c r="A96" s="33"/>
      <c r="B96" s="34"/>
      <c r="C96" s="206" t="s">
        <v>84</v>
      </c>
      <c r="D96" s="206" t="s">
        <v>169</v>
      </c>
      <c r="E96" s="207" t="s">
        <v>1040</v>
      </c>
      <c r="F96" s="208" t="s">
        <v>1041</v>
      </c>
      <c r="G96" s="209" t="s">
        <v>478</v>
      </c>
      <c r="H96" s="210">
        <v>4</v>
      </c>
      <c r="I96" s="211">
        <v>3240</v>
      </c>
      <c r="J96" s="211">
        <f>ROUND(I96*H96,2)</f>
        <v>12960</v>
      </c>
      <c r="K96" s="208" t="s">
        <v>18</v>
      </c>
      <c r="L96" s="39"/>
      <c r="M96" s="212" t="s">
        <v>18</v>
      </c>
      <c r="N96" s="213" t="s">
        <v>47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572</v>
      </c>
      <c r="AT96" s="216" t="s">
        <v>169</v>
      </c>
      <c r="AU96" s="216" t="s">
        <v>84</v>
      </c>
      <c r="AY96" s="18" t="s">
        <v>167</v>
      </c>
      <c r="BE96" s="217">
        <f>IF(N96="základní",J96,0)</f>
        <v>12960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20</v>
      </c>
      <c r="BK96" s="217">
        <f>ROUND(I96*H96,2)</f>
        <v>12960</v>
      </c>
      <c r="BL96" s="18" t="s">
        <v>572</v>
      </c>
      <c r="BM96" s="216" t="s">
        <v>174</v>
      </c>
    </row>
    <row r="97" s="2" customFormat="1" ht="37.8" customHeight="1">
      <c r="A97" s="33"/>
      <c r="B97" s="34"/>
      <c r="C97" s="206" t="s">
        <v>126</v>
      </c>
      <c r="D97" s="206" t="s">
        <v>169</v>
      </c>
      <c r="E97" s="207" t="s">
        <v>1042</v>
      </c>
      <c r="F97" s="208" t="s">
        <v>1043</v>
      </c>
      <c r="G97" s="209" t="s">
        <v>478</v>
      </c>
      <c r="H97" s="210">
        <v>2</v>
      </c>
      <c r="I97" s="211">
        <v>3450</v>
      </c>
      <c r="J97" s="211">
        <f>ROUND(I97*H97,2)</f>
        <v>6900</v>
      </c>
      <c r="K97" s="208" t="s">
        <v>18</v>
      </c>
      <c r="L97" s="39"/>
      <c r="M97" s="212" t="s">
        <v>18</v>
      </c>
      <c r="N97" s="213" t="s">
        <v>47</v>
      </c>
      <c r="O97" s="214">
        <v>0</v>
      </c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572</v>
      </c>
      <c r="AT97" s="216" t="s">
        <v>169</v>
      </c>
      <c r="AU97" s="216" t="s">
        <v>84</v>
      </c>
      <c r="AY97" s="18" t="s">
        <v>167</v>
      </c>
      <c r="BE97" s="217">
        <f>IF(N97="základní",J97,0)</f>
        <v>6900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20</v>
      </c>
      <c r="BK97" s="217">
        <f>ROUND(I97*H97,2)</f>
        <v>6900</v>
      </c>
      <c r="BL97" s="18" t="s">
        <v>572</v>
      </c>
      <c r="BM97" s="216" t="s">
        <v>196</v>
      </c>
    </row>
    <row r="98" s="2" customFormat="1" ht="44.25" customHeight="1">
      <c r="A98" s="33"/>
      <c r="B98" s="34"/>
      <c r="C98" s="206" t="s">
        <v>174</v>
      </c>
      <c r="D98" s="206" t="s">
        <v>169</v>
      </c>
      <c r="E98" s="207" t="s">
        <v>1044</v>
      </c>
      <c r="F98" s="208" t="s">
        <v>1045</v>
      </c>
      <c r="G98" s="209" t="s">
        <v>1046</v>
      </c>
      <c r="H98" s="210">
        <v>1</v>
      </c>
      <c r="I98" s="211">
        <v>28600</v>
      </c>
      <c r="J98" s="211">
        <f>ROUND(I98*H98,2)</f>
        <v>28600</v>
      </c>
      <c r="K98" s="208" t="s">
        <v>18</v>
      </c>
      <c r="L98" s="39"/>
      <c r="M98" s="212" t="s">
        <v>18</v>
      </c>
      <c r="N98" s="213" t="s">
        <v>47</v>
      </c>
      <c r="O98" s="214">
        <v>0</v>
      </c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16" t="s">
        <v>572</v>
      </c>
      <c r="AT98" s="216" t="s">
        <v>169</v>
      </c>
      <c r="AU98" s="216" t="s">
        <v>84</v>
      </c>
      <c r="AY98" s="18" t="s">
        <v>167</v>
      </c>
      <c r="BE98" s="217">
        <f>IF(N98="základní",J98,0)</f>
        <v>28600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20</v>
      </c>
      <c r="BK98" s="217">
        <f>ROUND(I98*H98,2)</f>
        <v>28600</v>
      </c>
      <c r="BL98" s="18" t="s">
        <v>572</v>
      </c>
      <c r="BM98" s="216" t="s">
        <v>221</v>
      </c>
    </row>
    <row r="99" s="12" customFormat="1" ht="22.8" customHeight="1">
      <c r="A99" s="12"/>
      <c r="B99" s="191"/>
      <c r="C99" s="192"/>
      <c r="D99" s="193" t="s">
        <v>75</v>
      </c>
      <c r="E99" s="204" t="s">
        <v>1047</v>
      </c>
      <c r="F99" s="204" t="s">
        <v>1048</v>
      </c>
      <c r="G99" s="192"/>
      <c r="H99" s="192"/>
      <c r="I99" s="192"/>
      <c r="J99" s="205">
        <f>BK99</f>
        <v>9780</v>
      </c>
      <c r="K99" s="192"/>
      <c r="L99" s="196"/>
      <c r="M99" s="197"/>
      <c r="N99" s="198"/>
      <c r="O99" s="198"/>
      <c r="P99" s="199">
        <f>SUM(P100:P102)</f>
        <v>0</v>
      </c>
      <c r="Q99" s="198"/>
      <c r="R99" s="199">
        <f>SUM(R100:R102)</f>
        <v>0</v>
      </c>
      <c r="S99" s="198"/>
      <c r="T99" s="200">
        <f>SUM(T100:T102)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126</v>
      </c>
      <c r="AT99" s="202" t="s">
        <v>75</v>
      </c>
      <c r="AU99" s="202" t="s">
        <v>20</v>
      </c>
      <c r="AY99" s="201" t="s">
        <v>167</v>
      </c>
      <c r="BK99" s="203">
        <f>SUM(BK100:BK102)</f>
        <v>9780</v>
      </c>
    </row>
    <row r="100" s="2" customFormat="1" ht="21.75" customHeight="1">
      <c r="A100" s="33"/>
      <c r="B100" s="34"/>
      <c r="C100" s="206" t="s">
        <v>183</v>
      </c>
      <c r="D100" s="206" t="s">
        <v>169</v>
      </c>
      <c r="E100" s="207" t="s">
        <v>1049</v>
      </c>
      <c r="F100" s="208" t="s">
        <v>1050</v>
      </c>
      <c r="G100" s="209" t="s">
        <v>478</v>
      </c>
      <c r="H100" s="210">
        <v>4</v>
      </c>
      <c r="I100" s="211">
        <v>750</v>
      </c>
      <c r="J100" s="211">
        <f>ROUND(I100*H100,2)</f>
        <v>3000</v>
      </c>
      <c r="K100" s="208" t="s">
        <v>18</v>
      </c>
      <c r="L100" s="39"/>
      <c r="M100" s="212" t="s">
        <v>18</v>
      </c>
      <c r="N100" s="213" t="s">
        <v>47</v>
      </c>
      <c r="O100" s="214">
        <v>0</v>
      </c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572</v>
      </c>
      <c r="AT100" s="216" t="s">
        <v>169</v>
      </c>
      <c r="AU100" s="216" t="s">
        <v>84</v>
      </c>
      <c r="AY100" s="18" t="s">
        <v>167</v>
      </c>
      <c r="BE100" s="217">
        <f>IF(N100="základní",J100,0)</f>
        <v>3000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20</v>
      </c>
      <c r="BK100" s="217">
        <f>ROUND(I100*H100,2)</f>
        <v>3000</v>
      </c>
      <c r="BL100" s="18" t="s">
        <v>572</v>
      </c>
      <c r="BM100" s="216" t="s">
        <v>25</v>
      </c>
    </row>
    <row r="101" s="2" customFormat="1" ht="24.15" customHeight="1">
      <c r="A101" s="33"/>
      <c r="B101" s="34"/>
      <c r="C101" s="206" t="s">
        <v>196</v>
      </c>
      <c r="D101" s="206" t="s">
        <v>169</v>
      </c>
      <c r="E101" s="207" t="s">
        <v>1051</v>
      </c>
      <c r="F101" s="208" t="s">
        <v>1052</v>
      </c>
      <c r="G101" s="209" t="s">
        <v>478</v>
      </c>
      <c r="H101" s="210">
        <v>6</v>
      </c>
      <c r="I101" s="211">
        <v>550</v>
      </c>
      <c r="J101" s="211">
        <f>ROUND(I101*H101,2)</f>
        <v>3300</v>
      </c>
      <c r="K101" s="208" t="s">
        <v>18</v>
      </c>
      <c r="L101" s="39"/>
      <c r="M101" s="212" t="s">
        <v>18</v>
      </c>
      <c r="N101" s="213" t="s">
        <v>47</v>
      </c>
      <c r="O101" s="214">
        <v>0</v>
      </c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572</v>
      </c>
      <c r="AT101" s="216" t="s">
        <v>169</v>
      </c>
      <c r="AU101" s="216" t="s">
        <v>84</v>
      </c>
      <c r="AY101" s="18" t="s">
        <v>167</v>
      </c>
      <c r="BE101" s="217">
        <f>IF(N101="základní",J101,0)</f>
        <v>3300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20</v>
      </c>
      <c r="BK101" s="217">
        <f>ROUND(I101*H101,2)</f>
        <v>3300</v>
      </c>
      <c r="BL101" s="18" t="s">
        <v>572</v>
      </c>
      <c r="BM101" s="216" t="s">
        <v>247</v>
      </c>
    </row>
    <row r="102" s="2" customFormat="1" ht="37.8" customHeight="1">
      <c r="A102" s="33"/>
      <c r="B102" s="34"/>
      <c r="C102" s="206" t="s">
        <v>216</v>
      </c>
      <c r="D102" s="206" t="s">
        <v>169</v>
      </c>
      <c r="E102" s="207" t="s">
        <v>1053</v>
      </c>
      <c r="F102" s="208" t="s">
        <v>1054</v>
      </c>
      <c r="G102" s="209" t="s">
        <v>478</v>
      </c>
      <c r="H102" s="210">
        <v>1</v>
      </c>
      <c r="I102" s="211">
        <v>3480</v>
      </c>
      <c r="J102" s="211">
        <f>ROUND(I102*H102,2)</f>
        <v>3480</v>
      </c>
      <c r="K102" s="208" t="s">
        <v>18</v>
      </c>
      <c r="L102" s="39"/>
      <c r="M102" s="212" t="s">
        <v>18</v>
      </c>
      <c r="N102" s="213" t="s">
        <v>47</v>
      </c>
      <c r="O102" s="214">
        <v>0</v>
      </c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572</v>
      </c>
      <c r="AT102" s="216" t="s">
        <v>169</v>
      </c>
      <c r="AU102" s="216" t="s">
        <v>84</v>
      </c>
      <c r="AY102" s="18" t="s">
        <v>167</v>
      </c>
      <c r="BE102" s="217">
        <f>IF(N102="základní",J102,0)</f>
        <v>3480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20</v>
      </c>
      <c r="BK102" s="217">
        <f>ROUND(I102*H102,2)</f>
        <v>3480</v>
      </c>
      <c r="BL102" s="18" t="s">
        <v>572</v>
      </c>
      <c r="BM102" s="216" t="s">
        <v>265</v>
      </c>
    </row>
    <row r="103" s="12" customFormat="1" ht="22.8" customHeight="1">
      <c r="A103" s="12"/>
      <c r="B103" s="191"/>
      <c r="C103" s="192"/>
      <c r="D103" s="193" t="s">
        <v>75</v>
      </c>
      <c r="E103" s="204" t="s">
        <v>1055</v>
      </c>
      <c r="F103" s="204" t="s">
        <v>1056</v>
      </c>
      <c r="G103" s="192"/>
      <c r="H103" s="192"/>
      <c r="I103" s="192"/>
      <c r="J103" s="205">
        <f>BK103</f>
        <v>359.19999999999999</v>
      </c>
      <c r="K103" s="192"/>
      <c r="L103" s="196"/>
      <c r="M103" s="197"/>
      <c r="N103" s="198"/>
      <c r="O103" s="198"/>
      <c r="P103" s="199">
        <f>SUM(P104:P105)</f>
        <v>0</v>
      </c>
      <c r="Q103" s="198"/>
      <c r="R103" s="199">
        <f>SUM(R104:R105)</f>
        <v>0</v>
      </c>
      <c r="S103" s="198"/>
      <c r="T103" s="200">
        <f>SUM(T104:T105)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1" t="s">
        <v>126</v>
      </c>
      <c r="AT103" s="202" t="s">
        <v>75</v>
      </c>
      <c r="AU103" s="202" t="s">
        <v>20</v>
      </c>
      <c r="AY103" s="201" t="s">
        <v>167</v>
      </c>
      <c r="BK103" s="203">
        <f>SUM(BK104:BK105)</f>
        <v>359.19999999999999</v>
      </c>
    </row>
    <row r="104" s="2" customFormat="1" ht="24.15" customHeight="1">
      <c r="A104" s="33"/>
      <c r="B104" s="34"/>
      <c r="C104" s="206" t="s">
        <v>221</v>
      </c>
      <c r="D104" s="206" t="s">
        <v>169</v>
      </c>
      <c r="E104" s="207" t="s">
        <v>1057</v>
      </c>
      <c r="F104" s="208" t="s">
        <v>1058</v>
      </c>
      <c r="G104" s="209" t="s">
        <v>478</v>
      </c>
      <c r="H104" s="210">
        <v>1</v>
      </c>
      <c r="I104" s="211">
        <v>328</v>
      </c>
      <c r="J104" s="211">
        <f>ROUND(I104*H104,2)</f>
        <v>328</v>
      </c>
      <c r="K104" s="208" t="s">
        <v>18</v>
      </c>
      <c r="L104" s="39"/>
      <c r="M104" s="212" t="s">
        <v>18</v>
      </c>
      <c r="N104" s="213" t="s">
        <v>47</v>
      </c>
      <c r="O104" s="214">
        <v>0</v>
      </c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572</v>
      </c>
      <c r="AT104" s="216" t="s">
        <v>169</v>
      </c>
      <c r="AU104" s="216" t="s">
        <v>84</v>
      </c>
      <c r="AY104" s="18" t="s">
        <v>167</v>
      </c>
      <c r="BE104" s="217">
        <f>IF(N104="základní",J104,0)</f>
        <v>328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20</v>
      </c>
      <c r="BK104" s="217">
        <f>ROUND(I104*H104,2)</f>
        <v>328</v>
      </c>
      <c r="BL104" s="18" t="s">
        <v>572</v>
      </c>
      <c r="BM104" s="216" t="s">
        <v>277</v>
      </c>
    </row>
    <row r="105" s="2" customFormat="1" ht="16.5" customHeight="1">
      <c r="A105" s="33"/>
      <c r="B105" s="34"/>
      <c r="C105" s="206" t="s">
        <v>228</v>
      </c>
      <c r="D105" s="206" t="s">
        <v>169</v>
      </c>
      <c r="E105" s="207" t="s">
        <v>1059</v>
      </c>
      <c r="F105" s="208" t="s">
        <v>1060</v>
      </c>
      <c r="G105" s="209" t="s">
        <v>489</v>
      </c>
      <c r="H105" s="210">
        <v>1</v>
      </c>
      <c r="I105" s="211">
        <v>31.199999999999999</v>
      </c>
      <c r="J105" s="211">
        <f>ROUND(I105*H105,2)</f>
        <v>31.199999999999999</v>
      </c>
      <c r="K105" s="208" t="s">
        <v>18</v>
      </c>
      <c r="L105" s="39"/>
      <c r="M105" s="212" t="s">
        <v>18</v>
      </c>
      <c r="N105" s="213" t="s">
        <v>47</v>
      </c>
      <c r="O105" s="214">
        <v>0</v>
      </c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572</v>
      </c>
      <c r="AT105" s="216" t="s">
        <v>169</v>
      </c>
      <c r="AU105" s="216" t="s">
        <v>84</v>
      </c>
      <c r="AY105" s="18" t="s">
        <v>167</v>
      </c>
      <c r="BE105" s="217">
        <f>IF(N105="základní",J105,0)</f>
        <v>31.199999999999999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20</v>
      </c>
      <c r="BK105" s="217">
        <f>ROUND(I105*H105,2)</f>
        <v>31.199999999999999</v>
      </c>
      <c r="BL105" s="18" t="s">
        <v>572</v>
      </c>
      <c r="BM105" s="216" t="s">
        <v>290</v>
      </c>
    </row>
    <row r="106" s="12" customFormat="1" ht="22.8" customHeight="1">
      <c r="A106" s="12"/>
      <c r="B106" s="191"/>
      <c r="C106" s="192"/>
      <c r="D106" s="193" t="s">
        <v>75</v>
      </c>
      <c r="E106" s="204" t="s">
        <v>1061</v>
      </c>
      <c r="F106" s="204" t="s">
        <v>1062</v>
      </c>
      <c r="G106" s="192"/>
      <c r="H106" s="192"/>
      <c r="I106" s="192"/>
      <c r="J106" s="205">
        <f>BK106</f>
        <v>91640</v>
      </c>
      <c r="K106" s="192"/>
      <c r="L106" s="196"/>
      <c r="M106" s="197"/>
      <c r="N106" s="198"/>
      <c r="O106" s="198"/>
      <c r="P106" s="199">
        <f>SUM(P107:P114)</f>
        <v>0</v>
      </c>
      <c r="Q106" s="198"/>
      <c r="R106" s="199">
        <f>SUM(R107:R114)</f>
        <v>0</v>
      </c>
      <c r="S106" s="198"/>
      <c r="T106" s="200">
        <f>SUM(T107:T114)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126</v>
      </c>
      <c r="AT106" s="202" t="s">
        <v>75</v>
      </c>
      <c r="AU106" s="202" t="s">
        <v>20</v>
      </c>
      <c r="AY106" s="201" t="s">
        <v>167</v>
      </c>
      <c r="BK106" s="203">
        <f>SUM(BK107:BK114)</f>
        <v>91640</v>
      </c>
    </row>
    <row r="107" s="2" customFormat="1" ht="21.75" customHeight="1">
      <c r="A107" s="33"/>
      <c r="B107" s="34"/>
      <c r="C107" s="206" t="s">
        <v>25</v>
      </c>
      <c r="D107" s="206" t="s">
        <v>169</v>
      </c>
      <c r="E107" s="207" t="s">
        <v>1063</v>
      </c>
      <c r="F107" s="208" t="s">
        <v>1064</v>
      </c>
      <c r="G107" s="209" t="s">
        <v>250</v>
      </c>
      <c r="H107" s="210">
        <v>400</v>
      </c>
      <c r="I107" s="211">
        <v>36</v>
      </c>
      <c r="J107" s="211">
        <f>ROUND(I107*H107,2)</f>
        <v>14400</v>
      </c>
      <c r="K107" s="208" t="s">
        <v>18</v>
      </c>
      <c r="L107" s="39"/>
      <c r="M107" s="212" t="s">
        <v>18</v>
      </c>
      <c r="N107" s="213" t="s">
        <v>47</v>
      </c>
      <c r="O107" s="214">
        <v>0</v>
      </c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572</v>
      </c>
      <c r="AT107" s="216" t="s">
        <v>169</v>
      </c>
      <c r="AU107" s="216" t="s">
        <v>84</v>
      </c>
      <c r="AY107" s="18" t="s">
        <v>167</v>
      </c>
      <c r="BE107" s="217">
        <f>IF(N107="základní",J107,0)</f>
        <v>14400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20</v>
      </c>
      <c r="BK107" s="217">
        <f>ROUND(I107*H107,2)</f>
        <v>14400</v>
      </c>
      <c r="BL107" s="18" t="s">
        <v>572</v>
      </c>
      <c r="BM107" s="216" t="s">
        <v>305</v>
      </c>
    </row>
    <row r="108" s="2" customFormat="1" ht="16.5" customHeight="1">
      <c r="A108" s="33"/>
      <c r="B108" s="34"/>
      <c r="C108" s="206" t="s">
        <v>242</v>
      </c>
      <c r="D108" s="206" t="s">
        <v>169</v>
      </c>
      <c r="E108" s="207" t="s">
        <v>1065</v>
      </c>
      <c r="F108" s="208" t="s">
        <v>1066</v>
      </c>
      <c r="G108" s="209" t="s">
        <v>250</v>
      </c>
      <c r="H108" s="210">
        <v>400</v>
      </c>
      <c r="I108" s="211">
        <v>53.5</v>
      </c>
      <c r="J108" s="211">
        <f>ROUND(I108*H108,2)</f>
        <v>21400</v>
      </c>
      <c r="K108" s="208" t="s">
        <v>18</v>
      </c>
      <c r="L108" s="39"/>
      <c r="M108" s="212" t="s">
        <v>18</v>
      </c>
      <c r="N108" s="213" t="s">
        <v>47</v>
      </c>
      <c r="O108" s="214">
        <v>0</v>
      </c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572</v>
      </c>
      <c r="AT108" s="216" t="s">
        <v>169</v>
      </c>
      <c r="AU108" s="216" t="s">
        <v>84</v>
      </c>
      <c r="AY108" s="18" t="s">
        <v>167</v>
      </c>
      <c r="BE108" s="217">
        <f>IF(N108="základní",J108,0)</f>
        <v>21400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20</v>
      </c>
      <c r="BK108" s="217">
        <f>ROUND(I108*H108,2)</f>
        <v>21400</v>
      </c>
      <c r="BL108" s="18" t="s">
        <v>572</v>
      </c>
      <c r="BM108" s="216" t="s">
        <v>319</v>
      </c>
    </row>
    <row r="109" s="2" customFormat="1" ht="16.5" customHeight="1">
      <c r="A109" s="33"/>
      <c r="B109" s="34"/>
      <c r="C109" s="206" t="s">
        <v>247</v>
      </c>
      <c r="D109" s="206" t="s">
        <v>169</v>
      </c>
      <c r="E109" s="207" t="s">
        <v>1067</v>
      </c>
      <c r="F109" s="208" t="s">
        <v>1068</v>
      </c>
      <c r="G109" s="209" t="s">
        <v>250</v>
      </c>
      <c r="H109" s="210">
        <v>650</v>
      </c>
      <c r="I109" s="211">
        <v>32.899999999999999</v>
      </c>
      <c r="J109" s="211">
        <f>ROUND(I109*H109,2)</f>
        <v>21385</v>
      </c>
      <c r="K109" s="208" t="s">
        <v>18</v>
      </c>
      <c r="L109" s="39"/>
      <c r="M109" s="212" t="s">
        <v>18</v>
      </c>
      <c r="N109" s="213" t="s">
        <v>47</v>
      </c>
      <c r="O109" s="214">
        <v>0</v>
      </c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572</v>
      </c>
      <c r="AT109" s="216" t="s">
        <v>169</v>
      </c>
      <c r="AU109" s="216" t="s">
        <v>84</v>
      </c>
      <c r="AY109" s="18" t="s">
        <v>167</v>
      </c>
      <c r="BE109" s="217">
        <f>IF(N109="základní",J109,0)</f>
        <v>21385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20</v>
      </c>
      <c r="BK109" s="217">
        <f>ROUND(I109*H109,2)</f>
        <v>21385</v>
      </c>
      <c r="BL109" s="18" t="s">
        <v>572</v>
      </c>
      <c r="BM109" s="216" t="s">
        <v>331</v>
      </c>
    </row>
    <row r="110" s="2" customFormat="1" ht="16.5" customHeight="1">
      <c r="A110" s="33"/>
      <c r="B110" s="34"/>
      <c r="C110" s="206" t="s">
        <v>255</v>
      </c>
      <c r="D110" s="206" t="s">
        <v>169</v>
      </c>
      <c r="E110" s="207" t="s">
        <v>1069</v>
      </c>
      <c r="F110" s="208" t="s">
        <v>1070</v>
      </c>
      <c r="G110" s="209" t="s">
        <v>250</v>
      </c>
      <c r="H110" s="210">
        <v>250</v>
      </c>
      <c r="I110" s="211">
        <v>43.700000000000003</v>
      </c>
      <c r="J110" s="211">
        <f>ROUND(I110*H110,2)</f>
        <v>10925</v>
      </c>
      <c r="K110" s="208" t="s">
        <v>18</v>
      </c>
      <c r="L110" s="39"/>
      <c r="M110" s="212" t="s">
        <v>18</v>
      </c>
      <c r="N110" s="213" t="s">
        <v>47</v>
      </c>
      <c r="O110" s="214">
        <v>0</v>
      </c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572</v>
      </c>
      <c r="AT110" s="216" t="s">
        <v>169</v>
      </c>
      <c r="AU110" s="216" t="s">
        <v>84</v>
      </c>
      <c r="AY110" s="18" t="s">
        <v>167</v>
      </c>
      <c r="BE110" s="217">
        <f>IF(N110="základní",J110,0)</f>
        <v>10925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20</v>
      </c>
      <c r="BK110" s="217">
        <f>ROUND(I110*H110,2)</f>
        <v>10925</v>
      </c>
      <c r="BL110" s="18" t="s">
        <v>572</v>
      </c>
      <c r="BM110" s="216" t="s">
        <v>342</v>
      </c>
    </row>
    <row r="111" s="2" customFormat="1" ht="16.5" customHeight="1">
      <c r="A111" s="33"/>
      <c r="B111" s="34"/>
      <c r="C111" s="206" t="s">
        <v>265</v>
      </c>
      <c r="D111" s="206" t="s">
        <v>169</v>
      </c>
      <c r="E111" s="207" t="s">
        <v>1071</v>
      </c>
      <c r="F111" s="208" t="s">
        <v>1072</v>
      </c>
      <c r="G111" s="209" t="s">
        <v>250</v>
      </c>
      <c r="H111" s="210">
        <v>150</v>
      </c>
      <c r="I111" s="211">
        <v>35.100000000000001</v>
      </c>
      <c r="J111" s="211">
        <f>ROUND(I111*H111,2)</f>
        <v>5265</v>
      </c>
      <c r="K111" s="208" t="s">
        <v>18</v>
      </c>
      <c r="L111" s="39"/>
      <c r="M111" s="212" t="s">
        <v>18</v>
      </c>
      <c r="N111" s="213" t="s">
        <v>47</v>
      </c>
      <c r="O111" s="214">
        <v>0</v>
      </c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572</v>
      </c>
      <c r="AT111" s="216" t="s">
        <v>169</v>
      </c>
      <c r="AU111" s="216" t="s">
        <v>84</v>
      </c>
      <c r="AY111" s="18" t="s">
        <v>167</v>
      </c>
      <c r="BE111" s="217">
        <f>IF(N111="základní",J111,0)</f>
        <v>5265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20</v>
      </c>
      <c r="BK111" s="217">
        <f>ROUND(I111*H111,2)</f>
        <v>5265</v>
      </c>
      <c r="BL111" s="18" t="s">
        <v>572</v>
      </c>
      <c r="BM111" s="216" t="s">
        <v>354</v>
      </c>
    </row>
    <row r="112" s="2" customFormat="1" ht="16.5" customHeight="1">
      <c r="A112" s="33"/>
      <c r="B112" s="34"/>
      <c r="C112" s="206" t="s">
        <v>8</v>
      </c>
      <c r="D112" s="206" t="s">
        <v>169</v>
      </c>
      <c r="E112" s="207" t="s">
        <v>1073</v>
      </c>
      <c r="F112" s="208" t="s">
        <v>1074</v>
      </c>
      <c r="G112" s="209" t="s">
        <v>250</v>
      </c>
      <c r="H112" s="210">
        <v>200</v>
      </c>
      <c r="I112" s="211">
        <v>37.5</v>
      </c>
      <c r="J112" s="211">
        <f>ROUND(I112*H112,2)</f>
        <v>7500</v>
      </c>
      <c r="K112" s="208" t="s">
        <v>18</v>
      </c>
      <c r="L112" s="39"/>
      <c r="M112" s="212" t="s">
        <v>18</v>
      </c>
      <c r="N112" s="213" t="s">
        <v>47</v>
      </c>
      <c r="O112" s="214">
        <v>0</v>
      </c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16" t="s">
        <v>572</v>
      </c>
      <c r="AT112" s="216" t="s">
        <v>169</v>
      </c>
      <c r="AU112" s="216" t="s">
        <v>84</v>
      </c>
      <c r="AY112" s="18" t="s">
        <v>167</v>
      </c>
      <c r="BE112" s="217">
        <f>IF(N112="základní",J112,0)</f>
        <v>7500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20</v>
      </c>
      <c r="BK112" s="217">
        <f>ROUND(I112*H112,2)</f>
        <v>7500</v>
      </c>
      <c r="BL112" s="18" t="s">
        <v>572</v>
      </c>
      <c r="BM112" s="216" t="s">
        <v>369</v>
      </c>
    </row>
    <row r="113" s="2" customFormat="1" ht="16.5" customHeight="1">
      <c r="A113" s="33"/>
      <c r="B113" s="34"/>
      <c r="C113" s="206" t="s">
        <v>277</v>
      </c>
      <c r="D113" s="206" t="s">
        <v>169</v>
      </c>
      <c r="E113" s="207" t="s">
        <v>1075</v>
      </c>
      <c r="F113" s="208" t="s">
        <v>1076</v>
      </c>
      <c r="G113" s="209" t="s">
        <v>250</v>
      </c>
      <c r="H113" s="210">
        <v>50</v>
      </c>
      <c r="I113" s="211">
        <v>84.5</v>
      </c>
      <c r="J113" s="211">
        <f>ROUND(I113*H113,2)</f>
        <v>4225</v>
      </c>
      <c r="K113" s="208" t="s">
        <v>18</v>
      </c>
      <c r="L113" s="39"/>
      <c r="M113" s="212" t="s">
        <v>18</v>
      </c>
      <c r="N113" s="213" t="s">
        <v>47</v>
      </c>
      <c r="O113" s="214">
        <v>0</v>
      </c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572</v>
      </c>
      <c r="AT113" s="216" t="s">
        <v>169</v>
      </c>
      <c r="AU113" s="216" t="s">
        <v>84</v>
      </c>
      <c r="AY113" s="18" t="s">
        <v>167</v>
      </c>
      <c r="BE113" s="217">
        <f>IF(N113="základní",J113,0)</f>
        <v>4225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20</v>
      </c>
      <c r="BK113" s="217">
        <f>ROUND(I113*H113,2)</f>
        <v>4225</v>
      </c>
      <c r="BL113" s="18" t="s">
        <v>572</v>
      </c>
      <c r="BM113" s="216" t="s">
        <v>373</v>
      </c>
    </row>
    <row r="114" s="2" customFormat="1" ht="16.5" customHeight="1">
      <c r="A114" s="33"/>
      <c r="B114" s="34"/>
      <c r="C114" s="206" t="s">
        <v>284</v>
      </c>
      <c r="D114" s="206" t="s">
        <v>169</v>
      </c>
      <c r="E114" s="207" t="s">
        <v>1077</v>
      </c>
      <c r="F114" s="208" t="s">
        <v>1060</v>
      </c>
      <c r="G114" s="209" t="s">
        <v>489</v>
      </c>
      <c r="H114" s="210">
        <v>1</v>
      </c>
      <c r="I114" s="211">
        <v>6540</v>
      </c>
      <c r="J114" s="211">
        <f>ROUND(I114*H114,2)</f>
        <v>6540</v>
      </c>
      <c r="K114" s="208" t="s">
        <v>18</v>
      </c>
      <c r="L114" s="39"/>
      <c r="M114" s="212" t="s">
        <v>18</v>
      </c>
      <c r="N114" s="213" t="s">
        <v>47</v>
      </c>
      <c r="O114" s="214">
        <v>0</v>
      </c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572</v>
      </c>
      <c r="AT114" s="216" t="s">
        <v>169</v>
      </c>
      <c r="AU114" s="216" t="s">
        <v>84</v>
      </c>
      <c r="AY114" s="18" t="s">
        <v>167</v>
      </c>
      <c r="BE114" s="217">
        <f>IF(N114="základní",J114,0)</f>
        <v>6540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20</v>
      </c>
      <c r="BK114" s="217">
        <f>ROUND(I114*H114,2)</f>
        <v>6540</v>
      </c>
      <c r="BL114" s="18" t="s">
        <v>572</v>
      </c>
      <c r="BM114" s="216" t="s">
        <v>392</v>
      </c>
    </row>
    <row r="115" s="12" customFormat="1" ht="22.8" customHeight="1">
      <c r="A115" s="12"/>
      <c r="B115" s="191"/>
      <c r="C115" s="192"/>
      <c r="D115" s="193" t="s">
        <v>75</v>
      </c>
      <c r="E115" s="204" t="s">
        <v>1078</v>
      </c>
      <c r="F115" s="204" t="s">
        <v>1079</v>
      </c>
      <c r="G115" s="192"/>
      <c r="H115" s="192"/>
      <c r="I115" s="192"/>
      <c r="J115" s="205">
        <f>BK115</f>
        <v>1564615.8999999999</v>
      </c>
      <c r="K115" s="192"/>
      <c r="L115" s="196"/>
      <c r="M115" s="197"/>
      <c r="N115" s="198"/>
      <c r="O115" s="198"/>
      <c r="P115" s="199">
        <f>SUM(P116:P135)</f>
        <v>0</v>
      </c>
      <c r="Q115" s="198"/>
      <c r="R115" s="199">
        <f>SUM(R116:R135)</f>
        <v>0</v>
      </c>
      <c r="S115" s="198"/>
      <c r="T115" s="200">
        <f>SUM(T116:T135)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1" t="s">
        <v>126</v>
      </c>
      <c r="AT115" s="202" t="s">
        <v>75</v>
      </c>
      <c r="AU115" s="202" t="s">
        <v>20</v>
      </c>
      <c r="AY115" s="201" t="s">
        <v>167</v>
      </c>
      <c r="BK115" s="203">
        <f>SUM(BK116:BK135)</f>
        <v>1564615.8999999999</v>
      </c>
    </row>
    <row r="116" s="2" customFormat="1" ht="21.75" customHeight="1">
      <c r="A116" s="33"/>
      <c r="B116" s="34"/>
      <c r="C116" s="206" t="s">
        <v>290</v>
      </c>
      <c r="D116" s="206" t="s">
        <v>169</v>
      </c>
      <c r="E116" s="207" t="s">
        <v>1080</v>
      </c>
      <c r="F116" s="208" t="s">
        <v>1081</v>
      </c>
      <c r="G116" s="209" t="s">
        <v>478</v>
      </c>
      <c r="H116" s="210">
        <v>33</v>
      </c>
      <c r="I116" s="211">
        <v>9660</v>
      </c>
      <c r="J116" s="211">
        <f>ROUND(I116*H116,2)</f>
        <v>318780</v>
      </c>
      <c r="K116" s="208" t="s">
        <v>18</v>
      </c>
      <c r="L116" s="39"/>
      <c r="M116" s="212" t="s">
        <v>18</v>
      </c>
      <c r="N116" s="213" t="s">
        <v>47</v>
      </c>
      <c r="O116" s="214">
        <v>0</v>
      </c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6" t="s">
        <v>572</v>
      </c>
      <c r="AT116" s="216" t="s">
        <v>169</v>
      </c>
      <c r="AU116" s="216" t="s">
        <v>84</v>
      </c>
      <c r="AY116" s="18" t="s">
        <v>167</v>
      </c>
      <c r="BE116" s="217">
        <f>IF(N116="základní",J116,0)</f>
        <v>318780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20</v>
      </c>
      <c r="BK116" s="217">
        <f>ROUND(I116*H116,2)</f>
        <v>318780</v>
      </c>
      <c r="BL116" s="18" t="s">
        <v>572</v>
      </c>
      <c r="BM116" s="216" t="s">
        <v>408</v>
      </c>
    </row>
    <row r="117" s="2" customFormat="1" ht="16.5" customHeight="1">
      <c r="A117" s="33"/>
      <c r="B117" s="34"/>
      <c r="C117" s="206" t="s">
        <v>298</v>
      </c>
      <c r="D117" s="206" t="s">
        <v>169</v>
      </c>
      <c r="E117" s="207" t="s">
        <v>1082</v>
      </c>
      <c r="F117" s="208" t="s">
        <v>1083</v>
      </c>
      <c r="G117" s="209" t="s">
        <v>478</v>
      </c>
      <c r="H117" s="210">
        <v>33</v>
      </c>
      <c r="I117" s="211">
        <v>10400</v>
      </c>
      <c r="J117" s="211">
        <f>ROUND(I117*H117,2)</f>
        <v>343200</v>
      </c>
      <c r="K117" s="208" t="s">
        <v>18</v>
      </c>
      <c r="L117" s="39"/>
      <c r="M117" s="212" t="s">
        <v>18</v>
      </c>
      <c r="N117" s="213" t="s">
        <v>47</v>
      </c>
      <c r="O117" s="214">
        <v>0</v>
      </c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6" t="s">
        <v>572</v>
      </c>
      <c r="AT117" s="216" t="s">
        <v>169</v>
      </c>
      <c r="AU117" s="216" t="s">
        <v>84</v>
      </c>
      <c r="AY117" s="18" t="s">
        <v>167</v>
      </c>
      <c r="BE117" s="217">
        <f>IF(N117="základní",J117,0)</f>
        <v>343200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20</v>
      </c>
      <c r="BK117" s="217">
        <f>ROUND(I117*H117,2)</f>
        <v>343200</v>
      </c>
      <c r="BL117" s="18" t="s">
        <v>572</v>
      </c>
      <c r="BM117" s="216" t="s">
        <v>418</v>
      </c>
    </row>
    <row r="118" s="2" customFormat="1" ht="16.5" customHeight="1">
      <c r="A118" s="33"/>
      <c r="B118" s="34"/>
      <c r="C118" s="206" t="s">
        <v>305</v>
      </c>
      <c r="D118" s="206" t="s">
        <v>169</v>
      </c>
      <c r="E118" s="207" t="s">
        <v>1084</v>
      </c>
      <c r="F118" s="208" t="s">
        <v>1085</v>
      </c>
      <c r="G118" s="209" t="s">
        <v>478</v>
      </c>
      <c r="H118" s="210">
        <v>40</v>
      </c>
      <c r="I118" s="211">
        <v>187</v>
      </c>
      <c r="J118" s="211">
        <f>ROUND(I118*H118,2)</f>
        <v>7480</v>
      </c>
      <c r="K118" s="208" t="s">
        <v>18</v>
      </c>
      <c r="L118" s="39"/>
      <c r="M118" s="212" t="s">
        <v>18</v>
      </c>
      <c r="N118" s="213" t="s">
        <v>47</v>
      </c>
      <c r="O118" s="214">
        <v>0</v>
      </c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6" t="s">
        <v>572</v>
      </c>
      <c r="AT118" s="216" t="s">
        <v>169</v>
      </c>
      <c r="AU118" s="216" t="s">
        <v>84</v>
      </c>
      <c r="AY118" s="18" t="s">
        <v>167</v>
      </c>
      <c r="BE118" s="217">
        <f>IF(N118="základní",J118,0)</f>
        <v>7480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20</v>
      </c>
      <c r="BK118" s="217">
        <f>ROUND(I118*H118,2)</f>
        <v>7480</v>
      </c>
      <c r="BL118" s="18" t="s">
        <v>572</v>
      </c>
      <c r="BM118" s="216" t="s">
        <v>428</v>
      </c>
    </row>
    <row r="119" s="2" customFormat="1" ht="16.5" customHeight="1">
      <c r="A119" s="33"/>
      <c r="B119" s="34"/>
      <c r="C119" s="206" t="s">
        <v>7</v>
      </c>
      <c r="D119" s="206" t="s">
        <v>169</v>
      </c>
      <c r="E119" s="207" t="s">
        <v>1086</v>
      </c>
      <c r="F119" s="208" t="s">
        <v>1087</v>
      </c>
      <c r="G119" s="209" t="s">
        <v>478</v>
      </c>
      <c r="H119" s="210">
        <v>100</v>
      </c>
      <c r="I119" s="211">
        <v>2260</v>
      </c>
      <c r="J119" s="211">
        <f>ROUND(I119*H119,2)</f>
        <v>226000</v>
      </c>
      <c r="K119" s="208" t="s">
        <v>18</v>
      </c>
      <c r="L119" s="39"/>
      <c r="M119" s="212" t="s">
        <v>18</v>
      </c>
      <c r="N119" s="213" t="s">
        <v>47</v>
      </c>
      <c r="O119" s="214">
        <v>0</v>
      </c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6" t="s">
        <v>572</v>
      </c>
      <c r="AT119" s="216" t="s">
        <v>169</v>
      </c>
      <c r="AU119" s="216" t="s">
        <v>84</v>
      </c>
      <c r="AY119" s="18" t="s">
        <v>167</v>
      </c>
      <c r="BE119" s="217">
        <f>IF(N119="základní",J119,0)</f>
        <v>226000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20</v>
      </c>
      <c r="BK119" s="217">
        <f>ROUND(I119*H119,2)</f>
        <v>226000</v>
      </c>
      <c r="BL119" s="18" t="s">
        <v>572</v>
      </c>
      <c r="BM119" s="216" t="s">
        <v>442</v>
      </c>
    </row>
    <row r="120" s="2" customFormat="1" ht="16.5" customHeight="1">
      <c r="A120" s="33"/>
      <c r="B120" s="34"/>
      <c r="C120" s="206" t="s">
        <v>319</v>
      </c>
      <c r="D120" s="206" t="s">
        <v>169</v>
      </c>
      <c r="E120" s="207" t="s">
        <v>1088</v>
      </c>
      <c r="F120" s="208" t="s">
        <v>1089</v>
      </c>
      <c r="G120" s="209" t="s">
        <v>478</v>
      </c>
      <c r="H120" s="210">
        <v>80</v>
      </c>
      <c r="I120" s="211">
        <v>64.599999999999994</v>
      </c>
      <c r="J120" s="211">
        <f>ROUND(I120*H120,2)</f>
        <v>5168</v>
      </c>
      <c r="K120" s="208" t="s">
        <v>18</v>
      </c>
      <c r="L120" s="39"/>
      <c r="M120" s="212" t="s">
        <v>18</v>
      </c>
      <c r="N120" s="213" t="s">
        <v>47</v>
      </c>
      <c r="O120" s="214">
        <v>0</v>
      </c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572</v>
      </c>
      <c r="AT120" s="216" t="s">
        <v>169</v>
      </c>
      <c r="AU120" s="216" t="s">
        <v>84</v>
      </c>
      <c r="AY120" s="18" t="s">
        <v>167</v>
      </c>
      <c r="BE120" s="217">
        <f>IF(N120="základní",J120,0)</f>
        <v>5168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20</v>
      </c>
      <c r="BK120" s="217">
        <f>ROUND(I120*H120,2)</f>
        <v>5168</v>
      </c>
      <c r="BL120" s="18" t="s">
        <v>572</v>
      </c>
      <c r="BM120" s="216" t="s">
        <v>451</v>
      </c>
    </row>
    <row r="121" s="2" customFormat="1" ht="16.5" customHeight="1">
      <c r="A121" s="33"/>
      <c r="B121" s="34"/>
      <c r="C121" s="206" t="s">
        <v>325</v>
      </c>
      <c r="D121" s="206" t="s">
        <v>169</v>
      </c>
      <c r="E121" s="207" t="s">
        <v>1090</v>
      </c>
      <c r="F121" s="208" t="s">
        <v>1091</v>
      </c>
      <c r="G121" s="209" t="s">
        <v>478</v>
      </c>
      <c r="H121" s="210">
        <v>90</v>
      </c>
      <c r="I121" s="211">
        <v>3020</v>
      </c>
      <c r="J121" s="211">
        <f>ROUND(I121*H121,2)</f>
        <v>271800</v>
      </c>
      <c r="K121" s="208" t="s">
        <v>18</v>
      </c>
      <c r="L121" s="39"/>
      <c r="M121" s="212" t="s">
        <v>18</v>
      </c>
      <c r="N121" s="213" t="s">
        <v>47</v>
      </c>
      <c r="O121" s="214">
        <v>0</v>
      </c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572</v>
      </c>
      <c r="AT121" s="216" t="s">
        <v>169</v>
      </c>
      <c r="AU121" s="216" t="s">
        <v>84</v>
      </c>
      <c r="AY121" s="18" t="s">
        <v>167</v>
      </c>
      <c r="BE121" s="217">
        <f>IF(N121="základní",J121,0)</f>
        <v>271800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20</v>
      </c>
      <c r="BK121" s="217">
        <f>ROUND(I121*H121,2)</f>
        <v>271800</v>
      </c>
      <c r="BL121" s="18" t="s">
        <v>572</v>
      </c>
      <c r="BM121" s="216" t="s">
        <v>460</v>
      </c>
    </row>
    <row r="122" s="2" customFormat="1" ht="16.5" customHeight="1">
      <c r="A122" s="33"/>
      <c r="B122" s="34"/>
      <c r="C122" s="206" t="s">
        <v>331</v>
      </c>
      <c r="D122" s="206" t="s">
        <v>169</v>
      </c>
      <c r="E122" s="207" t="s">
        <v>1092</v>
      </c>
      <c r="F122" s="208" t="s">
        <v>1093</v>
      </c>
      <c r="G122" s="209" t="s">
        <v>478</v>
      </c>
      <c r="H122" s="210">
        <v>68</v>
      </c>
      <c r="I122" s="211">
        <v>2700</v>
      </c>
      <c r="J122" s="211">
        <f>ROUND(I122*H122,2)</f>
        <v>183600</v>
      </c>
      <c r="K122" s="208" t="s">
        <v>18</v>
      </c>
      <c r="L122" s="39"/>
      <c r="M122" s="212" t="s">
        <v>18</v>
      </c>
      <c r="N122" s="213" t="s">
        <v>47</v>
      </c>
      <c r="O122" s="214">
        <v>0</v>
      </c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572</v>
      </c>
      <c r="AT122" s="216" t="s">
        <v>169</v>
      </c>
      <c r="AU122" s="216" t="s">
        <v>84</v>
      </c>
      <c r="AY122" s="18" t="s">
        <v>167</v>
      </c>
      <c r="BE122" s="217">
        <f>IF(N122="základní",J122,0)</f>
        <v>183600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20</v>
      </c>
      <c r="BK122" s="217">
        <f>ROUND(I122*H122,2)</f>
        <v>183600</v>
      </c>
      <c r="BL122" s="18" t="s">
        <v>572</v>
      </c>
      <c r="BM122" s="216" t="s">
        <v>470</v>
      </c>
    </row>
    <row r="123" s="2" customFormat="1" ht="16.5" customHeight="1">
      <c r="A123" s="33"/>
      <c r="B123" s="34"/>
      <c r="C123" s="206" t="s">
        <v>336</v>
      </c>
      <c r="D123" s="206" t="s">
        <v>169</v>
      </c>
      <c r="E123" s="207" t="s">
        <v>1094</v>
      </c>
      <c r="F123" s="208" t="s">
        <v>1095</v>
      </c>
      <c r="G123" s="209" t="s">
        <v>478</v>
      </c>
      <c r="H123" s="210">
        <v>48</v>
      </c>
      <c r="I123" s="211">
        <v>267</v>
      </c>
      <c r="J123" s="211">
        <f>ROUND(I123*H123,2)</f>
        <v>12816</v>
      </c>
      <c r="K123" s="208" t="s">
        <v>18</v>
      </c>
      <c r="L123" s="39"/>
      <c r="M123" s="212" t="s">
        <v>18</v>
      </c>
      <c r="N123" s="213" t="s">
        <v>47</v>
      </c>
      <c r="O123" s="214">
        <v>0</v>
      </c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572</v>
      </c>
      <c r="AT123" s="216" t="s">
        <v>169</v>
      </c>
      <c r="AU123" s="216" t="s">
        <v>84</v>
      </c>
      <c r="AY123" s="18" t="s">
        <v>167</v>
      </c>
      <c r="BE123" s="217">
        <f>IF(N123="základní",J123,0)</f>
        <v>12816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20</v>
      </c>
      <c r="BK123" s="217">
        <f>ROUND(I123*H123,2)</f>
        <v>12816</v>
      </c>
      <c r="BL123" s="18" t="s">
        <v>572</v>
      </c>
      <c r="BM123" s="216" t="s">
        <v>480</v>
      </c>
    </row>
    <row r="124" s="2" customFormat="1" ht="16.5" customHeight="1">
      <c r="A124" s="33"/>
      <c r="B124" s="34"/>
      <c r="C124" s="206" t="s">
        <v>342</v>
      </c>
      <c r="D124" s="206" t="s">
        <v>169</v>
      </c>
      <c r="E124" s="207" t="s">
        <v>1096</v>
      </c>
      <c r="F124" s="208" t="s">
        <v>1097</v>
      </c>
      <c r="G124" s="209" t="s">
        <v>478</v>
      </c>
      <c r="H124" s="210">
        <v>36</v>
      </c>
      <c r="I124" s="211">
        <v>267</v>
      </c>
      <c r="J124" s="211">
        <f>ROUND(I124*H124,2)</f>
        <v>9612</v>
      </c>
      <c r="K124" s="208" t="s">
        <v>18</v>
      </c>
      <c r="L124" s="39"/>
      <c r="M124" s="212" t="s">
        <v>18</v>
      </c>
      <c r="N124" s="213" t="s">
        <v>47</v>
      </c>
      <c r="O124" s="214">
        <v>0</v>
      </c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572</v>
      </c>
      <c r="AT124" s="216" t="s">
        <v>169</v>
      </c>
      <c r="AU124" s="216" t="s">
        <v>84</v>
      </c>
      <c r="AY124" s="18" t="s">
        <v>167</v>
      </c>
      <c r="BE124" s="217">
        <f>IF(N124="základní",J124,0)</f>
        <v>9612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20</v>
      </c>
      <c r="BK124" s="217">
        <f>ROUND(I124*H124,2)</f>
        <v>9612</v>
      </c>
      <c r="BL124" s="18" t="s">
        <v>572</v>
      </c>
      <c r="BM124" s="216" t="s">
        <v>493</v>
      </c>
    </row>
    <row r="125" s="2" customFormat="1" ht="16.5" customHeight="1">
      <c r="A125" s="33"/>
      <c r="B125" s="34"/>
      <c r="C125" s="206" t="s">
        <v>349</v>
      </c>
      <c r="D125" s="206" t="s">
        <v>169</v>
      </c>
      <c r="E125" s="207" t="s">
        <v>1098</v>
      </c>
      <c r="F125" s="208" t="s">
        <v>1099</v>
      </c>
      <c r="G125" s="209" t="s">
        <v>478</v>
      </c>
      <c r="H125" s="210">
        <v>9</v>
      </c>
      <c r="I125" s="211">
        <v>3980</v>
      </c>
      <c r="J125" s="211">
        <f>ROUND(I125*H125,2)</f>
        <v>35820</v>
      </c>
      <c r="K125" s="208" t="s">
        <v>18</v>
      </c>
      <c r="L125" s="39"/>
      <c r="M125" s="212" t="s">
        <v>18</v>
      </c>
      <c r="N125" s="213" t="s">
        <v>47</v>
      </c>
      <c r="O125" s="214">
        <v>0</v>
      </c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16" t="s">
        <v>572</v>
      </c>
      <c r="AT125" s="216" t="s">
        <v>169</v>
      </c>
      <c r="AU125" s="216" t="s">
        <v>84</v>
      </c>
      <c r="AY125" s="18" t="s">
        <v>167</v>
      </c>
      <c r="BE125" s="217">
        <f>IF(N125="základní",J125,0)</f>
        <v>35820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20</v>
      </c>
      <c r="BK125" s="217">
        <f>ROUND(I125*H125,2)</f>
        <v>35820</v>
      </c>
      <c r="BL125" s="18" t="s">
        <v>572</v>
      </c>
      <c r="BM125" s="216" t="s">
        <v>510</v>
      </c>
    </row>
    <row r="126" s="2" customFormat="1" ht="16.5" customHeight="1">
      <c r="A126" s="33"/>
      <c r="B126" s="34"/>
      <c r="C126" s="206" t="s">
        <v>354</v>
      </c>
      <c r="D126" s="206" t="s">
        <v>169</v>
      </c>
      <c r="E126" s="207" t="s">
        <v>1100</v>
      </c>
      <c r="F126" s="208" t="s">
        <v>1101</v>
      </c>
      <c r="G126" s="209" t="s">
        <v>478</v>
      </c>
      <c r="H126" s="210">
        <v>8</v>
      </c>
      <c r="I126" s="211">
        <v>4770</v>
      </c>
      <c r="J126" s="211">
        <f>ROUND(I126*H126,2)</f>
        <v>38160</v>
      </c>
      <c r="K126" s="208" t="s">
        <v>18</v>
      </c>
      <c r="L126" s="39"/>
      <c r="M126" s="212" t="s">
        <v>18</v>
      </c>
      <c r="N126" s="213" t="s">
        <v>47</v>
      </c>
      <c r="O126" s="214">
        <v>0</v>
      </c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572</v>
      </c>
      <c r="AT126" s="216" t="s">
        <v>169</v>
      </c>
      <c r="AU126" s="216" t="s">
        <v>84</v>
      </c>
      <c r="AY126" s="18" t="s">
        <v>167</v>
      </c>
      <c r="BE126" s="217">
        <f>IF(N126="základní",J126,0)</f>
        <v>38160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20</v>
      </c>
      <c r="BK126" s="217">
        <f>ROUND(I126*H126,2)</f>
        <v>38160</v>
      </c>
      <c r="BL126" s="18" t="s">
        <v>572</v>
      </c>
      <c r="BM126" s="216" t="s">
        <v>521</v>
      </c>
    </row>
    <row r="127" s="2" customFormat="1" ht="16.5" customHeight="1">
      <c r="A127" s="33"/>
      <c r="B127" s="34"/>
      <c r="C127" s="206" t="s">
        <v>363</v>
      </c>
      <c r="D127" s="206" t="s">
        <v>169</v>
      </c>
      <c r="E127" s="207" t="s">
        <v>1102</v>
      </c>
      <c r="F127" s="208" t="s">
        <v>1103</v>
      </c>
      <c r="G127" s="209" t="s">
        <v>250</v>
      </c>
      <c r="H127" s="210">
        <v>50</v>
      </c>
      <c r="I127" s="211">
        <v>63.5</v>
      </c>
      <c r="J127" s="211">
        <f>ROUND(I127*H127,2)</f>
        <v>3175</v>
      </c>
      <c r="K127" s="208" t="s">
        <v>18</v>
      </c>
      <c r="L127" s="39"/>
      <c r="M127" s="212" t="s">
        <v>18</v>
      </c>
      <c r="N127" s="213" t="s">
        <v>47</v>
      </c>
      <c r="O127" s="214">
        <v>0</v>
      </c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572</v>
      </c>
      <c r="AT127" s="216" t="s">
        <v>169</v>
      </c>
      <c r="AU127" s="216" t="s">
        <v>84</v>
      </c>
      <c r="AY127" s="18" t="s">
        <v>167</v>
      </c>
      <c r="BE127" s="217">
        <f>IF(N127="základní",J127,0)</f>
        <v>3175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20</v>
      </c>
      <c r="BK127" s="217">
        <f>ROUND(I127*H127,2)</f>
        <v>3175</v>
      </c>
      <c r="BL127" s="18" t="s">
        <v>572</v>
      </c>
      <c r="BM127" s="216" t="s">
        <v>533</v>
      </c>
    </row>
    <row r="128" s="2" customFormat="1" ht="16.5" customHeight="1">
      <c r="A128" s="33"/>
      <c r="B128" s="34"/>
      <c r="C128" s="206" t="s">
        <v>369</v>
      </c>
      <c r="D128" s="206" t="s">
        <v>169</v>
      </c>
      <c r="E128" s="207" t="s">
        <v>1104</v>
      </c>
      <c r="F128" s="208" t="s">
        <v>1105</v>
      </c>
      <c r="G128" s="209" t="s">
        <v>250</v>
      </c>
      <c r="H128" s="210">
        <v>100</v>
      </c>
      <c r="I128" s="211">
        <v>71.200000000000003</v>
      </c>
      <c r="J128" s="211">
        <f>ROUND(I128*H128,2)</f>
        <v>7120</v>
      </c>
      <c r="K128" s="208" t="s">
        <v>18</v>
      </c>
      <c r="L128" s="39"/>
      <c r="M128" s="212" t="s">
        <v>18</v>
      </c>
      <c r="N128" s="213" t="s">
        <v>47</v>
      </c>
      <c r="O128" s="214">
        <v>0</v>
      </c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6" t="s">
        <v>572</v>
      </c>
      <c r="AT128" s="216" t="s">
        <v>169</v>
      </c>
      <c r="AU128" s="216" t="s">
        <v>84</v>
      </c>
      <c r="AY128" s="18" t="s">
        <v>167</v>
      </c>
      <c r="BE128" s="217">
        <f>IF(N128="základní",J128,0)</f>
        <v>7120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20</v>
      </c>
      <c r="BK128" s="217">
        <f>ROUND(I128*H128,2)</f>
        <v>7120</v>
      </c>
      <c r="BL128" s="18" t="s">
        <v>572</v>
      </c>
      <c r="BM128" s="216" t="s">
        <v>545</v>
      </c>
    </row>
    <row r="129" s="2" customFormat="1" ht="16.5" customHeight="1">
      <c r="A129" s="33"/>
      <c r="B129" s="34"/>
      <c r="C129" s="206" t="s">
        <v>376</v>
      </c>
      <c r="D129" s="206" t="s">
        <v>169</v>
      </c>
      <c r="E129" s="207" t="s">
        <v>1106</v>
      </c>
      <c r="F129" s="208" t="s">
        <v>1107</v>
      </c>
      <c r="G129" s="209" t="s">
        <v>250</v>
      </c>
      <c r="H129" s="210">
        <v>100</v>
      </c>
      <c r="I129" s="211">
        <v>86.5</v>
      </c>
      <c r="J129" s="211">
        <f>ROUND(I129*H129,2)</f>
        <v>8650</v>
      </c>
      <c r="K129" s="208" t="s">
        <v>18</v>
      </c>
      <c r="L129" s="39"/>
      <c r="M129" s="212" t="s">
        <v>18</v>
      </c>
      <c r="N129" s="213" t="s">
        <v>47</v>
      </c>
      <c r="O129" s="214">
        <v>0</v>
      </c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572</v>
      </c>
      <c r="AT129" s="216" t="s">
        <v>169</v>
      </c>
      <c r="AU129" s="216" t="s">
        <v>84</v>
      </c>
      <c r="AY129" s="18" t="s">
        <v>167</v>
      </c>
      <c r="BE129" s="217">
        <f>IF(N129="základní",J129,0)</f>
        <v>8650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20</v>
      </c>
      <c r="BK129" s="217">
        <f>ROUND(I129*H129,2)</f>
        <v>8650</v>
      </c>
      <c r="BL129" s="18" t="s">
        <v>572</v>
      </c>
      <c r="BM129" s="216" t="s">
        <v>556</v>
      </c>
    </row>
    <row r="130" s="2" customFormat="1" ht="16.5" customHeight="1">
      <c r="A130" s="33"/>
      <c r="B130" s="34"/>
      <c r="C130" s="206" t="s">
        <v>373</v>
      </c>
      <c r="D130" s="206" t="s">
        <v>169</v>
      </c>
      <c r="E130" s="207" t="s">
        <v>1108</v>
      </c>
      <c r="F130" s="208" t="s">
        <v>1109</v>
      </c>
      <c r="G130" s="209" t="s">
        <v>250</v>
      </c>
      <c r="H130" s="210">
        <v>10</v>
      </c>
      <c r="I130" s="211">
        <v>50.799999999999997</v>
      </c>
      <c r="J130" s="211">
        <f>ROUND(I130*H130,2)</f>
        <v>508</v>
      </c>
      <c r="K130" s="208" t="s">
        <v>18</v>
      </c>
      <c r="L130" s="39"/>
      <c r="M130" s="212" t="s">
        <v>18</v>
      </c>
      <c r="N130" s="213" t="s">
        <v>47</v>
      </c>
      <c r="O130" s="214">
        <v>0</v>
      </c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6" t="s">
        <v>572</v>
      </c>
      <c r="AT130" s="216" t="s">
        <v>169</v>
      </c>
      <c r="AU130" s="216" t="s">
        <v>84</v>
      </c>
      <c r="AY130" s="18" t="s">
        <v>167</v>
      </c>
      <c r="BE130" s="217">
        <f>IF(N130="základní",J130,0)</f>
        <v>508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20</v>
      </c>
      <c r="BK130" s="217">
        <f>ROUND(I130*H130,2)</f>
        <v>508</v>
      </c>
      <c r="BL130" s="18" t="s">
        <v>572</v>
      </c>
      <c r="BM130" s="216" t="s">
        <v>572</v>
      </c>
    </row>
    <row r="131" s="2" customFormat="1" ht="16.5" customHeight="1">
      <c r="A131" s="33"/>
      <c r="B131" s="34"/>
      <c r="C131" s="206" t="s">
        <v>386</v>
      </c>
      <c r="D131" s="206" t="s">
        <v>169</v>
      </c>
      <c r="E131" s="207" t="s">
        <v>1110</v>
      </c>
      <c r="F131" s="208" t="s">
        <v>1111</v>
      </c>
      <c r="G131" s="209" t="s">
        <v>478</v>
      </c>
      <c r="H131" s="210">
        <v>14</v>
      </c>
      <c r="I131" s="211">
        <v>38.100000000000001</v>
      </c>
      <c r="J131" s="211">
        <f>ROUND(I131*H131,2)</f>
        <v>533.39999999999998</v>
      </c>
      <c r="K131" s="208" t="s">
        <v>18</v>
      </c>
      <c r="L131" s="39"/>
      <c r="M131" s="212" t="s">
        <v>18</v>
      </c>
      <c r="N131" s="213" t="s">
        <v>47</v>
      </c>
      <c r="O131" s="214">
        <v>0</v>
      </c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572</v>
      </c>
      <c r="AT131" s="216" t="s">
        <v>169</v>
      </c>
      <c r="AU131" s="216" t="s">
        <v>84</v>
      </c>
      <c r="AY131" s="18" t="s">
        <v>167</v>
      </c>
      <c r="BE131" s="217">
        <f>IF(N131="základní",J131,0)</f>
        <v>533.39999999999998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20</v>
      </c>
      <c r="BK131" s="217">
        <f>ROUND(I131*H131,2)</f>
        <v>533.39999999999998</v>
      </c>
      <c r="BL131" s="18" t="s">
        <v>572</v>
      </c>
      <c r="BM131" s="216" t="s">
        <v>581</v>
      </c>
    </row>
    <row r="132" s="2" customFormat="1" ht="16.5" customHeight="1">
      <c r="A132" s="33"/>
      <c r="B132" s="34"/>
      <c r="C132" s="206" t="s">
        <v>392</v>
      </c>
      <c r="D132" s="206" t="s">
        <v>169</v>
      </c>
      <c r="E132" s="207" t="s">
        <v>1112</v>
      </c>
      <c r="F132" s="208" t="s">
        <v>1113</v>
      </c>
      <c r="G132" s="209" t="s">
        <v>478</v>
      </c>
      <c r="H132" s="210">
        <v>24</v>
      </c>
      <c r="I132" s="211">
        <v>63.5</v>
      </c>
      <c r="J132" s="211">
        <f>ROUND(I132*H132,2)</f>
        <v>1524</v>
      </c>
      <c r="K132" s="208" t="s">
        <v>18</v>
      </c>
      <c r="L132" s="39"/>
      <c r="M132" s="212" t="s">
        <v>18</v>
      </c>
      <c r="N132" s="213" t="s">
        <v>47</v>
      </c>
      <c r="O132" s="214">
        <v>0</v>
      </c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572</v>
      </c>
      <c r="AT132" s="216" t="s">
        <v>169</v>
      </c>
      <c r="AU132" s="216" t="s">
        <v>84</v>
      </c>
      <c r="AY132" s="18" t="s">
        <v>167</v>
      </c>
      <c r="BE132" s="217">
        <f>IF(N132="základní",J132,0)</f>
        <v>1524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20</v>
      </c>
      <c r="BK132" s="217">
        <f>ROUND(I132*H132,2)</f>
        <v>1524</v>
      </c>
      <c r="BL132" s="18" t="s">
        <v>572</v>
      </c>
      <c r="BM132" s="216" t="s">
        <v>591</v>
      </c>
    </row>
    <row r="133" s="2" customFormat="1" ht="21.75" customHeight="1">
      <c r="A133" s="33"/>
      <c r="B133" s="34"/>
      <c r="C133" s="206" t="s">
        <v>399</v>
      </c>
      <c r="D133" s="206" t="s">
        <v>169</v>
      </c>
      <c r="E133" s="207" t="s">
        <v>1114</v>
      </c>
      <c r="F133" s="208" t="s">
        <v>1115</v>
      </c>
      <c r="G133" s="209" t="s">
        <v>250</v>
      </c>
      <c r="H133" s="210">
        <v>16</v>
      </c>
      <c r="I133" s="211">
        <v>63.5</v>
      </c>
      <c r="J133" s="211">
        <f>ROUND(I133*H133,2)</f>
        <v>1016</v>
      </c>
      <c r="K133" s="208" t="s">
        <v>18</v>
      </c>
      <c r="L133" s="39"/>
      <c r="M133" s="212" t="s">
        <v>18</v>
      </c>
      <c r="N133" s="213" t="s">
        <v>47</v>
      </c>
      <c r="O133" s="214">
        <v>0</v>
      </c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572</v>
      </c>
      <c r="AT133" s="216" t="s">
        <v>169</v>
      </c>
      <c r="AU133" s="216" t="s">
        <v>84</v>
      </c>
      <c r="AY133" s="18" t="s">
        <v>167</v>
      </c>
      <c r="BE133" s="217">
        <f>IF(N133="základní",J133,0)</f>
        <v>1016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20</v>
      </c>
      <c r="BK133" s="217">
        <f>ROUND(I133*H133,2)</f>
        <v>1016</v>
      </c>
      <c r="BL133" s="18" t="s">
        <v>572</v>
      </c>
      <c r="BM133" s="216" t="s">
        <v>603</v>
      </c>
    </row>
    <row r="134" s="2" customFormat="1" ht="21.75" customHeight="1">
      <c r="A134" s="33"/>
      <c r="B134" s="34"/>
      <c r="C134" s="206" t="s">
        <v>408</v>
      </c>
      <c r="D134" s="206" t="s">
        <v>169</v>
      </c>
      <c r="E134" s="207" t="s">
        <v>1116</v>
      </c>
      <c r="F134" s="208" t="s">
        <v>1117</v>
      </c>
      <c r="G134" s="209" t="s">
        <v>478</v>
      </c>
      <c r="H134" s="210">
        <v>150</v>
      </c>
      <c r="I134" s="211">
        <v>9.6899999999999995</v>
      </c>
      <c r="J134" s="211">
        <f>ROUND(I134*H134,2)</f>
        <v>1453.5</v>
      </c>
      <c r="K134" s="208" t="s">
        <v>18</v>
      </c>
      <c r="L134" s="39"/>
      <c r="M134" s="212" t="s">
        <v>18</v>
      </c>
      <c r="N134" s="213" t="s">
        <v>47</v>
      </c>
      <c r="O134" s="214">
        <v>0</v>
      </c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572</v>
      </c>
      <c r="AT134" s="216" t="s">
        <v>169</v>
      </c>
      <c r="AU134" s="216" t="s">
        <v>84</v>
      </c>
      <c r="AY134" s="18" t="s">
        <v>167</v>
      </c>
      <c r="BE134" s="217">
        <f>IF(N134="základní",J134,0)</f>
        <v>1453.5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20</v>
      </c>
      <c r="BK134" s="217">
        <f>ROUND(I134*H134,2)</f>
        <v>1453.5</v>
      </c>
      <c r="BL134" s="18" t="s">
        <v>572</v>
      </c>
      <c r="BM134" s="216" t="s">
        <v>614</v>
      </c>
    </row>
    <row r="135" s="2" customFormat="1" ht="16.5" customHeight="1">
      <c r="A135" s="33"/>
      <c r="B135" s="34"/>
      <c r="C135" s="206" t="s">
        <v>413</v>
      </c>
      <c r="D135" s="206" t="s">
        <v>169</v>
      </c>
      <c r="E135" s="207" t="s">
        <v>1118</v>
      </c>
      <c r="F135" s="208" t="s">
        <v>1119</v>
      </c>
      <c r="G135" s="209" t="s">
        <v>489</v>
      </c>
      <c r="H135" s="210">
        <v>1</v>
      </c>
      <c r="I135" s="211">
        <v>88200</v>
      </c>
      <c r="J135" s="211">
        <f>ROUND(I135*H135,2)</f>
        <v>88200</v>
      </c>
      <c r="K135" s="208" t="s">
        <v>18</v>
      </c>
      <c r="L135" s="39"/>
      <c r="M135" s="212" t="s">
        <v>18</v>
      </c>
      <c r="N135" s="213" t="s">
        <v>47</v>
      </c>
      <c r="O135" s="214">
        <v>0</v>
      </c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16" t="s">
        <v>572</v>
      </c>
      <c r="AT135" s="216" t="s">
        <v>169</v>
      </c>
      <c r="AU135" s="216" t="s">
        <v>84</v>
      </c>
      <c r="AY135" s="18" t="s">
        <v>167</v>
      </c>
      <c r="BE135" s="217">
        <f>IF(N135="základní",J135,0)</f>
        <v>88200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20</v>
      </c>
      <c r="BK135" s="217">
        <f>ROUND(I135*H135,2)</f>
        <v>88200</v>
      </c>
      <c r="BL135" s="18" t="s">
        <v>572</v>
      </c>
      <c r="BM135" s="216" t="s">
        <v>626</v>
      </c>
    </row>
    <row r="136" s="12" customFormat="1" ht="22.8" customHeight="1">
      <c r="A136" s="12"/>
      <c r="B136" s="191"/>
      <c r="C136" s="192"/>
      <c r="D136" s="193" t="s">
        <v>75</v>
      </c>
      <c r="E136" s="204" t="s">
        <v>1120</v>
      </c>
      <c r="F136" s="204" t="s">
        <v>1121</v>
      </c>
      <c r="G136" s="192"/>
      <c r="H136" s="192"/>
      <c r="I136" s="192"/>
      <c r="J136" s="205">
        <f>BK136</f>
        <v>75600</v>
      </c>
      <c r="K136" s="192"/>
      <c r="L136" s="196"/>
      <c r="M136" s="197"/>
      <c r="N136" s="198"/>
      <c r="O136" s="198"/>
      <c r="P136" s="199">
        <f>SUM(P137:P144)</f>
        <v>0</v>
      </c>
      <c r="Q136" s="198"/>
      <c r="R136" s="199">
        <f>SUM(R137:R144)</f>
        <v>0</v>
      </c>
      <c r="S136" s="198"/>
      <c r="T136" s="200">
        <f>SUM(T137:T144)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126</v>
      </c>
      <c r="AT136" s="202" t="s">
        <v>75</v>
      </c>
      <c r="AU136" s="202" t="s">
        <v>20</v>
      </c>
      <c r="AY136" s="201" t="s">
        <v>167</v>
      </c>
      <c r="BK136" s="203">
        <f>SUM(BK137:BK144)</f>
        <v>75600</v>
      </c>
    </row>
    <row r="137" s="2" customFormat="1" ht="16.5" customHeight="1">
      <c r="A137" s="33"/>
      <c r="B137" s="34"/>
      <c r="C137" s="206" t="s">
        <v>418</v>
      </c>
      <c r="D137" s="206" t="s">
        <v>169</v>
      </c>
      <c r="E137" s="207" t="s">
        <v>1122</v>
      </c>
      <c r="F137" s="208" t="s">
        <v>1123</v>
      </c>
      <c r="G137" s="209" t="s">
        <v>489</v>
      </c>
      <c r="H137" s="210">
        <v>1</v>
      </c>
      <c r="I137" s="211">
        <v>5000</v>
      </c>
      <c r="J137" s="211">
        <f>ROUND(I137*H137,2)</f>
        <v>5000</v>
      </c>
      <c r="K137" s="208" t="s">
        <v>18</v>
      </c>
      <c r="L137" s="39"/>
      <c r="M137" s="212" t="s">
        <v>18</v>
      </c>
      <c r="N137" s="213" t="s">
        <v>47</v>
      </c>
      <c r="O137" s="214">
        <v>0</v>
      </c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R137" s="216" t="s">
        <v>572</v>
      </c>
      <c r="AT137" s="216" t="s">
        <v>169</v>
      </c>
      <c r="AU137" s="216" t="s">
        <v>84</v>
      </c>
      <c r="AY137" s="18" t="s">
        <v>167</v>
      </c>
      <c r="BE137" s="217">
        <f>IF(N137="základní",J137,0)</f>
        <v>5000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20</v>
      </c>
      <c r="BK137" s="217">
        <f>ROUND(I137*H137,2)</f>
        <v>5000</v>
      </c>
      <c r="BL137" s="18" t="s">
        <v>572</v>
      </c>
      <c r="BM137" s="216" t="s">
        <v>636</v>
      </c>
    </row>
    <row r="138" s="2" customFormat="1" ht="16.5" customHeight="1">
      <c r="A138" s="33"/>
      <c r="B138" s="34"/>
      <c r="C138" s="206" t="s">
        <v>423</v>
      </c>
      <c r="D138" s="206" t="s">
        <v>169</v>
      </c>
      <c r="E138" s="207" t="s">
        <v>1124</v>
      </c>
      <c r="F138" s="208" t="s">
        <v>1125</v>
      </c>
      <c r="G138" s="209" t="s">
        <v>489</v>
      </c>
      <c r="H138" s="210">
        <v>1</v>
      </c>
      <c r="I138" s="211">
        <v>12000</v>
      </c>
      <c r="J138" s="211">
        <f>ROUND(I138*H138,2)</f>
        <v>12000</v>
      </c>
      <c r="K138" s="208" t="s">
        <v>18</v>
      </c>
      <c r="L138" s="39"/>
      <c r="M138" s="212" t="s">
        <v>18</v>
      </c>
      <c r="N138" s="213" t="s">
        <v>47</v>
      </c>
      <c r="O138" s="214">
        <v>0</v>
      </c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572</v>
      </c>
      <c r="AT138" s="216" t="s">
        <v>169</v>
      </c>
      <c r="AU138" s="216" t="s">
        <v>84</v>
      </c>
      <c r="AY138" s="18" t="s">
        <v>167</v>
      </c>
      <c r="BE138" s="217">
        <f>IF(N138="základní",J138,0)</f>
        <v>12000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20</v>
      </c>
      <c r="BK138" s="217">
        <f>ROUND(I138*H138,2)</f>
        <v>12000</v>
      </c>
      <c r="BL138" s="18" t="s">
        <v>572</v>
      </c>
      <c r="BM138" s="216" t="s">
        <v>648</v>
      </c>
    </row>
    <row r="139" s="2" customFormat="1" ht="16.5" customHeight="1">
      <c r="A139" s="33"/>
      <c r="B139" s="34"/>
      <c r="C139" s="206" t="s">
        <v>428</v>
      </c>
      <c r="D139" s="206" t="s">
        <v>169</v>
      </c>
      <c r="E139" s="207" t="s">
        <v>1126</v>
      </c>
      <c r="F139" s="208" t="s">
        <v>1127</v>
      </c>
      <c r="G139" s="209" t="s">
        <v>489</v>
      </c>
      <c r="H139" s="210">
        <v>1</v>
      </c>
      <c r="I139" s="211">
        <v>8000</v>
      </c>
      <c r="J139" s="211">
        <f>ROUND(I139*H139,2)</f>
        <v>8000</v>
      </c>
      <c r="K139" s="208" t="s">
        <v>18</v>
      </c>
      <c r="L139" s="39"/>
      <c r="M139" s="212" t="s">
        <v>18</v>
      </c>
      <c r="N139" s="213" t="s">
        <v>47</v>
      </c>
      <c r="O139" s="214">
        <v>0</v>
      </c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6" t="s">
        <v>572</v>
      </c>
      <c r="AT139" s="216" t="s">
        <v>169</v>
      </c>
      <c r="AU139" s="216" t="s">
        <v>84</v>
      </c>
      <c r="AY139" s="18" t="s">
        <v>167</v>
      </c>
      <c r="BE139" s="217">
        <f>IF(N139="základní",J139,0)</f>
        <v>8000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20</v>
      </c>
      <c r="BK139" s="217">
        <f>ROUND(I139*H139,2)</f>
        <v>8000</v>
      </c>
      <c r="BL139" s="18" t="s">
        <v>572</v>
      </c>
      <c r="BM139" s="216" t="s">
        <v>660</v>
      </c>
    </row>
    <row r="140" s="2" customFormat="1" ht="16.5" customHeight="1">
      <c r="A140" s="33"/>
      <c r="B140" s="34"/>
      <c r="C140" s="206" t="s">
        <v>435</v>
      </c>
      <c r="D140" s="206" t="s">
        <v>169</v>
      </c>
      <c r="E140" s="207" t="s">
        <v>1128</v>
      </c>
      <c r="F140" s="208" t="s">
        <v>1129</v>
      </c>
      <c r="G140" s="209" t="s">
        <v>489</v>
      </c>
      <c r="H140" s="210">
        <v>1</v>
      </c>
      <c r="I140" s="211">
        <v>2500</v>
      </c>
      <c r="J140" s="211">
        <f>ROUND(I140*H140,2)</f>
        <v>2500</v>
      </c>
      <c r="K140" s="208" t="s">
        <v>18</v>
      </c>
      <c r="L140" s="39"/>
      <c r="M140" s="212" t="s">
        <v>18</v>
      </c>
      <c r="N140" s="213" t="s">
        <v>47</v>
      </c>
      <c r="O140" s="214">
        <v>0</v>
      </c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6" t="s">
        <v>572</v>
      </c>
      <c r="AT140" s="216" t="s">
        <v>169</v>
      </c>
      <c r="AU140" s="216" t="s">
        <v>84</v>
      </c>
      <c r="AY140" s="18" t="s">
        <v>167</v>
      </c>
      <c r="BE140" s="217">
        <f>IF(N140="základní",J140,0)</f>
        <v>2500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20</v>
      </c>
      <c r="BK140" s="217">
        <f>ROUND(I140*H140,2)</f>
        <v>2500</v>
      </c>
      <c r="BL140" s="18" t="s">
        <v>572</v>
      </c>
      <c r="BM140" s="216" t="s">
        <v>670</v>
      </c>
    </row>
    <row r="141" s="2" customFormat="1" ht="16.5" customHeight="1">
      <c r="A141" s="33"/>
      <c r="B141" s="34"/>
      <c r="C141" s="206" t="s">
        <v>442</v>
      </c>
      <c r="D141" s="206" t="s">
        <v>169</v>
      </c>
      <c r="E141" s="207" t="s">
        <v>1130</v>
      </c>
      <c r="F141" s="208" t="s">
        <v>1131</v>
      </c>
      <c r="G141" s="209" t="s">
        <v>489</v>
      </c>
      <c r="H141" s="210">
        <v>1</v>
      </c>
      <c r="I141" s="211">
        <v>2500</v>
      </c>
      <c r="J141" s="211">
        <f>ROUND(I141*H141,2)</f>
        <v>2500</v>
      </c>
      <c r="K141" s="208" t="s">
        <v>18</v>
      </c>
      <c r="L141" s="39"/>
      <c r="M141" s="212" t="s">
        <v>18</v>
      </c>
      <c r="N141" s="213" t="s">
        <v>47</v>
      </c>
      <c r="O141" s="214">
        <v>0</v>
      </c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6" t="s">
        <v>572</v>
      </c>
      <c r="AT141" s="216" t="s">
        <v>169</v>
      </c>
      <c r="AU141" s="216" t="s">
        <v>84</v>
      </c>
      <c r="AY141" s="18" t="s">
        <v>167</v>
      </c>
      <c r="BE141" s="217">
        <f>IF(N141="základní",J141,0)</f>
        <v>2500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20</v>
      </c>
      <c r="BK141" s="217">
        <f>ROUND(I141*H141,2)</f>
        <v>2500</v>
      </c>
      <c r="BL141" s="18" t="s">
        <v>572</v>
      </c>
      <c r="BM141" s="216" t="s">
        <v>681</v>
      </c>
    </row>
    <row r="142" s="2" customFormat="1" ht="16.5" customHeight="1">
      <c r="A142" s="33"/>
      <c r="B142" s="34"/>
      <c r="C142" s="206" t="s">
        <v>446</v>
      </c>
      <c r="D142" s="206" t="s">
        <v>169</v>
      </c>
      <c r="E142" s="207" t="s">
        <v>1132</v>
      </c>
      <c r="F142" s="208" t="s">
        <v>1133</v>
      </c>
      <c r="G142" s="209" t="s">
        <v>489</v>
      </c>
      <c r="H142" s="210">
        <v>1</v>
      </c>
      <c r="I142" s="211">
        <v>20000</v>
      </c>
      <c r="J142" s="211">
        <f>ROUND(I142*H142,2)</f>
        <v>20000</v>
      </c>
      <c r="K142" s="208" t="s">
        <v>18</v>
      </c>
      <c r="L142" s="39"/>
      <c r="M142" s="212" t="s">
        <v>18</v>
      </c>
      <c r="N142" s="213" t="s">
        <v>47</v>
      </c>
      <c r="O142" s="214">
        <v>0</v>
      </c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6" t="s">
        <v>572</v>
      </c>
      <c r="AT142" s="216" t="s">
        <v>169</v>
      </c>
      <c r="AU142" s="216" t="s">
        <v>84</v>
      </c>
      <c r="AY142" s="18" t="s">
        <v>167</v>
      </c>
      <c r="BE142" s="217">
        <f>IF(N142="základní",J142,0)</f>
        <v>20000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20</v>
      </c>
      <c r="BK142" s="217">
        <f>ROUND(I142*H142,2)</f>
        <v>20000</v>
      </c>
      <c r="BL142" s="18" t="s">
        <v>572</v>
      </c>
      <c r="BM142" s="216" t="s">
        <v>1134</v>
      </c>
    </row>
    <row r="143" s="2" customFormat="1" ht="24.15" customHeight="1">
      <c r="A143" s="33"/>
      <c r="B143" s="34"/>
      <c r="C143" s="206" t="s">
        <v>451</v>
      </c>
      <c r="D143" s="206" t="s">
        <v>169</v>
      </c>
      <c r="E143" s="207" t="s">
        <v>1135</v>
      </c>
      <c r="F143" s="208" t="s">
        <v>1136</v>
      </c>
      <c r="G143" s="209" t="s">
        <v>1137</v>
      </c>
      <c r="H143" s="210">
        <v>24</v>
      </c>
      <c r="I143" s="211">
        <v>650</v>
      </c>
      <c r="J143" s="211">
        <f>ROUND(I143*H143,2)</f>
        <v>15600</v>
      </c>
      <c r="K143" s="208" t="s">
        <v>18</v>
      </c>
      <c r="L143" s="39"/>
      <c r="M143" s="212" t="s">
        <v>18</v>
      </c>
      <c r="N143" s="213" t="s">
        <v>47</v>
      </c>
      <c r="O143" s="214">
        <v>0</v>
      </c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572</v>
      </c>
      <c r="AT143" s="216" t="s">
        <v>169</v>
      </c>
      <c r="AU143" s="216" t="s">
        <v>84</v>
      </c>
      <c r="AY143" s="18" t="s">
        <v>167</v>
      </c>
      <c r="BE143" s="217">
        <f>IF(N143="základní",J143,0)</f>
        <v>15600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20</v>
      </c>
      <c r="BK143" s="217">
        <f>ROUND(I143*H143,2)</f>
        <v>15600</v>
      </c>
      <c r="BL143" s="18" t="s">
        <v>572</v>
      </c>
      <c r="BM143" s="216" t="s">
        <v>1138</v>
      </c>
    </row>
    <row r="144" s="2" customFormat="1" ht="24.15" customHeight="1">
      <c r="A144" s="33"/>
      <c r="B144" s="34"/>
      <c r="C144" s="206" t="s">
        <v>455</v>
      </c>
      <c r="D144" s="206" t="s">
        <v>169</v>
      </c>
      <c r="E144" s="207" t="s">
        <v>1139</v>
      </c>
      <c r="F144" s="208" t="s">
        <v>1140</v>
      </c>
      <c r="G144" s="209" t="s">
        <v>489</v>
      </c>
      <c r="H144" s="210">
        <v>1</v>
      </c>
      <c r="I144" s="211">
        <v>10000</v>
      </c>
      <c r="J144" s="211">
        <f>ROUND(I144*H144,2)</f>
        <v>10000</v>
      </c>
      <c r="K144" s="208" t="s">
        <v>18</v>
      </c>
      <c r="L144" s="39"/>
      <c r="M144" s="266" t="s">
        <v>18</v>
      </c>
      <c r="N144" s="267" t="s">
        <v>47</v>
      </c>
      <c r="O144" s="268">
        <v>0</v>
      </c>
      <c r="P144" s="268">
        <f>O144*H144</f>
        <v>0</v>
      </c>
      <c r="Q144" s="268">
        <v>0</v>
      </c>
      <c r="R144" s="268">
        <f>Q144*H144</f>
        <v>0</v>
      </c>
      <c r="S144" s="268">
        <v>0</v>
      </c>
      <c r="T144" s="269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6" t="s">
        <v>572</v>
      </c>
      <c r="AT144" s="216" t="s">
        <v>169</v>
      </c>
      <c r="AU144" s="216" t="s">
        <v>84</v>
      </c>
      <c r="AY144" s="18" t="s">
        <v>167</v>
      </c>
      <c r="BE144" s="217">
        <f>IF(N144="základní",J144,0)</f>
        <v>10000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20</v>
      </c>
      <c r="BK144" s="217">
        <f>ROUND(I144*H144,2)</f>
        <v>10000</v>
      </c>
      <c r="BL144" s="18" t="s">
        <v>572</v>
      </c>
      <c r="BM144" s="216" t="s">
        <v>1141</v>
      </c>
    </row>
    <row r="145" s="2" customFormat="1" ht="6.96" customHeight="1">
      <c r="A145" s="33"/>
      <c r="B145" s="53"/>
      <c r="C145" s="54"/>
      <c r="D145" s="54"/>
      <c r="E145" s="54"/>
      <c r="F145" s="54"/>
      <c r="G145" s="54"/>
      <c r="H145" s="54"/>
      <c r="I145" s="54"/>
      <c r="J145" s="54"/>
      <c r="K145" s="54"/>
      <c r="L145" s="39"/>
      <c r="M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</row>
  </sheetData>
  <sheetProtection sheet="1" autoFilter="0" formatColumns="0" formatRows="0" objects="1" scenarios="1" spinCount="100000" saltValue="qIhSKuONvgyYaNdBUG7tKyscLlQ9ph4s/Iov85Zr0Pqrw3l4qREj6lMgAbKz76nRZmig7cdgq/+VR5HXiHvraA==" hashValue="X0Ray6OCXRFjzM2/ZwgmZmZ5B5v371oil2Fn4ZDVRf460RBnyIocAgYl07MAs9WE0RoBuIJay8IakgPPcHRxtQ==" algorithmName="SHA-512" password="C71F"/>
  <autoFilter ref="C91:K14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129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1142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18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ROUND(J92, 2)</f>
        <v>5028288.1600000001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ROUND((SUM(BE92:BE134)),  2)</f>
        <v>5028288.1600000001</v>
      </c>
      <c r="G35" s="33"/>
      <c r="H35" s="33"/>
      <c r="I35" s="152">
        <v>0.20999999999999999</v>
      </c>
      <c r="J35" s="151">
        <f>ROUND(((SUM(BE92:BE134))*I35),  2)</f>
        <v>1055940.51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ROUND((SUM(BF92:BF134)),  2)</f>
        <v>0</v>
      </c>
      <c r="G36" s="33"/>
      <c r="H36" s="33"/>
      <c r="I36" s="152">
        <v>0.14999999999999999</v>
      </c>
      <c r="J36" s="151">
        <f>ROUND(((SUM(BF92:BF134))*I36),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ROUND((SUM(BG92:BG134)),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ROUND((SUM(BH92:BH134)),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ROUND((SUM(BI92:BI134)),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6084228.6699999999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129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D.1.4.3 - Technologie chlazení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J92</f>
        <v>5028288.160000002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144</v>
      </c>
      <c r="E64" s="172"/>
      <c r="F64" s="172"/>
      <c r="G64" s="172"/>
      <c r="H64" s="172"/>
      <c r="I64" s="172"/>
      <c r="J64" s="173">
        <f>J93</f>
        <v>4890122.160000002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146</v>
      </c>
      <c r="E65" s="177"/>
      <c r="F65" s="177"/>
      <c r="G65" s="177"/>
      <c r="H65" s="177"/>
      <c r="I65" s="177"/>
      <c r="J65" s="178">
        <f>J94</f>
        <v>4796.3999999999996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1143</v>
      </c>
      <c r="E66" s="177"/>
      <c r="F66" s="177"/>
      <c r="G66" s="177"/>
      <c r="H66" s="177"/>
      <c r="I66" s="177"/>
      <c r="J66" s="178">
        <f>J99</f>
        <v>116445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1144</v>
      </c>
      <c r="E67" s="177"/>
      <c r="F67" s="177"/>
      <c r="G67" s="177"/>
      <c r="H67" s="177"/>
      <c r="I67" s="177"/>
      <c r="J67" s="178">
        <f>J104</f>
        <v>4705578.3600000013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1145</v>
      </c>
      <c r="E68" s="177"/>
      <c r="F68" s="177"/>
      <c r="G68" s="177"/>
      <c r="H68" s="177"/>
      <c r="I68" s="177"/>
      <c r="J68" s="178">
        <f>J116</f>
        <v>63302.400000000001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1146</v>
      </c>
      <c r="E69" s="172"/>
      <c r="F69" s="172"/>
      <c r="G69" s="172"/>
      <c r="H69" s="172"/>
      <c r="I69" s="172"/>
      <c r="J69" s="173">
        <f>J126</f>
        <v>138166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19"/>
      <c r="D70" s="176" t="s">
        <v>1147</v>
      </c>
      <c r="E70" s="177"/>
      <c r="F70" s="177"/>
      <c r="G70" s="177"/>
      <c r="H70" s="177"/>
      <c r="I70" s="177"/>
      <c r="J70" s="178">
        <f>J127</f>
        <v>138166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3"/>
      <c r="B71" s="34"/>
      <c r="C71" s="35"/>
      <c r="D71" s="35"/>
      <c r="E71" s="35"/>
      <c r="F71" s="35"/>
      <c r="G71" s="35"/>
      <c r="H71" s="35"/>
      <c r="I71" s="35"/>
      <c r="J71" s="35"/>
      <c r="K71" s="35"/>
      <c r="L71" s="139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="2" customFormat="1" ht="6.96" customHeight="1">
      <c r="A72" s="33"/>
      <c r="B72" s="53"/>
      <c r="C72" s="54"/>
      <c r="D72" s="54"/>
      <c r="E72" s="54"/>
      <c r="F72" s="54"/>
      <c r="G72" s="54"/>
      <c r="H72" s="54"/>
      <c r="I72" s="54"/>
      <c r="J72" s="54"/>
      <c r="K72" s="54"/>
      <c r="L72" s="139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6" s="2" customFormat="1" ht="6.96" customHeight="1">
      <c r="A76" s="33"/>
      <c r="B76" s="55"/>
      <c r="C76" s="56"/>
      <c r="D76" s="56"/>
      <c r="E76" s="56"/>
      <c r="F76" s="56"/>
      <c r="G76" s="56"/>
      <c r="H76" s="56"/>
      <c r="I76" s="56"/>
      <c r="J76" s="56"/>
      <c r="K76" s="56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24.96" customHeight="1">
      <c r="A77" s="33"/>
      <c r="B77" s="34"/>
      <c r="C77" s="24" t="s">
        <v>152</v>
      </c>
      <c r="D77" s="35"/>
      <c r="E77" s="35"/>
      <c r="F77" s="35"/>
      <c r="G77" s="35"/>
      <c r="H77" s="35"/>
      <c r="I77" s="35"/>
      <c r="J77" s="35"/>
      <c r="K77" s="35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78" s="2" customFormat="1" ht="6.96" customHeight="1">
      <c r="A78" s="33"/>
      <c r="B78" s="34"/>
      <c r="C78" s="35"/>
      <c r="D78" s="35"/>
      <c r="E78" s="35"/>
      <c r="F78" s="35"/>
      <c r="G78" s="35"/>
      <c r="H78" s="35"/>
      <c r="I78" s="35"/>
      <c r="J78" s="35"/>
      <c r="K78" s="35"/>
      <c r="L78" s="139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</row>
    <row r="79" s="2" customFormat="1" ht="12" customHeight="1">
      <c r="A79" s="33"/>
      <c r="B79" s="34"/>
      <c r="C79" s="30" t="s">
        <v>14</v>
      </c>
      <c r="D79" s="35"/>
      <c r="E79" s="35"/>
      <c r="F79" s="35"/>
      <c r="G79" s="35"/>
      <c r="H79" s="35"/>
      <c r="I79" s="35"/>
      <c r="J79" s="35"/>
      <c r="K79" s="35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16.5" customHeight="1">
      <c r="A80" s="33"/>
      <c r="B80" s="34"/>
      <c r="C80" s="35"/>
      <c r="D80" s="35"/>
      <c r="E80" s="164" t="str">
        <f>E7</f>
        <v>Hala Rondo - Rekonstrukce ledové plochy</v>
      </c>
      <c r="F80" s="30"/>
      <c r="G80" s="30"/>
      <c r="H80" s="30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1" customFormat="1" ht="12" customHeight="1">
      <c r="B81" s="22"/>
      <c r="C81" s="30" t="s">
        <v>128</v>
      </c>
      <c r="D81" s="23"/>
      <c r="E81" s="23"/>
      <c r="F81" s="23"/>
      <c r="G81" s="23"/>
      <c r="H81" s="23"/>
      <c r="I81" s="23"/>
      <c r="J81" s="23"/>
      <c r="K81" s="23"/>
      <c r="L81" s="21"/>
    </row>
    <row r="82" s="2" customFormat="1" ht="16.5" customHeight="1">
      <c r="A82" s="33"/>
      <c r="B82" s="34"/>
      <c r="C82" s="35"/>
      <c r="D82" s="35"/>
      <c r="E82" s="164" t="s">
        <v>129</v>
      </c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130</v>
      </c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6.5" customHeight="1">
      <c r="A84" s="33"/>
      <c r="B84" s="34"/>
      <c r="C84" s="35"/>
      <c r="D84" s="35"/>
      <c r="E84" s="63" t="str">
        <f>E11</f>
        <v>D.1.4.3 - Technologie chlazení</v>
      </c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6.96" customHeight="1">
      <c r="A85" s="33"/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21</v>
      </c>
      <c r="D86" s="35"/>
      <c r="E86" s="35"/>
      <c r="F86" s="27" t="str">
        <f>F14</f>
        <v>Brno, Hala Rondo</v>
      </c>
      <c r="G86" s="35"/>
      <c r="H86" s="35"/>
      <c r="I86" s="30" t="s">
        <v>23</v>
      </c>
      <c r="J86" s="66" t="str">
        <f>IF(J14="","",J14)</f>
        <v>1. 9. 2023</v>
      </c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6.96" customHeight="1">
      <c r="A87" s="33"/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25.65" customHeight="1">
      <c r="A88" s="33"/>
      <c r="B88" s="34"/>
      <c r="C88" s="30" t="s">
        <v>27</v>
      </c>
      <c r="D88" s="35"/>
      <c r="E88" s="35"/>
      <c r="F88" s="27" t="str">
        <f>E17</f>
        <v>STAREZ - SPORT, a.s.</v>
      </c>
      <c r="G88" s="35"/>
      <c r="H88" s="35"/>
      <c r="I88" s="30" t="s">
        <v>35</v>
      </c>
      <c r="J88" s="31" t="str">
        <f>E23</f>
        <v>AS PROJECT CZ s.r.o.</v>
      </c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5.15" customHeight="1">
      <c r="A89" s="33"/>
      <c r="B89" s="34"/>
      <c r="C89" s="30" t="s">
        <v>33</v>
      </c>
      <c r="D89" s="35"/>
      <c r="E89" s="35"/>
      <c r="F89" s="27" t="str">
        <f>IF(E20="","",E20)</f>
        <v xml:space="preserve"> </v>
      </c>
      <c r="G89" s="35"/>
      <c r="H89" s="35"/>
      <c r="I89" s="30" t="s">
        <v>39</v>
      </c>
      <c r="J89" s="31" t="str">
        <f>E26</f>
        <v xml:space="preserve"> </v>
      </c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0.32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11" customFormat="1" ht="29.28" customHeight="1">
      <c r="A91" s="180"/>
      <c r="B91" s="181"/>
      <c r="C91" s="182" t="s">
        <v>153</v>
      </c>
      <c r="D91" s="183" t="s">
        <v>61</v>
      </c>
      <c r="E91" s="183" t="s">
        <v>57</v>
      </c>
      <c r="F91" s="183" t="s">
        <v>58</v>
      </c>
      <c r="G91" s="183" t="s">
        <v>154</v>
      </c>
      <c r="H91" s="183" t="s">
        <v>155</v>
      </c>
      <c r="I91" s="183" t="s">
        <v>156</v>
      </c>
      <c r="J91" s="183" t="s">
        <v>135</v>
      </c>
      <c r="K91" s="184" t="s">
        <v>157</v>
      </c>
      <c r="L91" s="185"/>
      <c r="M91" s="86" t="s">
        <v>18</v>
      </c>
      <c r="N91" s="87" t="s">
        <v>46</v>
      </c>
      <c r="O91" s="87" t="s">
        <v>158</v>
      </c>
      <c r="P91" s="87" t="s">
        <v>159</v>
      </c>
      <c r="Q91" s="87" t="s">
        <v>160</v>
      </c>
      <c r="R91" s="87" t="s">
        <v>161</v>
      </c>
      <c r="S91" s="87" t="s">
        <v>162</v>
      </c>
      <c r="T91" s="88" t="s">
        <v>163</v>
      </c>
      <c r="U91" s="180"/>
      <c r="V91" s="180"/>
      <c r="W91" s="180"/>
      <c r="X91" s="180"/>
      <c r="Y91" s="180"/>
      <c r="Z91" s="180"/>
      <c r="AA91" s="180"/>
      <c r="AB91" s="180"/>
      <c r="AC91" s="180"/>
      <c r="AD91" s="180"/>
      <c r="AE91" s="180"/>
    </row>
    <row r="92" s="2" customFormat="1" ht="22.8" customHeight="1">
      <c r="A92" s="33"/>
      <c r="B92" s="34"/>
      <c r="C92" s="93" t="s">
        <v>164</v>
      </c>
      <c r="D92" s="35"/>
      <c r="E92" s="35"/>
      <c r="F92" s="35"/>
      <c r="G92" s="35"/>
      <c r="H92" s="35"/>
      <c r="I92" s="35"/>
      <c r="J92" s="186">
        <f>BK92</f>
        <v>5028288.160000002</v>
      </c>
      <c r="K92" s="35"/>
      <c r="L92" s="39"/>
      <c r="M92" s="89"/>
      <c r="N92" s="187"/>
      <c r="O92" s="90"/>
      <c r="P92" s="188">
        <f>P93+P126</f>
        <v>0</v>
      </c>
      <c r="Q92" s="90"/>
      <c r="R92" s="188">
        <f>R93+R126</f>
        <v>0</v>
      </c>
      <c r="S92" s="90"/>
      <c r="T92" s="189">
        <f>T93+T126</f>
        <v>0</v>
      </c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T92" s="18" t="s">
        <v>75</v>
      </c>
      <c r="AU92" s="18" t="s">
        <v>136</v>
      </c>
      <c r="BK92" s="190">
        <f>BK93+BK126</f>
        <v>5028288.160000002</v>
      </c>
    </row>
    <row r="93" s="12" customFormat="1" ht="25.92" customHeight="1">
      <c r="A93" s="12"/>
      <c r="B93" s="191"/>
      <c r="C93" s="192"/>
      <c r="D93" s="193" t="s">
        <v>75</v>
      </c>
      <c r="E93" s="194" t="s">
        <v>359</v>
      </c>
      <c r="F93" s="194" t="s">
        <v>360</v>
      </c>
      <c r="G93" s="192"/>
      <c r="H93" s="192"/>
      <c r="I93" s="192"/>
      <c r="J93" s="195">
        <f>BK93</f>
        <v>4890122.160000002</v>
      </c>
      <c r="K93" s="192"/>
      <c r="L93" s="196"/>
      <c r="M93" s="197"/>
      <c r="N93" s="198"/>
      <c r="O93" s="198"/>
      <c r="P93" s="199">
        <f>P94+P99+P104+P116</f>
        <v>0</v>
      </c>
      <c r="Q93" s="198"/>
      <c r="R93" s="199">
        <f>R94+R99+R104+R116</f>
        <v>0</v>
      </c>
      <c r="S93" s="198"/>
      <c r="T93" s="200">
        <f>T94+T99+T104+T116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84</v>
      </c>
      <c r="AT93" s="202" t="s">
        <v>75</v>
      </c>
      <c r="AU93" s="202" t="s">
        <v>76</v>
      </c>
      <c r="AY93" s="201" t="s">
        <v>167</v>
      </c>
      <c r="BK93" s="203">
        <f>BK94+BK99+BK104+BK116</f>
        <v>4890122.160000002</v>
      </c>
    </row>
    <row r="94" s="12" customFormat="1" ht="22.8" customHeight="1">
      <c r="A94" s="12"/>
      <c r="B94" s="191"/>
      <c r="C94" s="192"/>
      <c r="D94" s="193" t="s">
        <v>75</v>
      </c>
      <c r="E94" s="204" t="s">
        <v>397</v>
      </c>
      <c r="F94" s="204" t="s">
        <v>398</v>
      </c>
      <c r="G94" s="192"/>
      <c r="H94" s="192"/>
      <c r="I94" s="192"/>
      <c r="J94" s="205">
        <f>BK94</f>
        <v>4796.3999999999996</v>
      </c>
      <c r="K94" s="192"/>
      <c r="L94" s="196"/>
      <c r="M94" s="197"/>
      <c r="N94" s="198"/>
      <c r="O94" s="198"/>
      <c r="P94" s="199">
        <f>SUM(P95:P98)</f>
        <v>0</v>
      </c>
      <c r="Q94" s="198"/>
      <c r="R94" s="199">
        <f>SUM(R95:R98)</f>
        <v>0</v>
      </c>
      <c r="S94" s="198"/>
      <c r="T94" s="200">
        <f>SUM(T95:T98)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1" t="s">
        <v>84</v>
      </c>
      <c r="AT94" s="202" t="s">
        <v>75</v>
      </c>
      <c r="AU94" s="202" t="s">
        <v>20</v>
      </c>
      <c r="AY94" s="201" t="s">
        <v>167</v>
      </c>
      <c r="BK94" s="203">
        <f>SUM(BK95:BK98)</f>
        <v>4796.3999999999996</v>
      </c>
    </row>
    <row r="95" s="2" customFormat="1" ht="33" customHeight="1">
      <c r="A95" s="33"/>
      <c r="B95" s="34"/>
      <c r="C95" s="206" t="s">
        <v>20</v>
      </c>
      <c r="D95" s="206" t="s">
        <v>169</v>
      </c>
      <c r="E95" s="207" t="s">
        <v>1148</v>
      </c>
      <c r="F95" s="208" t="s">
        <v>1149</v>
      </c>
      <c r="G95" s="209" t="s">
        <v>124</v>
      </c>
      <c r="H95" s="210">
        <v>1</v>
      </c>
      <c r="I95" s="211">
        <v>818</v>
      </c>
      <c r="J95" s="211">
        <f>ROUND(I95*H95,2)</f>
        <v>818</v>
      </c>
      <c r="K95" s="208" t="s">
        <v>18</v>
      </c>
      <c r="L95" s="39"/>
      <c r="M95" s="212" t="s">
        <v>18</v>
      </c>
      <c r="N95" s="213" t="s">
        <v>47</v>
      </c>
      <c r="O95" s="214">
        <v>0</v>
      </c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R95" s="216" t="s">
        <v>277</v>
      </c>
      <c r="AT95" s="216" t="s">
        <v>169</v>
      </c>
      <c r="AU95" s="216" t="s">
        <v>84</v>
      </c>
      <c r="AY95" s="18" t="s">
        <v>167</v>
      </c>
      <c r="BE95" s="217">
        <f>IF(N95="základní",J95,0)</f>
        <v>818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20</v>
      </c>
      <c r="BK95" s="217">
        <f>ROUND(I95*H95,2)</f>
        <v>818</v>
      </c>
      <c r="BL95" s="18" t="s">
        <v>277</v>
      </c>
      <c r="BM95" s="216" t="s">
        <v>451</v>
      </c>
    </row>
    <row r="96" s="2" customFormat="1" ht="37.8" customHeight="1">
      <c r="A96" s="33"/>
      <c r="B96" s="34"/>
      <c r="C96" s="206" t="s">
        <v>84</v>
      </c>
      <c r="D96" s="206" t="s">
        <v>169</v>
      </c>
      <c r="E96" s="207" t="s">
        <v>1150</v>
      </c>
      <c r="F96" s="208" t="s">
        <v>1151</v>
      </c>
      <c r="G96" s="209" t="s">
        <v>1152</v>
      </c>
      <c r="H96" s="210">
        <v>30</v>
      </c>
      <c r="I96" s="211">
        <v>125</v>
      </c>
      <c r="J96" s="211">
        <f>ROUND(I96*H96,2)</f>
        <v>3750</v>
      </c>
      <c r="K96" s="208" t="s">
        <v>18</v>
      </c>
      <c r="L96" s="39"/>
      <c r="M96" s="212" t="s">
        <v>18</v>
      </c>
      <c r="N96" s="213" t="s">
        <v>47</v>
      </c>
      <c r="O96" s="214">
        <v>0</v>
      </c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R96" s="216" t="s">
        <v>277</v>
      </c>
      <c r="AT96" s="216" t="s">
        <v>169</v>
      </c>
      <c r="AU96" s="216" t="s">
        <v>84</v>
      </c>
      <c r="AY96" s="18" t="s">
        <v>167</v>
      </c>
      <c r="BE96" s="217">
        <f>IF(N96="základní",J96,0)</f>
        <v>3750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20</v>
      </c>
      <c r="BK96" s="217">
        <f>ROUND(I96*H96,2)</f>
        <v>3750</v>
      </c>
      <c r="BL96" s="18" t="s">
        <v>277</v>
      </c>
      <c r="BM96" s="216" t="s">
        <v>460</v>
      </c>
    </row>
    <row r="97" s="2" customFormat="1" ht="44.25" customHeight="1">
      <c r="A97" s="33"/>
      <c r="B97" s="34"/>
      <c r="C97" s="206" t="s">
        <v>126</v>
      </c>
      <c r="D97" s="206" t="s">
        <v>169</v>
      </c>
      <c r="E97" s="207" t="s">
        <v>424</v>
      </c>
      <c r="F97" s="208" t="s">
        <v>425</v>
      </c>
      <c r="G97" s="209" t="s">
        <v>389</v>
      </c>
      <c r="H97" s="210">
        <v>45.68</v>
      </c>
      <c r="I97" s="211">
        <v>5</v>
      </c>
      <c r="J97" s="211">
        <f>ROUND(I97*H97,2)</f>
        <v>228.40000000000001</v>
      </c>
      <c r="K97" s="208" t="s">
        <v>173</v>
      </c>
      <c r="L97" s="39"/>
      <c r="M97" s="212" t="s">
        <v>18</v>
      </c>
      <c r="N97" s="213" t="s">
        <v>47</v>
      </c>
      <c r="O97" s="214">
        <v>0</v>
      </c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R97" s="216" t="s">
        <v>277</v>
      </c>
      <c r="AT97" s="216" t="s">
        <v>169</v>
      </c>
      <c r="AU97" s="216" t="s">
        <v>84</v>
      </c>
      <c r="AY97" s="18" t="s">
        <v>167</v>
      </c>
      <c r="BE97" s="217">
        <f>IF(N97="základní",J97,0)</f>
        <v>228.40000000000001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20</v>
      </c>
      <c r="BK97" s="217">
        <f>ROUND(I97*H97,2)</f>
        <v>228.40000000000001</v>
      </c>
      <c r="BL97" s="18" t="s">
        <v>277</v>
      </c>
      <c r="BM97" s="216" t="s">
        <v>470</v>
      </c>
    </row>
    <row r="98" s="2" customFormat="1">
      <c r="A98" s="33"/>
      <c r="B98" s="34"/>
      <c r="C98" s="35"/>
      <c r="D98" s="218" t="s">
        <v>176</v>
      </c>
      <c r="E98" s="35"/>
      <c r="F98" s="219" t="s">
        <v>427</v>
      </c>
      <c r="G98" s="35"/>
      <c r="H98" s="35"/>
      <c r="I98" s="35"/>
      <c r="J98" s="35"/>
      <c r="K98" s="35"/>
      <c r="L98" s="39"/>
      <c r="M98" s="220"/>
      <c r="N98" s="221"/>
      <c r="O98" s="78"/>
      <c r="P98" s="78"/>
      <c r="Q98" s="78"/>
      <c r="R98" s="78"/>
      <c r="S98" s="78"/>
      <c r="T98" s="79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T98" s="18" t="s">
        <v>176</v>
      </c>
      <c r="AU98" s="18" t="s">
        <v>84</v>
      </c>
    </row>
    <row r="99" s="12" customFormat="1" ht="22.8" customHeight="1">
      <c r="A99" s="12"/>
      <c r="B99" s="191"/>
      <c r="C99" s="192"/>
      <c r="D99" s="193" t="s">
        <v>75</v>
      </c>
      <c r="E99" s="204" t="s">
        <v>1153</v>
      </c>
      <c r="F99" s="204" t="s">
        <v>1154</v>
      </c>
      <c r="G99" s="192"/>
      <c r="H99" s="192"/>
      <c r="I99" s="192"/>
      <c r="J99" s="205">
        <f>BK99</f>
        <v>116445</v>
      </c>
      <c r="K99" s="192"/>
      <c r="L99" s="196"/>
      <c r="M99" s="197"/>
      <c r="N99" s="198"/>
      <c r="O99" s="198"/>
      <c r="P99" s="199">
        <f>SUM(P100:P103)</f>
        <v>0</v>
      </c>
      <c r="Q99" s="198"/>
      <c r="R99" s="199">
        <f>SUM(R100:R103)</f>
        <v>0</v>
      </c>
      <c r="S99" s="198"/>
      <c r="T99" s="200">
        <f>SUM(T100:T103)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84</v>
      </c>
      <c r="AT99" s="202" t="s">
        <v>75</v>
      </c>
      <c r="AU99" s="202" t="s">
        <v>20</v>
      </c>
      <c r="AY99" s="201" t="s">
        <v>167</v>
      </c>
      <c r="BK99" s="203">
        <f>SUM(BK100:BK103)</f>
        <v>116445</v>
      </c>
    </row>
    <row r="100" s="2" customFormat="1" ht="37.8" customHeight="1">
      <c r="A100" s="33"/>
      <c r="B100" s="34"/>
      <c r="C100" s="206" t="s">
        <v>174</v>
      </c>
      <c r="D100" s="206" t="s">
        <v>169</v>
      </c>
      <c r="E100" s="207" t="s">
        <v>1155</v>
      </c>
      <c r="F100" s="208" t="s">
        <v>1156</v>
      </c>
      <c r="G100" s="209" t="s">
        <v>478</v>
      </c>
      <c r="H100" s="210">
        <v>1</v>
      </c>
      <c r="I100" s="211">
        <v>72000</v>
      </c>
      <c r="J100" s="211">
        <f>ROUND(I100*H100,2)</f>
        <v>72000</v>
      </c>
      <c r="K100" s="208" t="s">
        <v>18</v>
      </c>
      <c r="L100" s="39"/>
      <c r="M100" s="212" t="s">
        <v>18</v>
      </c>
      <c r="N100" s="213" t="s">
        <v>47</v>
      </c>
      <c r="O100" s="214">
        <v>0</v>
      </c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277</v>
      </c>
      <c r="AT100" s="216" t="s">
        <v>169</v>
      </c>
      <c r="AU100" s="216" t="s">
        <v>84</v>
      </c>
      <c r="AY100" s="18" t="s">
        <v>167</v>
      </c>
      <c r="BE100" s="217">
        <f>IF(N100="základní",J100,0)</f>
        <v>72000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20</v>
      </c>
      <c r="BK100" s="217">
        <f>ROUND(I100*H100,2)</f>
        <v>72000</v>
      </c>
      <c r="BL100" s="18" t="s">
        <v>277</v>
      </c>
      <c r="BM100" s="216" t="s">
        <v>84</v>
      </c>
    </row>
    <row r="101" s="2" customFormat="1" ht="37.8" customHeight="1">
      <c r="A101" s="33"/>
      <c r="B101" s="34"/>
      <c r="C101" s="206" t="s">
        <v>183</v>
      </c>
      <c r="D101" s="206" t="s">
        <v>169</v>
      </c>
      <c r="E101" s="207" t="s">
        <v>1157</v>
      </c>
      <c r="F101" s="208" t="s">
        <v>1158</v>
      </c>
      <c r="G101" s="209" t="s">
        <v>478</v>
      </c>
      <c r="H101" s="210">
        <v>1</v>
      </c>
      <c r="I101" s="211">
        <v>38900</v>
      </c>
      <c r="J101" s="211">
        <f>ROUND(I101*H101,2)</f>
        <v>38900</v>
      </c>
      <c r="K101" s="208" t="s">
        <v>18</v>
      </c>
      <c r="L101" s="39"/>
      <c r="M101" s="212" t="s">
        <v>18</v>
      </c>
      <c r="N101" s="213" t="s">
        <v>47</v>
      </c>
      <c r="O101" s="214">
        <v>0</v>
      </c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R101" s="216" t="s">
        <v>277</v>
      </c>
      <c r="AT101" s="216" t="s">
        <v>169</v>
      </c>
      <c r="AU101" s="216" t="s">
        <v>84</v>
      </c>
      <c r="AY101" s="18" t="s">
        <v>167</v>
      </c>
      <c r="BE101" s="217">
        <f>IF(N101="základní",J101,0)</f>
        <v>38900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20</v>
      </c>
      <c r="BK101" s="217">
        <f>ROUND(I101*H101,2)</f>
        <v>38900</v>
      </c>
      <c r="BL101" s="18" t="s">
        <v>277</v>
      </c>
      <c r="BM101" s="216" t="s">
        <v>174</v>
      </c>
    </row>
    <row r="102" s="2" customFormat="1" ht="37.8" customHeight="1">
      <c r="A102" s="33"/>
      <c r="B102" s="34"/>
      <c r="C102" s="206" t="s">
        <v>196</v>
      </c>
      <c r="D102" s="206" t="s">
        <v>169</v>
      </c>
      <c r="E102" s="207" t="s">
        <v>1159</v>
      </c>
      <c r="F102" s="208" t="s">
        <v>1160</v>
      </c>
      <c r="G102" s="209" t="s">
        <v>389</v>
      </c>
      <c r="H102" s="210">
        <v>1109</v>
      </c>
      <c r="I102" s="211">
        <v>5</v>
      </c>
      <c r="J102" s="211">
        <f>ROUND(I102*H102,2)</f>
        <v>5545</v>
      </c>
      <c r="K102" s="208" t="s">
        <v>173</v>
      </c>
      <c r="L102" s="39"/>
      <c r="M102" s="212" t="s">
        <v>18</v>
      </c>
      <c r="N102" s="213" t="s">
        <v>47</v>
      </c>
      <c r="O102" s="214">
        <v>0</v>
      </c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277</v>
      </c>
      <c r="AT102" s="216" t="s">
        <v>169</v>
      </c>
      <c r="AU102" s="216" t="s">
        <v>84</v>
      </c>
      <c r="AY102" s="18" t="s">
        <v>167</v>
      </c>
      <c r="BE102" s="217">
        <f>IF(N102="základní",J102,0)</f>
        <v>5545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20</v>
      </c>
      <c r="BK102" s="217">
        <f>ROUND(I102*H102,2)</f>
        <v>5545</v>
      </c>
      <c r="BL102" s="18" t="s">
        <v>277</v>
      </c>
      <c r="BM102" s="216" t="s">
        <v>196</v>
      </c>
    </row>
    <row r="103" s="2" customFormat="1">
      <c r="A103" s="33"/>
      <c r="B103" s="34"/>
      <c r="C103" s="35"/>
      <c r="D103" s="218" t="s">
        <v>176</v>
      </c>
      <c r="E103" s="35"/>
      <c r="F103" s="219" t="s">
        <v>1161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176</v>
      </c>
      <c r="AU103" s="18" t="s">
        <v>84</v>
      </c>
    </row>
    <row r="104" s="12" customFormat="1" ht="22.8" customHeight="1">
      <c r="A104" s="12"/>
      <c r="B104" s="191"/>
      <c r="C104" s="192"/>
      <c r="D104" s="193" t="s">
        <v>75</v>
      </c>
      <c r="E104" s="204" t="s">
        <v>1162</v>
      </c>
      <c r="F104" s="204" t="s">
        <v>1163</v>
      </c>
      <c r="G104" s="192"/>
      <c r="H104" s="192"/>
      <c r="I104" s="192"/>
      <c r="J104" s="205">
        <f>BK104</f>
        <v>4705578.3600000013</v>
      </c>
      <c r="K104" s="192"/>
      <c r="L104" s="196"/>
      <c r="M104" s="197"/>
      <c r="N104" s="198"/>
      <c r="O104" s="198"/>
      <c r="P104" s="199">
        <f>SUM(P105:P115)</f>
        <v>0</v>
      </c>
      <c r="Q104" s="198"/>
      <c r="R104" s="199">
        <f>SUM(R105:R115)</f>
        <v>0</v>
      </c>
      <c r="S104" s="198"/>
      <c r="T104" s="200">
        <f>SUM(T105:T115)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1" t="s">
        <v>84</v>
      </c>
      <c r="AT104" s="202" t="s">
        <v>75</v>
      </c>
      <c r="AU104" s="202" t="s">
        <v>20</v>
      </c>
      <c r="AY104" s="201" t="s">
        <v>167</v>
      </c>
      <c r="BK104" s="203">
        <f>SUM(BK105:BK115)</f>
        <v>4705578.3600000013</v>
      </c>
    </row>
    <row r="105" s="2" customFormat="1" ht="16.5" customHeight="1">
      <c r="A105" s="33"/>
      <c r="B105" s="34"/>
      <c r="C105" s="206" t="s">
        <v>216</v>
      </c>
      <c r="D105" s="206" t="s">
        <v>169</v>
      </c>
      <c r="E105" s="207" t="s">
        <v>1164</v>
      </c>
      <c r="F105" s="208" t="s">
        <v>1165</v>
      </c>
      <c r="G105" s="209" t="s">
        <v>250</v>
      </c>
      <c r="H105" s="210">
        <v>3444</v>
      </c>
      <c r="I105" s="211">
        <v>66.799999999999997</v>
      </c>
      <c r="J105" s="211">
        <f>ROUND(I105*H105,2)</f>
        <v>230059.20000000001</v>
      </c>
      <c r="K105" s="208" t="s">
        <v>18</v>
      </c>
      <c r="L105" s="39"/>
      <c r="M105" s="212" t="s">
        <v>18</v>
      </c>
      <c r="N105" s="213" t="s">
        <v>47</v>
      </c>
      <c r="O105" s="214">
        <v>0</v>
      </c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277</v>
      </c>
      <c r="AT105" s="216" t="s">
        <v>169</v>
      </c>
      <c r="AU105" s="216" t="s">
        <v>84</v>
      </c>
      <c r="AY105" s="18" t="s">
        <v>167</v>
      </c>
      <c r="BE105" s="217">
        <f>IF(N105="základní",J105,0)</f>
        <v>230059.20000000001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20</v>
      </c>
      <c r="BK105" s="217">
        <f>ROUND(I105*H105,2)</f>
        <v>230059.20000000001</v>
      </c>
      <c r="BL105" s="18" t="s">
        <v>277</v>
      </c>
      <c r="BM105" s="216" t="s">
        <v>331</v>
      </c>
    </row>
    <row r="106" s="2" customFormat="1" ht="16.5" customHeight="1">
      <c r="A106" s="33"/>
      <c r="B106" s="34"/>
      <c r="C106" s="206" t="s">
        <v>221</v>
      </c>
      <c r="D106" s="206" t="s">
        <v>169</v>
      </c>
      <c r="E106" s="207" t="s">
        <v>1166</v>
      </c>
      <c r="F106" s="208" t="s">
        <v>1167</v>
      </c>
      <c r="G106" s="209" t="s">
        <v>250</v>
      </c>
      <c r="H106" s="210">
        <v>23124</v>
      </c>
      <c r="I106" s="211">
        <v>98.400000000000006</v>
      </c>
      <c r="J106" s="211">
        <f>ROUND(I106*H106,2)</f>
        <v>2275401.6000000001</v>
      </c>
      <c r="K106" s="208" t="s">
        <v>18</v>
      </c>
      <c r="L106" s="39"/>
      <c r="M106" s="212" t="s">
        <v>18</v>
      </c>
      <c r="N106" s="213" t="s">
        <v>47</v>
      </c>
      <c r="O106" s="214">
        <v>0</v>
      </c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16" t="s">
        <v>277</v>
      </c>
      <c r="AT106" s="216" t="s">
        <v>169</v>
      </c>
      <c r="AU106" s="216" t="s">
        <v>84</v>
      </c>
      <c r="AY106" s="18" t="s">
        <v>167</v>
      </c>
      <c r="BE106" s="217">
        <f>IF(N106="základní",J106,0)</f>
        <v>2275401.6000000001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20</v>
      </c>
      <c r="BK106" s="217">
        <f>ROUND(I106*H106,2)</f>
        <v>2275401.6000000001</v>
      </c>
      <c r="BL106" s="18" t="s">
        <v>277</v>
      </c>
      <c r="BM106" s="216" t="s">
        <v>342</v>
      </c>
    </row>
    <row r="107" s="2" customFormat="1" ht="24.15" customHeight="1">
      <c r="A107" s="33"/>
      <c r="B107" s="34"/>
      <c r="C107" s="206" t="s">
        <v>228</v>
      </c>
      <c r="D107" s="206" t="s">
        <v>169</v>
      </c>
      <c r="E107" s="207" t="s">
        <v>1168</v>
      </c>
      <c r="F107" s="208" t="s">
        <v>1169</v>
      </c>
      <c r="G107" s="209" t="s">
        <v>250</v>
      </c>
      <c r="H107" s="210">
        <v>50</v>
      </c>
      <c r="I107" s="211">
        <v>538</v>
      </c>
      <c r="J107" s="211">
        <f>ROUND(I107*H107,2)</f>
        <v>26900</v>
      </c>
      <c r="K107" s="208" t="s">
        <v>18</v>
      </c>
      <c r="L107" s="39"/>
      <c r="M107" s="212" t="s">
        <v>18</v>
      </c>
      <c r="N107" s="213" t="s">
        <v>47</v>
      </c>
      <c r="O107" s="214">
        <v>0</v>
      </c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R107" s="216" t="s">
        <v>277</v>
      </c>
      <c r="AT107" s="216" t="s">
        <v>169</v>
      </c>
      <c r="AU107" s="216" t="s">
        <v>84</v>
      </c>
      <c r="AY107" s="18" t="s">
        <v>167</v>
      </c>
      <c r="BE107" s="217">
        <f>IF(N107="základní",J107,0)</f>
        <v>26900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20</v>
      </c>
      <c r="BK107" s="217">
        <f>ROUND(I107*H107,2)</f>
        <v>26900</v>
      </c>
      <c r="BL107" s="18" t="s">
        <v>277</v>
      </c>
      <c r="BM107" s="216" t="s">
        <v>354</v>
      </c>
    </row>
    <row r="108" s="2" customFormat="1" ht="24.15" customHeight="1">
      <c r="A108" s="33"/>
      <c r="B108" s="34"/>
      <c r="C108" s="206" t="s">
        <v>25</v>
      </c>
      <c r="D108" s="206" t="s">
        <v>169</v>
      </c>
      <c r="E108" s="207" t="s">
        <v>1170</v>
      </c>
      <c r="F108" s="208" t="s">
        <v>1171</v>
      </c>
      <c r="G108" s="209" t="s">
        <v>250</v>
      </c>
      <c r="H108" s="210">
        <v>210</v>
      </c>
      <c r="I108" s="211">
        <v>726</v>
      </c>
      <c r="J108" s="211">
        <f>ROUND(I108*H108,2)</f>
        <v>152460</v>
      </c>
      <c r="K108" s="208" t="s">
        <v>18</v>
      </c>
      <c r="L108" s="39"/>
      <c r="M108" s="212" t="s">
        <v>18</v>
      </c>
      <c r="N108" s="213" t="s">
        <v>47</v>
      </c>
      <c r="O108" s="214">
        <v>0</v>
      </c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277</v>
      </c>
      <c r="AT108" s="216" t="s">
        <v>169</v>
      </c>
      <c r="AU108" s="216" t="s">
        <v>84</v>
      </c>
      <c r="AY108" s="18" t="s">
        <v>167</v>
      </c>
      <c r="BE108" s="217">
        <f>IF(N108="základní",J108,0)</f>
        <v>152460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20</v>
      </c>
      <c r="BK108" s="217">
        <f>ROUND(I108*H108,2)</f>
        <v>152460</v>
      </c>
      <c r="BL108" s="18" t="s">
        <v>277</v>
      </c>
      <c r="BM108" s="216" t="s">
        <v>369</v>
      </c>
    </row>
    <row r="109" s="2" customFormat="1" ht="37.8" customHeight="1">
      <c r="A109" s="33"/>
      <c r="B109" s="34"/>
      <c r="C109" s="206" t="s">
        <v>242</v>
      </c>
      <c r="D109" s="206" t="s">
        <v>169</v>
      </c>
      <c r="E109" s="207" t="s">
        <v>1172</v>
      </c>
      <c r="F109" s="208" t="s">
        <v>1173</v>
      </c>
      <c r="G109" s="209" t="s">
        <v>250</v>
      </c>
      <c r="H109" s="210">
        <v>88</v>
      </c>
      <c r="I109" s="211">
        <v>12900</v>
      </c>
      <c r="J109" s="211">
        <f>ROUND(I109*H109,2)</f>
        <v>1135200</v>
      </c>
      <c r="K109" s="208" t="s">
        <v>18</v>
      </c>
      <c r="L109" s="39"/>
      <c r="M109" s="212" t="s">
        <v>18</v>
      </c>
      <c r="N109" s="213" t="s">
        <v>47</v>
      </c>
      <c r="O109" s="214">
        <v>0</v>
      </c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277</v>
      </c>
      <c r="AT109" s="216" t="s">
        <v>169</v>
      </c>
      <c r="AU109" s="216" t="s">
        <v>84</v>
      </c>
      <c r="AY109" s="18" t="s">
        <v>167</v>
      </c>
      <c r="BE109" s="217">
        <f>IF(N109="základní",J109,0)</f>
        <v>1135200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20</v>
      </c>
      <c r="BK109" s="217">
        <f>ROUND(I109*H109,2)</f>
        <v>1135200</v>
      </c>
      <c r="BL109" s="18" t="s">
        <v>277</v>
      </c>
      <c r="BM109" s="216" t="s">
        <v>373</v>
      </c>
    </row>
    <row r="110" s="2" customFormat="1" ht="44.25" customHeight="1">
      <c r="A110" s="33"/>
      <c r="B110" s="34"/>
      <c r="C110" s="206" t="s">
        <v>247</v>
      </c>
      <c r="D110" s="206" t="s">
        <v>169</v>
      </c>
      <c r="E110" s="207" t="s">
        <v>1174</v>
      </c>
      <c r="F110" s="208" t="s">
        <v>1175</v>
      </c>
      <c r="G110" s="209" t="s">
        <v>250</v>
      </c>
      <c r="H110" s="210">
        <v>29</v>
      </c>
      <c r="I110" s="211">
        <v>17900</v>
      </c>
      <c r="J110" s="211">
        <f>ROUND(I110*H110,2)</f>
        <v>519100</v>
      </c>
      <c r="K110" s="208" t="s">
        <v>18</v>
      </c>
      <c r="L110" s="39"/>
      <c r="M110" s="212" t="s">
        <v>18</v>
      </c>
      <c r="N110" s="213" t="s">
        <v>47</v>
      </c>
      <c r="O110" s="214">
        <v>0</v>
      </c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R110" s="216" t="s">
        <v>277</v>
      </c>
      <c r="AT110" s="216" t="s">
        <v>169</v>
      </c>
      <c r="AU110" s="216" t="s">
        <v>84</v>
      </c>
      <c r="AY110" s="18" t="s">
        <v>167</v>
      </c>
      <c r="BE110" s="217">
        <f>IF(N110="základní",J110,0)</f>
        <v>519100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20</v>
      </c>
      <c r="BK110" s="217">
        <f>ROUND(I110*H110,2)</f>
        <v>519100</v>
      </c>
      <c r="BL110" s="18" t="s">
        <v>277</v>
      </c>
      <c r="BM110" s="216" t="s">
        <v>392</v>
      </c>
    </row>
    <row r="111" s="2" customFormat="1" ht="16.5" customHeight="1">
      <c r="A111" s="33"/>
      <c r="B111" s="34"/>
      <c r="C111" s="206" t="s">
        <v>255</v>
      </c>
      <c r="D111" s="206" t="s">
        <v>169</v>
      </c>
      <c r="E111" s="207" t="s">
        <v>1176</v>
      </c>
      <c r="F111" s="208" t="s">
        <v>1177</v>
      </c>
      <c r="G111" s="209" t="s">
        <v>478</v>
      </c>
      <c r="H111" s="210">
        <v>4</v>
      </c>
      <c r="I111" s="211">
        <v>27300</v>
      </c>
      <c r="J111" s="211">
        <f>ROUND(I111*H111,2)</f>
        <v>109200</v>
      </c>
      <c r="K111" s="208" t="s">
        <v>18</v>
      </c>
      <c r="L111" s="39"/>
      <c r="M111" s="212" t="s">
        <v>18</v>
      </c>
      <c r="N111" s="213" t="s">
        <v>47</v>
      </c>
      <c r="O111" s="214">
        <v>0</v>
      </c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277</v>
      </c>
      <c r="AT111" s="216" t="s">
        <v>169</v>
      </c>
      <c r="AU111" s="216" t="s">
        <v>84</v>
      </c>
      <c r="AY111" s="18" t="s">
        <v>167</v>
      </c>
      <c r="BE111" s="217">
        <f>IF(N111="základní",J111,0)</f>
        <v>109200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20</v>
      </c>
      <c r="BK111" s="217">
        <f>ROUND(I111*H111,2)</f>
        <v>109200</v>
      </c>
      <c r="BL111" s="18" t="s">
        <v>277</v>
      </c>
      <c r="BM111" s="216" t="s">
        <v>408</v>
      </c>
    </row>
    <row r="112" s="2" customFormat="1" ht="16.5" customHeight="1">
      <c r="A112" s="33"/>
      <c r="B112" s="34"/>
      <c r="C112" s="206" t="s">
        <v>265</v>
      </c>
      <c r="D112" s="206" t="s">
        <v>169</v>
      </c>
      <c r="E112" s="207" t="s">
        <v>1178</v>
      </c>
      <c r="F112" s="208" t="s">
        <v>1179</v>
      </c>
      <c r="G112" s="209" t="s">
        <v>250</v>
      </c>
      <c r="H112" s="210">
        <v>6</v>
      </c>
      <c r="I112" s="211">
        <v>5400</v>
      </c>
      <c r="J112" s="211">
        <f>ROUND(I112*H112,2)</f>
        <v>32400</v>
      </c>
      <c r="K112" s="208" t="s">
        <v>18</v>
      </c>
      <c r="L112" s="39"/>
      <c r="M112" s="212" t="s">
        <v>18</v>
      </c>
      <c r="N112" s="213" t="s">
        <v>47</v>
      </c>
      <c r="O112" s="214">
        <v>0</v>
      </c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R112" s="216" t="s">
        <v>277</v>
      </c>
      <c r="AT112" s="216" t="s">
        <v>169</v>
      </c>
      <c r="AU112" s="216" t="s">
        <v>84</v>
      </c>
      <c r="AY112" s="18" t="s">
        <v>167</v>
      </c>
      <c r="BE112" s="217">
        <f>IF(N112="základní",J112,0)</f>
        <v>32400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20</v>
      </c>
      <c r="BK112" s="217">
        <f>ROUND(I112*H112,2)</f>
        <v>32400</v>
      </c>
      <c r="BL112" s="18" t="s">
        <v>277</v>
      </c>
      <c r="BM112" s="216" t="s">
        <v>418</v>
      </c>
    </row>
    <row r="113" s="2" customFormat="1" ht="16.5" customHeight="1">
      <c r="A113" s="33"/>
      <c r="B113" s="34"/>
      <c r="C113" s="206" t="s">
        <v>8</v>
      </c>
      <c r="D113" s="206" t="s">
        <v>169</v>
      </c>
      <c r="E113" s="207" t="s">
        <v>1180</v>
      </c>
      <c r="F113" s="208" t="s">
        <v>1181</v>
      </c>
      <c r="G113" s="209" t="s">
        <v>250</v>
      </c>
      <c r="H113" s="210">
        <v>12</v>
      </c>
      <c r="I113" s="211">
        <v>65.200000000000003</v>
      </c>
      <c r="J113" s="211">
        <f>ROUND(I113*H113,2)</f>
        <v>782.39999999999998</v>
      </c>
      <c r="K113" s="208" t="s">
        <v>18</v>
      </c>
      <c r="L113" s="39"/>
      <c r="M113" s="212" t="s">
        <v>18</v>
      </c>
      <c r="N113" s="213" t="s">
        <v>47</v>
      </c>
      <c r="O113" s="214">
        <v>0</v>
      </c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277</v>
      </c>
      <c r="AT113" s="216" t="s">
        <v>169</v>
      </c>
      <c r="AU113" s="216" t="s">
        <v>84</v>
      </c>
      <c r="AY113" s="18" t="s">
        <v>167</v>
      </c>
      <c r="BE113" s="217">
        <f>IF(N113="základní",J113,0)</f>
        <v>782.39999999999998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20</v>
      </c>
      <c r="BK113" s="217">
        <f>ROUND(I113*H113,2)</f>
        <v>782.39999999999998</v>
      </c>
      <c r="BL113" s="18" t="s">
        <v>277</v>
      </c>
      <c r="BM113" s="216" t="s">
        <v>428</v>
      </c>
    </row>
    <row r="114" s="2" customFormat="1" ht="37.8" customHeight="1">
      <c r="A114" s="33"/>
      <c r="B114" s="34"/>
      <c r="C114" s="206" t="s">
        <v>277</v>
      </c>
      <c r="D114" s="206" t="s">
        <v>169</v>
      </c>
      <c r="E114" s="207" t="s">
        <v>1182</v>
      </c>
      <c r="F114" s="208" t="s">
        <v>1183</v>
      </c>
      <c r="G114" s="209" t="s">
        <v>389</v>
      </c>
      <c r="H114" s="210">
        <v>44815.031999999999</v>
      </c>
      <c r="I114" s="211">
        <v>5</v>
      </c>
      <c r="J114" s="211">
        <f>ROUND(I114*H114,2)</f>
        <v>224075.16</v>
      </c>
      <c r="K114" s="208" t="s">
        <v>173</v>
      </c>
      <c r="L114" s="39"/>
      <c r="M114" s="212" t="s">
        <v>18</v>
      </c>
      <c r="N114" s="213" t="s">
        <v>47</v>
      </c>
      <c r="O114" s="214">
        <v>0</v>
      </c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277</v>
      </c>
      <c r="AT114" s="216" t="s">
        <v>169</v>
      </c>
      <c r="AU114" s="216" t="s">
        <v>84</v>
      </c>
      <c r="AY114" s="18" t="s">
        <v>167</v>
      </c>
      <c r="BE114" s="217">
        <f>IF(N114="základní",J114,0)</f>
        <v>224075.16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20</v>
      </c>
      <c r="BK114" s="217">
        <f>ROUND(I114*H114,2)</f>
        <v>224075.16</v>
      </c>
      <c r="BL114" s="18" t="s">
        <v>277</v>
      </c>
      <c r="BM114" s="216" t="s">
        <v>442</v>
      </c>
    </row>
    <row r="115" s="2" customFormat="1">
      <c r="A115" s="33"/>
      <c r="B115" s="34"/>
      <c r="C115" s="35"/>
      <c r="D115" s="218" t="s">
        <v>176</v>
      </c>
      <c r="E115" s="35"/>
      <c r="F115" s="219" t="s">
        <v>1184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176</v>
      </c>
      <c r="AU115" s="18" t="s">
        <v>84</v>
      </c>
    </row>
    <row r="116" s="12" customFormat="1" ht="22.8" customHeight="1">
      <c r="A116" s="12"/>
      <c r="B116" s="191"/>
      <c r="C116" s="192"/>
      <c r="D116" s="193" t="s">
        <v>75</v>
      </c>
      <c r="E116" s="204" t="s">
        <v>1185</v>
      </c>
      <c r="F116" s="204" t="s">
        <v>1186</v>
      </c>
      <c r="G116" s="192"/>
      <c r="H116" s="192"/>
      <c r="I116" s="192"/>
      <c r="J116" s="205">
        <f>BK116</f>
        <v>63302.400000000001</v>
      </c>
      <c r="K116" s="192"/>
      <c r="L116" s="196"/>
      <c r="M116" s="197"/>
      <c r="N116" s="198"/>
      <c r="O116" s="198"/>
      <c r="P116" s="199">
        <f>SUM(P117:P125)</f>
        <v>0</v>
      </c>
      <c r="Q116" s="198"/>
      <c r="R116" s="199">
        <f>SUM(R117:R125)</f>
        <v>0</v>
      </c>
      <c r="S116" s="198"/>
      <c r="T116" s="200">
        <f>SUM(T117:T125)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01" t="s">
        <v>84</v>
      </c>
      <c r="AT116" s="202" t="s">
        <v>75</v>
      </c>
      <c r="AU116" s="202" t="s">
        <v>20</v>
      </c>
      <c r="AY116" s="201" t="s">
        <v>167</v>
      </c>
      <c r="BK116" s="203">
        <f>SUM(BK117:BK125)</f>
        <v>63302.400000000001</v>
      </c>
    </row>
    <row r="117" s="2" customFormat="1" ht="24.15" customHeight="1">
      <c r="A117" s="33"/>
      <c r="B117" s="34"/>
      <c r="C117" s="206" t="s">
        <v>284</v>
      </c>
      <c r="D117" s="206" t="s">
        <v>169</v>
      </c>
      <c r="E117" s="207" t="s">
        <v>1187</v>
      </c>
      <c r="F117" s="208" t="s">
        <v>1188</v>
      </c>
      <c r="G117" s="209" t="s">
        <v>478</v>
      </c>
      <c r="H117" s="210">
        <v>14</v>
      </c>
      <c r="I117" s="211">
        <v>1930</v>
      </c>
      <c r="J117" s="211">
        <f>ROUND(I117*H117,2)</f>
        <v>27020</v>
      </c>
      <c r="K117" s="208" t="s">
        <v>18</v>
      </c>
      <c r="L117" s="39"/>
      <c r="M117" s="212" t="s">
        <v>18</v>
      </c>
      <c r="N117" s="213" t="s">
        <v>47</v>
      </c>
      <c r="O117" s="214">
        <v>0</v>
      </c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R117" s="216" t="s">
        <v>277</v>
      </c>
      <c r="AT117" s="216" t="s">
        <v>169</v>
      </c>
      <c r="AU117" s="216" t="s">
        <v>84</v>
      </c>
      <c r="AY117" s="18" t="s">
        <v>167</v>
      </c>
      <c r="BE117" s="217">
        <f>IF(N117="základní",J117,0)</f>
        <v>27020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20</v>
      </c>
      <c r="BK117" s="217">
        <f>ROUND(I117*H117,2)</f>
        <v>27020</v>
      </c>
      <c r="BL117" s="18" t="s">
        <v>277</v>
      </c>
      <c r="BM117" s="216" t="s">
        <v>221</v>
      </c>
    </row>
    <row r="118" s="2" customFormat="1" ht="37.8" customHeight="1">
      <c r="A118" s="33"/>
      <c r="B118" s="34"/>
      <c r="C118" s="206" t="s">
        <v>290</v>
      </c>
      <c r="D118" s="206" t="s">
        <v>169</v>
      </c>
      <c r="E118" s="207" t="s">
        <v>1189</v>
      </c>
      <c r="F118" s="208" t="s">
        <v>1190</v>
      </c>
      <c r="G118" s="209" t="s">
        <v>478</v>
      </c>
      <c r="H118" s="210">
        <v>1</v>
      </c>
      <c r="I118" s="211">
        <v>1070</v>
      </c>
      <c r="J118" s="211">
        <f>ROUND(I118*H118,2)</f>
        <v>1070</v>
      </c>
      <c r="K118" s="208" t="s">
        <v>18</v>
      </c>
      <c r="L118" s="39"/>
      <c r="M118" s="212" t="s">
        <v>18</v>
      </c>
      <c r="N118" s="213" t="s">
        <v>47</v>
      </c>
      <c r="O118" s="214">
        <v>0</v>
      </c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6" t="s">
        <v>277</v>
      </c>
      <c r="AT118" s="216" t="s">
        <v>169</v>
      </c>
      <c r="AU118" s="216" t="s">
        <v>84</v>
      </c>
      <c r="AY118" s="18" t="s">
        <v>167</v>
      </c>
      <c r="BE118" s="217">
        <f>IF(N118="základní",J118,0)</f>
        <v>1070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20</v>
      </c>
      <c r="BK118" s="217">
        <f>ROUND(I118*H118,2)</f>
        <v>1070</v>
      </c>
      <c r="BL118" s="18" t="s">
        <v>277</v>
      </c>
      <c r="BM118" s="216" t="s">
        <v>25</v>
      </c>
    </row>
    <row r="119" s="2" customFormat="1" ht="37.8" customHeight="1">
      <c r="A119" s="33"/>
      <c r="B119" s="34"/>
      <c r="C119" s="206" t="s">
        <v>298</v>
      </c>
      <c r="D119" s="206" t="s">
        <v>169</v>
      </c>
      <c r="E119" s="207" t="s">
        <v>1191</v>
      </c>
      <c r="F119" s="208" t="s">
        <v>1192</v>
      </c>
      <c r="G119" s="209" t="s">
        <v>478</v>
      </c>
      <c r="H119" s="210">
        <v>1</v>
      </c>
      <c r="I119" s="211">
        <v>2870</v>
      </c>
      <c r="J119" s="211">
        <f>ROUND(I119*H119,2)</f>
        <v>2870</v>
      </c>
      <c r="K119" s="208" t="s">
        <v>18</v>
      </c>
      <c r="L119" s="39"/>
      <c r="M119" s="212" t="s">
        <v>18</v>
      </c>
      <c r="N119" s="213" t="s">
        <v>47</v>
      </c>
      <c r="O119" s="214">
        <v>0</v>
      </c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6" t="s">
        <v>277</v>
      </c>
      <c r="AT119" s="216" t="s">
        <v>169</v>
      </c>
      <c r="AU119" s="216" t="s">
        <v>84</v>
      </c>
      <c r="AY119" s="18" t="s">
        <v>167</v>
      </c>
      <c r="BE119" s="217">
        <f>IF(N119="základní",J119,0)</f>
        <v>2870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20</v>
      </c>
      <c r="BK119" s="217">
        <f>ROUND(I119*H119,2)</f>
        <v>2870</v>
      </c>
      <c r="BL119" s="18" t="s">
        <v>277</v>
      </c>
      <c r="BM119" s="216" t="s">
        <v>247</v>
      </c>
    </row>
    <row r="120" s="2" customFormat="1" ht="24.15" customHeight="1">
      <c r="A120" s="33"/>
      <c r="B120" s="34"/>
      <c r="C120" s="206" t="s">
        <v>305</v>
      </c>
      <c r="D120" s="206" t="s">
        <v>169</v>
      </c>
      <c r="E120" s="207" t="s">
        <v>1193</v>
      </c>
      <c r="F120" s="208" t="s">
        <v>1194</v>
      </c>
      <c r="G120" s="209" t="s">
        <v>478</v>
      </c>
      <c r="H120" s="210">
        <v>2</v>
      </c>
      <c r="I120" s="211">
        <v>334</v>
      </c>
      <c r="J120" s="211">
        <f>ROUND(I120*H120,2)</f>
        <v>668</v>
      </c>
      <c r="K120" s="208" t="s">
        <v>18</v>
      </c>
      <c r="L120" s="39"/>
      <c r="M120" s="212" t="s">
        <v>18</v>
      </c>
      <c r="N120" s="213" t="s">
        <v>47</v>
      </c>
      <c r="O120" s="214">
        <v>0</v>
      </c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R120" s="216" t="s">
        <v>277</v>
      </c>
      <c r="AT120" s="216" t="s">
        <v>169</v>
      </c>
      <c r="AU120" s="216" t="s">
        <v>84</v>
      </c>
      <c r="AY120" s="18" t="s">
        <v>167</v>
      </c>
      <c r="BE120" s="217">
        <f>IF(N120="základní",J120,0)</f>
        <v>668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20</v>
      </c>
      <c r="BK120" s="217">
        <f>ROUND(I120*H120,2)</f>
        <v>668</v>
      </c>
      <c r="BL120" s="18" t="s">
        <v>277</v>
      </c>
      <c r="BM120" s="216" t="s">
        <v>265</v>
      </c>
    </row>
    <row r="121" s="2" customFormat="1" ht="16.5" customHeight="1">
      <c r="A121" s="33"/>
      <c r="B121" s="34"/>
      <c r="C121" s="206" t="s">
        <v>7</v>
      </c>
      <c r="D121" s="206" t="s">
        <v>169</v>
      </c>
      <c r="E121" s="207" t="s">
        <v>1195</v>
      </c>
      <c r="F121" s="208" t="s">
        <v>1196</v>
      </c>
      <c r="G121" s="209" t="s">
        <v>478</v>
      </c>
      <c r="H121" s="210">
        <v>30</v>
      </c>
      <c r="I121" s="211">
        <v>114</v>
      </c>
      <c r="J121" s="211">
        <f>ROUND(I121*H121,2)</f>
        <v>3420</v>
      </c>
      <c r="K121" s="208" t="s">
        <v>18</v>
      </c>
      <c r="L121" s="39"/>
      <c r="M121" s="212" t="s">
        <v>18</v>
      </c>
      <c r="N121" s="213" t="s">
        <v>47</v>
      </c>
      <c r="O121" s="214">
        <v>0</v>
      </c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6" t="s">
        <v>277</v>
      </c>
      <c r="AT121" s="216" t="s">
        <v>169</v>
      </c>
      <c r="AU121" s="216" t="s">
        <v>84</v>
      </c>
      <c r="AY121" s="18" t="s">
        <v>167</v>
      </c>
      <c r="BE121" s="217">
        <f>IF(N121="základní",J121,0)</f>
        <v>3420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20</v>
      </c>
      <c r="BK121" s="217">
        <f>ROUND(I121*H121,2)</f>
        <v>3420</v>
      </c>
      <c r="BL121" s="18" t="s">
        <v>277</v>
      </c>
      <c r="BM121" s="216" t="s">
        <v>277</v>
      </c>
    </row>
    <row r="122" s="2" customFormat="1" ht="24.15" customHeight="1">
      <c r="A122" s="33"/>
      <c r="B122" s="34"/>
      <c r="C122" s="206" t="s">
        <v>319</v>
      </c>
      <c r="D122" s="206" t="s">
        <v>169</v>
      </c>
      <c r="E122" s="207" t="s">
        <v>1197</v>
      </c>
      <c r="F122" s="208" t="s">
        <v>1198</v>
      </c>
      <c r="G122" s="209" t="s">
        <v>478</v>
      </c>
      <c r="H122" s="210">
        <v>2</v>
      </c>
      <c r="I122" s="211">
        <v>1370</v>
      </c>
      <c r="J122" s="211">
        <f>ROUND(I122*H122,2)</f>
        <v>2740</v>
      </c>
      <c r="K122" s="208" t="s">
        <v>18</v>
      </c>
      <c r="L122" s="39"/>
      <c r="M122" s="212" t="s">
        <v>18</v>
      </c>
      <c r="N122" s="213" t="s">
        <v>47</v>
      </c>
      <c r="O122" s="214">
        <v>0</v>
      </c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277</v>
      </c>
      <c r="AT122" s="216" t="s">
        <v>169</v>
      </c>
      <c r="AU122" s="216" t="s">
        <v>84</v>
      </c>
      <c r="AY122" s="18" t="s">
        <v>167</v>
      </c>
      <c r="BE122" s="217">
        <f>IF(N122="základní",J122,0)</f>
        <v>2740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20</v>
      </c>
      <c r="BK122" s="217">
        <f>ROUND(I122*H122,2)</f>
        <v>2740</v>
      </c>
      <c r="BL122" s="18" t="s">
        <v>277</v>
      </c>
      <c r="BM122" s="216" t="s">
        <v>290</v>
      </c>
    </row>
    <row r="123" s="2" customFormat="1" ht="33" customHeight="1">
      <c r="A123" s="33"/>
      <c r="B123" s="34"/>
      <c r="C123" s="206" t="s">
        <v>325</v>
      </c>
      <c r="D123" s="206" t="s">
        <v>169</v>
      </c>
      <c r="E123" s="207" t="s">
        <v>1199</v>
      </c>
      <c r="F123" s="208" t="s">
        <v>1200</v>
      </c>
      <c r="G123" s="209" t="s">
        <v>478</v>
      </c>
      <c r="H123" s="210">
        <v>1</v>
      </c>
      <c r="I123" s="211">
        <v>22500</v>
      </c>
      <c r="J123" s="211">
        <f>ROUND(I123*H123,2)</f>
        <v>22500</v>
      </c>
      <c r="K123" s="208" t="s">
        <v>18</v>
      </c>
      <c r="L123" s="39"/>
      <c r="M123" s="212" t="s">
        <v>18</v>
      </c>
      <c r="N123" s="213" t="s">
        <v>47</v>
      </c>
      <c r="O123" s="214">
        <v>0</v>
      </c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277</v>
      </c>
      <c r="AT123" s="216" t="s">
        <v>169</v>
      </c>
      <c r="AU123" s="216" t="s">
        <v>84</v>
      </c>
      <c r="AY123" s="18" t="s">
        <v>167</v>
      </c>
      <c r="BE123" s="217">
        <f>IF(N123="základní",J123,0)</f>
        <v>22500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20</v>
      </c>
      <c r="BK123" s="217">
        <f>ROUND(I123*H123,2)</f>
        <v>22500</v>
      </c>
      <c r="BL123" s="18" t="s">
        <v>277</v>
      </c>
      <c r="BM123" s="216" t="s">
        <v>305</v>
      </c>
    </row>
    <row r="124" s="2" customFormat="1" ht="37.8" customHeight="1">
      <c r="A124" s="33"/>
      <c r="B124" s="34"/>
      <c r="C124" s="206" t="s">
        <v>331</v>
      </c>
      <c r="D124" s="206" t="s">
        <v>169</v>
      </c>
      <c r="E124" s="207" t="s">
        <v>1201</v>
      </c>
      <c r="F124" s="208" t="s">
        <v>1202</v>
      </c>
      <c r="G124" s="209" t="s">
        <v>389</v>
      </c>
      <c r="H124" s="210">
        <v>602.88</v>
      </c>
      <c r="I124" s="211">
        <v>5</v>
      </c>
      <c r="J124" s="211">
        <f>ROUND(I124*H124,2)</f>
        <v>3014.4000000000001</v>
      </c>
      <c r="K124" s="208" t="s">
        <v>173</v>
      </c>
      <c r="L124" s="39"/>
      <c r="M124" s="212" t="s">
        <v>18</v>
      </c>
      <c r="N124" s="213" t="s">
        <v>47</v>
      </c>
      <c r="O124" s="214">
        <v>0</v>
      </c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6" t="s">
        <v>277</v>
      </c>
      <c r="AT124" s="216" t="s">
        <v>169</v>
      </c>
      <c r="AU124" s="216" t="s">
        <v>84</v>
      </c>
      <c r="AY124" s="18" t="s">
        <v>167</v>
      </c>
      <c r="BE124" s="217">
        <f>IF(N124="základní",J124,0)</f>
        <v>3014.4000000000001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20</v>
      </c>
      <c r="BK124" s="217">
        <f>ROUND(I124*H124,2)</f>
        <v>3014.4000000000001</v>
      </c>
      <c r="BL124" s="18" t="s">
        <v>277</v>
      </c>
      <c r="BM124" s="216" t="s">
        <v>319</v>
      </c>
    </row>
    <row r="125" s="2" customFormat="1">
      <c r="A125" s="33"/>
      <c r="B125" s="34"/>
      <c r="C125" s="35"/>
      <c r="D125" s="218" t="s">
        <v>176</v>
      </c>
      <c r="E125" s="35"/>
      <c r="F125" s="219" t="s">
        <v>1203</v>
      </c>
      <c r="G125" s="35"/>
      <c r="H125" s="35"/>
      <c r="I125" s="35"/>
      <c r="J125" s="35"/>
      <c r="K125" s="35"/>
      <c r="L125" s="39"/>
      <c r="M125" s="220"/>
      <c r="N125" s="221"/>
      <c r="O125" s="78"/>
      <c r="P125" s="78"/>
      <c r="Q125" s="78"/>
      <c r="R125" s="78"/>
      <c r="S125" s="78"/>
      <c r="T125" s="79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8" t="s">
        <v>176</v>
      </c>
      <c r="AU125" s="18" t="s">
        <v>84</v>
      </c>
    </row>
    <row r="126" s="12" customFormat="1" ht="25.92" customHeight="1">
      <c r="A126" s="12"/>
      <c r="B126" s="191"/>
      <c r="C126" s="192"/>
      <c r="D126" s="193" t="s">
        <v>75</v>
      </c>
      <c r="E126" s="194" t="s">
        <v>1204</v>
      </c>
      <c r="F126" s="194" t="s">
        <v>1121</v>
      </c>
      <c r="G126" s="192"/>
      <c r="H126" s="192"/>
      <c r="I126" s="192"/>
      <c r="J126" s="195">
        <f>BK126</f>
        <v>138166</v>
      </c>
      <c r="K126" s="192"/>
      <c r="L126" s="196"/>
      <c r="M126" s="197"/>
      <c r="N126" s="198"/>
      <c r="O126" s="198"/>
      <c r="P126" s="199">
        <f>P127</f>
        <v>0</v>
      </c>
      <c r="Q126" s="198"/>
      <c r="R126" s="199">
        <f>R127</f>
        <v>0</v>
      </c>
      <c r="S126" s="198"/>
      <c r="T126" s="200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183</v>
      </c>
      <c r="AT126" s="202" t="s">
        <v>75</v>
      </c>
      <c r="AU126" s="202" t="s">
        <v>76</v>
      </c>
      <c r="AY126" s="201" t="s">
        <v>167</v>
      </c>
      <c r="BK126" s="203">
        <f>BK127</f>
        <v>138166</v>
      </c>
    </row>
    <row r="127" s="12" customFormat="1" ht="22.8" customHeight="1">
      <c r="A127" s="12"/>
      <c r="B127" s="191"/>
      <c r="C127" s="192"/>
      <c r="D127" s="193" t="s">
        <v>75</v>
      </c>
      <c r="E127" s="204" t="s">
        <v>1205</v>
      </c>
      <c r="F127" s="204" t="s">
        <v>1206</v>
      </c>
      <c r="G127" s="192"/>
      <c r="H127" s="192"/>
      <c r="I127" s="192"/>
      <c r="J127" s="205">
        <f>BK127</f>
        <v>138166</v>
      </c>
      <c r="K127" s="192"/>
      <c r="L127" s="196"/>
      <c r="M127" s="197"/>
      <c r="N127" s="198"/>
      <c r="O127" s="198"/>
      <c r="P127" s="199">
        <f>SUM(P128:P134)</f>
        <v>0</v>
      </c>
      <c r="Q127" s="198"/>
      <c r="R127" s="199">
        <f>SUM(R128:R134)</f>
        <v>0</v>
      </c>
      <c r="S127" s="198"/>
      <c r="T127" s="200">
        <f>SUM(T128:T134)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1" t="s">
        <v>183</v>
      </c>
      <c r="AT127" s="202" t="s">
        <v>75</v>
      </c>
      <c r="AU127" s="202" t="s">
        <v>20</v>
      </c>
      <c r="AY127" s="201" t="s">
        <v>167</v>
      </c>
      <c r="BK127" s="203">
        <f>SUM(BK128:BK134)</f>
        <v>138166</v>
      </c>
    </row>
    <row r="128" s="2" customFormat="1" ht="16.5" customHeight="1">
      <c r="A128" s="33"/>
      <c r="B128" s="34"/>
      <c r="C128" s="206" t="s">
        <v>336</v>
      </c>
      <c r="D128" s="206" t="s">
        <v>169</v>
      </c>
      <c r="E128" s="207" t="s">
        <v>1207</v>
      </c>
      <c r="F128" s="208" t="s">
        <v>1208</v>
      </c>
      <c r="G128" s="209" t="s">
        <v>1209</v>
      </c>
      <c r="H128" s="210">
        <v>16</v>
      </c>
      <c r="I128" s="211">
        <v>909</v>
      </c>
      <c r="J128" s="211">
        <f>ROUND(I128*H128,2)</f>
        <v>14544</v>
      </c>
      <c r="K128" s="208" t="s">
        <v>18</v>
      </c>
      <c r="L128" s="39"/>
      <c r="M128" s="212" t="s">
        <v>18</v>
      </c>
      <c r="N128" s="213" t="s">
        <v>47</v>
      </c>
      <c r="O128" s="214">
        <v>0</v>
      </c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6" t="s">
        <v>1210</v>
      </c>
      <c r="AT128" s="216" t="s">
        <v>169</v>
      </c>
      <c r="AU128" s="216" t="s">
        <v>84</v>
      </c>
      <c r="AY128" s="18" t="s">
        <v>167</v>
      </c>
      <c r="BE128" s="217">
        <f>IF(N128="základní",J128,0)</f>
        <v>14544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20</v>
      </c>
      <c r="BK128" s="217">
        <f>ROUND(I128*H128,2)</f>
        <v>14544</v>
      </c>
      <c r="BL128" s="18" t="s">
        <v>1210</v>
      </c>
      <c r="BM128" s="216" t="s">
        <v>493</v>
      </c>
    </row>
    <row r="129" s="2" customFormat="1" ht="16.5" customHeight="1">
      <c r="A129" s="33"/>
      <c r="B129" s="34"/>
      <c r="C129" s="206" t="s">
        <v>342</v>
      </c>
      <c r="D129" s="206" t="s">
        <v>169</v>
      </c>
      <c r="E129" s="207" t="s">
        <v>1211</v>
      </c>
      <c r="F129" s="208" t="s">
        <v>1212</v>
      </c>
      <c r="G129" s="209" t="s">
        <v>1209</v>
      </c>
      <c r="H129" s="210">
        <v>24</v>
      </c>
      <c r="I129" s="211">
        <v>909</v>
      </c>
      <c r="J129" s="211">
        <f>ROUND(I129*H129,2)</f>
        <v>21816</v>
      </c>
      <c r="K129" s="208" t="s">
        <v>18</v>
      </c>
      <c r="L129" s="39"/>
      <c r="M129" s="212" t="s">
        <v>18</v>
      </c>
      <c r="N129" s="213" t="s">
        <v>47</v>
      </c>
      <c r="O129" s="214">
        <v>0</v>
      </c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6" t="s">
        <v>1210</v>
      </c>
      <c r="AT129" s="216" t="s">
        <v>169</v>
      </c>
      <c r="AU129" s="216" t="s">
        <v>84</v>
      </c>
      <c r="AY129" s="18" t="s">
        <v>167</v>
      </c>
      <c r="BE129" s="217">
        <f>IF(N129="základní",J129,0)</f>
        <v>21816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20</v>
      </c>
      <c r="BK129" s="217">
        <f>ROUND(I129*H129,2)</f>
        <v>21816</v>
      </c>
      <c r="BL129" s="18" t="s">
        <v>1210</v>
      </c>
      <c r="BM129" s="216" t="s">
        <v>510</v>
      </c>
    </row>
    <row r="130" s="2" customFormat="1" ht="16.5" customHeight="1">
      <c r="A130" s="33"/>
      <c r="B130" s="34"/>
      <c r="C130" s="206" t="s">
        <v>349</v>
      </c>
      <c r="D130" s="206" t="s">
        <v>169</v>
      </c>
      <c r="E130" s="207" t="s">
        <v>1213</v>
      </c>
      <c r="F130" s="208" t="s">
        <v>1214</v>
      </c>
      <c r="G130" s="209" t="s">
        <v>1209</v>
      </c>
      <c r="H130" s="210">
        <v>96</v>
      </c>
      <c r="I130" s="211">
        <v>909</v>
      </c>
      <c r="J130" s="211">
        <f>ROUND(I130*H130,2)</f>
        <v>87264</v>
      </c>
      <c r="K130" s="208" t="s">
        <v>18</v>
      </c>
      <c r="L130" s="39"/>
      <c r="M130" s="212" t="s">
        <v>18</v>
      </c>
      <c r="N130" s="213" t="s">
        <v>47</v>
      </c>
      <c r="O130" s="214">
        <v>0</v>
      </c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6" t="s">
        <v>1210</v>
      </c>
      <c r="AT130" s="216" t="s">
        <v>169</v>
      </c>
      <c r="AU130" s="216" t="s">
        <v>84</v>
      </c>
      <c r="AY130" s="18" t="s">
        <v>167</v>
      </c>
      <c r="BE130" s="217">
        <f>IF(N130="základní",J130,0)</f>
        <v>87264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20</v>
      </c>
      <c r="BK130" s="217">
        <f>ROUND(I130*H130,2)</f>
        <v>87264</v>
      </c>
      <c r="BL130" s="18" t="s">
        <v>1210</v>
      </c>
      <c r="BM130" s="216" t="s">
        <v>521</v>
      </c>
    </row>
    <row r="131" s="2" customFormat="1" ht="16.5" customHeight="1">
      <c r="A131" s="33"/>
      <c r="B131" s="34"/>
      <c r="C131" s="206" t="s">
        <v>354</v>
      </c>
      <c r="D131" s="206" t="s">
        <v>169</v>
      </c>
      <c r="E131" s="207" t="s">
        <v>1215</v>
      </c>
      <c r="F131" s="208" t="s">
        <v>1216</v>
      </c>
      <c r="G131" s="209" t="s">
        <v>1209</v>
      </c>
      <c r="H131" s="210">
        <v>4</v>
      </c>
      <c r="I131" s="211">
        <v>909</v>
      </c>
      <c r="J131" s="211">
        <f>ROUND(I131*H131,2)</f>
        <v>3636</v>
      </c>
      <c r="K131" s="208" t="s">
        <v>18</v>
      </c>
      <c r="L131" s="39"/>
      <c r="M131" s="212" t="s">
        <v>18</v>
      </c>
      <c r="N131" s="213" t="s">
        <v>47</v>
      </c>
      <c r="O131" s="214">
        <v>0</v>
      </c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6" t="s">
        <v>1210</v>
      </c>
      <c r="AT131" s="216" t="s">
        <v>169</v>
      </c>
      <c r="AU131" s="216" t="s">
        <v>84</v>
      </c>
      <c r="AY131" s="18" t="s">
        <v>167</v>
      </c>
      <c r="BE131" s="217">
        <f>IF(N131="základní",J131,0)</f>
        <v>3636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20</v>
      </c>
      <c r="BK131" s="217">
        <f>ROUND(I131*H131,2)</f>
        <v>3636</v>
      </c>
      <c r="BL131" s="18" t="s">
        <v>1210</v>
      </c>
      <c r="BM131" s="216" t="s">
        <v>533</v>
      </c>
    </row>
    <row r="132" s="2" customFormat="1" ht="16.5" customHeight="1">
      <c r="A132" s="33"/>
      <c r="B132" s="34"/>
      <c r="C132" s="206" t="s">
        <v>363</v>
      </c>
      <c r="D132" s="206" t="s">
        <v>169</v>
      </c>
      <c r="E132" s="207" t="s">
        <v>1217</v>
      </c>
      <c r="F132" s="208" t="s">
        <v>1218</v>
      </c>
      <c r="G132" s="209" t="s">
        <v>1209</v>
      </c>
      <c r="H132" s="210">
        <v>4</v>
      </c>
      <c r="I132" s="211">
        <v>909</v>
      </c>
      <c r="J132" s="211">
        <f>ROUND(I132*H132,2)</f>
        <v>3636</v>
      </c>
      <c r="K132" s="208" t="s">
        <v>18</v>
      </c>
      <c r="L132" s="39"/>
      <c r="M132" s="212" t="s">
        <v>18</v>
      </c>
      <c r="N132" s="213" t="s">
        <v>47</v>
      </c>
      <c r="O132" s="214">
        <v>0</v>
      </c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1210</v>
      </c>
      <c r="AT132" s="216" t="s">
        <v>169</v>
      </c>
      <c r="AU132" s="216" t="s">
        <v>84</v>
      </c>
      <c r="AY132" s="18" t="s">
        <v>167</v>
      </c>
      <c r="BE132" s="217">
        <f>IF(N132="základní",J132,0)</f>
        <v>3636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20</v>
      </c>
      <c r="BK132" s="217">
        <f>ROUND(I132*H132,2)</f>
        <v>3636</v>
      </c>
      <c r="BL132" s="18" t="s">
        <v>1210</v>
      </c>
      <c r="BM132" s="216" t="s">
        <v>545</v>
      </c>
    </row>
    <row r="133" s="2" customFormat="1" ht="16.5" customHeight="1">
      <c r="A133" s="33"/>
      <c r="B133" s="34"/>
      <c r="C133" s="206" t="s">
        <v>369</v>
      </c>
      <c r="D133" s="206" t="s">
        <v>169</v>
      </c>
      <c r="E133" s="207" t="s">
        <v>1219</v>
      </c>
      <c r="F133" s="208" t="s">
        <v>1220</v>
      </c>
      <c r="G133" s="209" t="s">
        <v>1209</v>
      </c>
      <c r="H133" s="210">
        <v>2</v>
      </c>
      <c r="I133" s="211">
        <v>727</v>
      </c>
      <c r="J133" s="211">
        <f>ROUND(I133*H133,2)</f>
        <v>1454</v>
      </c>
      <c r="K133" s="208" t="s">
        <v>18</v>
      </c>
      <c r="L133" s="39"/>
      <c r="M133" s="212" t="s">
        <v>18</v>
      </c>
      <c r="N133" s="213" t="s">
        <v>47</v>
      </c>
      <c r="O133" s="214">
        <v>0</v>
      </c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16" t="s">
        <v>1210</v>
      </c>
      <c r="AT133" s="216" t="s">
        <v>169</v>
      </c>
      <c r="AU133" s="216" t="s">
        <v>84</v>
      </c>
      <c r="AY133" s="18" t="s">
        <v>167</v>
      </c>
      <c r="BE133" s="217">
        <f>IF(N133="základní",J133,0)</f>
        <v>1454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20</v>
      </c>
      <c r="BK133" s="217">
        <f>ROUND(I133*H133,2)</f>
        <v>1454</v>
      </c>
      <c r="BL133" s="18" t="s">
        <v>1210</v>
      </c>
      <c r="BM133" s="216" t="s">
        <v>556</v>
      </c>
    </row>
    <row r="134" s="2" customFormat="1" ht="16.5" customHeight="1">
      <c r="A134" s="33"/>
      <c r="B134" s="34"/>
      <c r="C134" s="206" t="s">
        <v>376</v>
      </c>
      <c r="D134" s="206" t="s">
        <v>169</v>
      </c>
      <c r="E134" s="207" t="s">
        <v>1221</v>
      </c>
      <c r="F134" s="208" t="s">
        <v>1222</v>
      </c>
      <c r="G134" s="209" t="s">
        <v>1209</v>
      </c>
      <c r="H134" s="210">
        <v>8</v>
      </c>
      <c r="I134" s="211">
        <v>727</v>
      </c>
      <c r="J134" s="211">
        <f>ROUND(I134*H134,2)</f>
        <v>5816</v>
      </c>
      <c r="K134" s="208" t="s">
        <v>18</v>
      </c>
      <c r="L134" s="39"/>
      <c r="M134" s="266" t="s">
        <v>18</v>
      </c>
      <c r="N134" s="267" t="s">
        <v>47</v>
      </c>
      <c r="O134" s="268">
        <v>0</v>
      </c>
      <c r="P134" s="268">
        <f>O134*H134</f>
        <v>0</v>
      </c>
      <c r="Q134" s="268">
        <v>0</v>
      </c>
      <c r="R134" s="268">
        <f>Q134*H134</f>
        <v>0</v>
      </c>
      <c r="S134" s="268">
        <v>0</v>
      </c>
      <c r="T134" s="269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1210</v>
      </c>
      <c r="AT134" s="216" t="s">
        <v>169</v>
      </c>
      <c r="AU134" s="216" t="s">
        <v>84</v>
      </c>
      <c r="AY134" s="18" t="s">
        <v>167</v>
      </c>
      <c r="BE134" s="217">
        <f>IF(N134="základní",J134,0)</f>
        <v>5816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20</v>
      </c>
      <c r="BK134" s="217">
        <f>ROUND(I134*H134,2)</f>
        <v>5816</v>
      </c>
      <c r="BL134" s="18" t="s">
        <v>1210</v>
      </c>
      <c r="BM134" s="216" t="s">
        <v>591</v>
      </c>
    </row>
    <row r="135" s="2" customFormat="1" ht="6.96" customHeight="1">
      <c r="A135" s="33"/>
      <c r="B135" s="53"/>
      <c r="C135" s="54"/>
      <c r="D135" s="54"/>
      <c r="E135" s="54"/>
      <c r="F135" s="54"/>
      <c r="G135" s="54"/>
      <c r="H135" s="54"/>
      <c r="I135" s="54"/>
      <c r="J135" s="54"/>
      <c r="K135" s="54"/>
      <c r="L135" s="39"/>
      <c r="M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</row>
  </sheetData>
  <sheetProtection sheet="1" autoFilter="0" formatColumns="0" formatRows="0" objects="1" scenarios="1" spinCount="100000" saltValue="zuJWoAfb3SR+XGAXQrdVRtrLMvUxYv33lJAIJfXME7iDjjjgT+D1bnJYNWF2sJdWE+50SKqsV6N3qqvS+l4Mew==" hashValue="SLoYiEq7r79THMvB/HWr5xfnbxmKNpXJkPzsLiThHnWwkwd+IUtWH2tbLj4J95MLQQ4bMBL7RvEfTXr+DiWG6w==" algorithmName="SHA-512" password="C71F"/>
  <autoFilter ref="C91:K13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8" r:id="rId1" display="https://podminky.urs.cz/item/CS_URS_2023_02/998713201"/>
    <hyperlink ref="F103" r:id="rId2" display="https://podminky.urs.cz/item/CS_URS_2023_02/998732201"/>
    <hyperlink ref="F115" r:id="rId3" display="https://podminky.urs.cz/item/CS_URS_2023_02/998733201"/>
    <hyperlink ref="F125" r:id="rId4" display="https://podminky.urs.cz/item/CS_URS_2023_02/9987342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  <c r="AZ2" s="132" t="s">
        <v>1223</v>
      </c>
      <c r="BA2" s="132" t="s">
        <v>1224</v>
      </c>
      <c r="BB2" s="132" t="s">
        <v>124</v>
      </c>
      <c r="BC2" s="132" t="s">
        <v>1225</v>
      </c>
      <c r="BD2" s="132" t="s">
        <v>126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129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1226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23.25" customHeight="1">
      <c r="A29" s="142"/>
      <c r="B29" s="143"/>
      <c r="C29" s="142"/>
      <c r="D29" s="142"/>
      <c r="E29" s="144" t="s">
        <v>1227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ROUND(J96, 2)</f>
        <v>10661977.109999999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ROUND((SUM(BE96:BE199)),  2)</f>
        <v>10661977.109999999</v>
      </c>
      <c r="G35" s="33"/>
      <c r="H35" s="33"/>
      <c r="I35" s="152">
        <v>0.20999999999999999</v>
      </c>
      <c r="J35" s="151">
        <f>ROUND(((SUM(BE96:BE199))*I35),  2)</f>
        <v>2239015.1899999999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ROUND((SUM(BF96:BF199)),  2)</f>
        <v>0</v>
      </c>
      <c r="G36" s="33"/>
      <c r="H36" s="33"/>
      <c r="I36" s="152">
        <v>0.14999999999999999</v>
      </c>
      <c r="J36" s="151">
        <f>ROUND(((SUM(BF96:BF199))*I36),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ROUND((SUM(BG96:BG199)),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ROUND((SUM(BH96:BH199)),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ROUND((SUM(BI96:BI199)),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12900992.299999999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129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D.1.4.4 - Ledová plocha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J96</f>
        <v>10661977.109999999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J97</f>
        <v>5661560.6100000003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138</v>
      </c>
      <c r="E65" s="177"/>
      <c r="F65" s="177"/>
      <c r="G65" s="177"/>
      <c r="H65" s="177"/>
      <c r="I65" s="177"/>
      <c r="J65" s="178">
        <f>J98</f>
        <v>423231.59999999998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140</v>
      </c>
      <c r="E66" s="177"/>
      <c r="F66" s="177"/>
      <c r="G66" s="177"/>
      <c r="H66" s="177"/>
      <c r="I66" s="177"/>
      <c r="J66" s="178">
        <f>J101</f>
        <v>4264000.0000000009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141</v>
      </c>
      <c r="E67" s="177"/>
      <c r="F67" s="177"/>
      <c r="G67" s="177"/>
      <c r="H67" s="177"/>
      <c r="I67" s="177"/>
      <c r="J67" s="178">
        <f>J126</f>
        <v>10753.120000000001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143</v>
      </c>
      <c r="E68" s="177"/>
      <c r="F68" s="177"/>
      <c r="G68" s="177"/>
      <c r="H68" s="177"/>
      <c r="I68" s="177"/>
      <c r="J68" s="178">
        <f>J131</f>
        <v>963575.89000000001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144</v>
      </c>
      <c r="E69" s="172"/>
      <c r="F69" s="172"/>
      <c r="G69" s="172"/>
      <c r="H69" s="172"/>
      <c r="I69" s="172"/>
      <c r="J69" s="173">
        <f>J136</f>
        <v>5000416.4999999991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19"/>
      <c r="D70" s="176" t="s">
        <v>145</v>
      </c>
      <c r="E70" s="177"/>
      <c r="F70" s="177"/>
      <c r="G70" s="177"/>
      <c r="H70" s="177"/>
      <c r="I70" s="177"/>
      <c r="J70" s="178">
        <f>J137</f>
        <v>2792051.5399999996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19"/>
      <c r="D71" s="176" t="s">
        <v>146</v>
      </c>
      <c r="E71" s="177"/>
      <c r="F71" s="177"/>
      <c r="G71" s="177"/>
      <c r="H71" s="177"/>
      <c r="I71" s="177"/>
      <c r="J71" s="178">
        <f>J156</f>
        <v>1084237.8999999999</v>
      </c>
      <c r="K71" s="119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19"/>
      <c r="D72" s="176" t="s">
        <v>1228</v>
      </c>
      <c r="E72" s="177"/>
      <c r="F72" s="177"/>
      <c r="G72" s="177"/>
      <c r="H72" s="177"/>
      <c r="I72" s="177"/>
      <c r="J72" s="178">
        <f>J178</f>
        <v>60865.650000000001</v>
      </c>
      <c r="K72" s="119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19"/>
      <c r="D73" s="176" t="s">
        <v>149</v>
      </c>
      <c r="E73" s="177"/>
      <c r="F73" s="177"/>
      <c r="G73" s="177"/>
      <c r="H73" s="177"/>
      <c r="I73" s="177"/>
      <c r="J73" s="178">
        <f>J187</f>
        <v>978261.41000000003</v>
      </c>
      <c r="K73" s="119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19"/>
      <c r="D74" s="176" t="s">
        <v>1229</v>
      </c>
      <c r="E74" s="177"/>
      <c r="F74" s="177"/>
      <c r="G74" s="177"/>
      <c r="H74" s="177"/>
      <c r="I74" s="177"/>
      <c r="J74" s="178">
        <f>J198</f>
        <v>85000</v>
      </c>
      <c r="K74" s="119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33"/>
      <c r="B75" s="34"/>
      <c r="C75" s="35"/>
      <c r="D75" s="35"/>
      <c r="E75" s="35"/>
      <c r="F75" s="35"/>
      <c r="G75" s="35"/>
      <c r="H75" s="35"/>
      <c r="I75" s="35"/>
      <c r="J75" s="35"/>
      <c r="K75" s="35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6" s="2" customFormat="1" ht="6.96" customHeight="1">
      <c r="A76" s="33"/>
      <c r="B76" s="53"/>
      <c r="C76" s="54"/>
      <c r="D76" s="54"/>
      <c r="E76" s="54"/>
      <c r="F76" s="54"/>
      <c r="G76" s="54"/>
      <c r="H76" s="54"/>
      <c r="I76" s="54"/>
      <c r="J76" s="54"/>
      <c r="K76" s="54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80" s="2" customFormat="1" ht="6.96" customHeight="1">
      <c r="A80" s="33"/>
      <c r="B80" s="55"/>
      <c r="C80" s="56"/>
      <c r="D80" s="56"/>
      <c r="E80" s="56"/>
      <c r="F80" s="56"/>
      <c r="G80" s="56"/>
      <c r="H80" s="56"/>
      <c r="I80" s="56"/>
      <c r="J80" s="56"/>
      <c r="K80" s="56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24.96" customHeight="1">
      <c r="A81" s="33"/>
      <c r="B81" s="34"/>
      <c r="C81" s="24" t="s">
        <v>152</v>
      </c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6.96" customHeight="1">
      <c r="A82" s="33"/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2" customHeight="1">
      <c r="A83" s="33"/>
      <c r="B83" s="34"/>
      <c r="C83" s="30" t="s">
        <v>14</v>
      </c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6.5" customHeight="1">
      <c r="A84" s="33"/>
      <c r="B84" s="34"/>
      <c r="C84" s="35"/>
      <c r="D84" s="35"/>
      <c r="E84" s="164" t="str">
        <f>E7</f>
        <v>Hala Rondo - Rekonstrukce ledové plochy</v>
      </c>
      <c r="F84" s="30"/>
      <c r="G84" s="30"/>
      <c r="H84" s="30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1" customFormat="1" ht="12" customHeight="1">
      <c r="B85" s="22"/>
      <c r="C85" s="30" t="s">
        <v>128</v>
      </c>
      <c r="D85" s="23"/>
      <c r="E85" s="23"/>
      <c r="F85" s="23"/>
      <c r="G85" s="23"/>
      <c r="H85" s="23"/>
      <c r="I85" s="23"/>
      <c r="J85" s="23"/>
      <c r="K85" s="23"/>
      <c r="L85" s="21"/>
    </row>
    <row r="86" s="2" customFormat="1" ht="16.5" customHeight="1">
      <c r="A86" s="33"/>
      <c r="B86" s="34"/>
      <c r="C86" s="35"/>
      <c r="D86" s="35"/>
      <c r="E86" s="164" t="s">
        <v>129</v>
      </c>
      <c r="F86" s="35"/>
      <c r="G86" s="35"/>
      <c r="H86" s="35"/>
      <c r="I86" s="35"/>
      <c r="J86" s="35"/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2" customHeight="1">
      <c r="A87" s="33"/>
      <c r="B87" s="34"/>
      <c r="C87" s="30" t="s">
        <v>130</v>
      </c>
      <c r="D87" s="35"/>
      <c r="E87" s="35"/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16.5" customHeight="1">
      <c r="A88" s="33"/>
      <c r="B88" s="34"/>
      <c r="C88" s="35"/>
      <c r="D88" s="35"/>
      <c r="E88" s="63" t="str">
        <f>E11</f>
        <v>D.1.4.4 - Ledová plocha</v>
      </c>
      <c r="F88" s="35"/>
      <c r="G88" s="35"/>
      <c r="H88" s="35"/>
      <c r="I88" s="35"/>
      <c r="J88" s="35"/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6.96" customHeight="1">
      <c r="A89" s="33"/>
      <c r="B89" s="34"/>
      <c r="C89" s="35"/>
      <c r="D89" s="35"/>
      <c r="E89" s="35"/>
      <c r="F89" s="35"/>
      <c r="G89" s="35"/>
      <c r="H89" s="35"/>
      <c r="I89" s="35"/>
      <c r="J89" s="35"/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12" customHeight="1">
      <c r="A90" s="33"/>
      <c r="B90" s="34"/>
      <c r="C90" s="30" t="s">
        <v>21</v>
      </c>
      <c r="D90" s="35"/>
      <c r="E90" s="35"/>
      <c r="F90" s="27" t="str">
        <f>F14</f>
        <v>Brno, Hala Rondo</v>
      </c>
      <c r="G90" s="35"/>
      <c r="H90" s="35"/>
      <c r="I90" s="30" t="s">
        <v>23</v>
      </c>
      <c r="J90" s="66" t="str">
        <f>IF(J14="","",J14)</f>
        <v>1. 9. 2023</v>
      </c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6.96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13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25.65" customHeight="1">
      <c r="A92" s="33"/>
      <c r="B92" s="34"/>
      <c r="C92" s="30" t="s">
        <v>27</v>
      </c>
      <c r="D92" s="35"/>
      <c r="E92" s="35"/>
      <c r="F92" s="27" t="str">
        <f>E17</f>
        <v>STAREZ - SPORT, a.s.</v>
      </c>
      <c r="G92" s="35"/>
      <c r="H92" s="35"/>
      <c r="I92" s="30" t="s">
        <v>35</v>
      </c>
      <c r="J92" s="31" t="str">
        <f>E23</f>
        <v>AS PROJECT CZ s.r.o.</v>
      </c>
      <c r="K92" s="35"/>
      <c r="L92" s="13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5.15" customHeight="1">
      <c r="A93" s="33"/>
      <c r="B93" s="34"/>
      <c r="C93" s="30" t="s">
        <v>33</v>
      </c>
      <c r="D93" s="35"/>
      <c r="E93" s="35"/>
      <c r="F93" s="27" t="str">
        <f>IF(E20="","",E20)</f>
        <v xml:space="preserve"> </v>
      </c>
      <c r="G93" s="35"/>
      <c r="H93" s="35"/>
      <c r="I93" s="30" t="s">
        <v>39</v>
      </c>
      <c r="J93" s="31" t="str">
        <f>E26</f>
        <v xml:space="preserve"> </v>
      </c>
      <c r="K93" s="35"/>
      <c r="L93" s="13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10.32" customHeight="1">
      <c r="A94" s="33"/>
      <c r="B94" s="34"/>
      <c r="C94" s="35"/>
      <c r="D94" s="35"/>
      <c r="E94" s="35"/>
      <c r="F94" s="35"/>
      <c r="G94" s="35"/>
      <c r="H94" s="35"/>
      <c r="I94" s="35"/>
      <c r="J94" s="35"/>
      <c r="K94" s="35"/>
      <c r="L94" s="13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11" customFormat="1" ht="29.28" customHeight="1">
      <c r="A95" s="180"/>
      <c r="B95" s="181"/>
      <c r="C95" s="182" t="s">
        <v>153</v>
      </c>
      <c r="D95" s="183" t="s">
        <v>61</v>
      </c>
      <c r="E95" s="183" t="s">
        <v>57</v>
      </c>
      <c r="F95" s="183" t="s">
        <v>58</v>
      </c>
      <c r="G95" s="183" t="s">
        <v>154</v>
      </c>
      <c r="H95" s="183" t="s">
        <v>155</v>
      </c>
      <c r="I95" s="183" t="s">
        <v>156</v>
      </c>
      <c r="J95" s="183" t="s">
        <v>135</v>
      </c>
      <c r="K95" s="184" t="s">
        <v>157</v>
      </c>
      <c r="L95" s="185"/>
      <c r="M95" s="86" t="s">
        <v>18</v>
      </c>
      <c r="N95" s="87" t="s">
        <v>46</v>
      </c>
      <c r="O95" s="87" t="s">
        <v>158</v>
      </c>
      <c r="P95" s="87" t="s">
        <v>159</v>
      </c>
      <c r="Q95" s="87" t="s">
        <v>160</v>
      </c>
      <c r="R95" s="87" t="s">
        <v>161</v>
      </c>
      <c r="S95" s="87" t="s">
        <v>162</v>
      </c>
      <c r="T95" s="88" t="s">
        <v>163</v>
      </c>
      <c r="U95" s="180"/>
      <c r="V95" s="180"/>
      <c r="W95" s="180"/>
      <c r="X95" s="180"/>
      <c r="Y95" s="180"/>
      <c r="Z95" s="180"/>
      <c r="AA95" s="180"/>
      <c r="AB95" s="180"/>
      <c r="AC95" s="180"/>
      <c r="AD95" s="180"/>
      <c r="AE95" s="180"/>
    </row>
    <row r="96" s="2" customFormat="1" ht="22.8" customHeight="1">
      <c r="A96" s="33"/>
      <c r="B96" s="34"/>
      <c r="C96" s="93" t="s">
        <v>164</v>
      </c>
      <c r="D96" s="35"/>
      <c r="E96" s="35"/>
      <c r="F96" s="35"/>
      <c r="G96" s="35"/>
      <c r="H96" s="35"/>
      <c r="I96" s="35"/>
      <c r="J96" s="186">
        <f>BK96</f>
        <v>10661977.109999999</v>
      </c>
      <c r="K96" s="35"/>
      <c r="L96" s="39"/>
      <c r="M96" s="89"/>
      <c r="N96" s="187"/>
      <c r="O96" s="90"/>
      <c r="P96" s="188">
        <f>P97+P136</f>
        <v>5214.5854330000002</v>
      </c>
      <c r="Q96" s="90"/>
      <c r="R96" s="188">
        <f>R97+R136</f>
        <v>1782.0068853299999</v>
      </c>
      <c r="S96" s="90"/>
      <c r="T96" s="189">
        <f>T97+T136</f>
        <v>0</v>
      </c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T96" s="18" t="s">
        <v>75</v>
      </c>
      <c r="AU96" s="18" t="s">
        <v>136</v>
      </c>
      <c r="BK96" s="190">
        <f>BK97+BK136</f>
        <v>10661977.109999999</v>
      </c>
    </row>
    <row r="97" s="12" customFormat="1" ht="25.92" customHeight="1">
      <c r="A97" s="12"/>
      <c r="B97" s="191"/>
      <c r="C97" s="192"/>
      <c r="D97" s="193" t="s">
        <v>75</v>
      </c>
      <c r="E97" s="194" t="s">
        <v>165</v>
      </c>
      <c r="F97" s="194" t="s">
        <v>166</v>
      </c>
      <c r="G97" s="192"/>
      <c r="H97" s="192"/>
      <c r="I97" s="192"/>
      <c r="J97" s="195">
        <f>BK97</f>
        <v>5661560.6100000003</v>
      </c>
      <c r="K97" s="192"/>
      <c r="L97" s="196"/>
      <c r="M97" s="197"/>
      <c r="N97" s="198"/>
      <c r="O97" s="198"/>
      <c r="P97" s="199">
        <f>P98+P101+P126+P131</f>
        <v>2985.285187</v>
      </c>
      <c r="Q97" s="198"/>
      <c r="R97" s="199">
        <f>R98+R101+R126+R131</f>
        <v>1764.7913815899999</v>
      </c>
      <c r="S97" s="198"/>
      <c r="T97" s="200">
        <f>T98+T101+T126+T131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20</v>
      </c>
      <c r="AT97" s="202" t="s">
        <v>75</v>
      </c>
      <c r="AU97" s="202" t="s">
        <v>76</v>
      </c>
      <c r="AY97" s="201" t="s">
        <v>167</v>
      </c>
      <c r="BK97" s="203">
        <f>BK98+BK101+BK126+BK131</f>
        <v>5661560.6100000003</v>
      </c>
    </row>
    <row r="98" s="12" customFormat="1" ht="22.8" customHeight="1">
      <c r="A98" s="12"/>
      <c r="B98" s="191"/>
      <c r="C98" s="192"/>
      <c r="D98" s="193" t="s">
        <v>75</v>
      </c>
      <c r="E98" s="204" t="s">
        <v>84</v>
      </c>
      <c r="F98" s="204" t="s">
        <v>168</v>
      </c>
      <c r="G98" s="192"/>
      <c r="H98" s="192"/>
      <c r="I98" s="192"/>
      <c r="J98" s="205">
        <f>BK98</f>
        <v>423231.59999999998</v>
      </c>
      <c r="K98" s="192"/>
      <c r="L98" s="196"/>
      <c r="M98" s="197"/>
      <c r="N98" s="198"/>
      <c r="O98" s="198"/>
      <c r="P98" s="199">
        <f>SUM(P99:P100)</f>
        <v>252.65644</v>
      </c>
      <c r="Q98" s="198"/>
      <c r="R98" s="199">
        <f>SUM(R99:R100)</f>
        <v>554.04864000000009</v>
      </c>
      <c r="S98" s="198"/>
      <c r="T98" s="200">
        <f>SUM(T99:T100)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20</v>
      </c>
      <c r="AT98" s="202" t="s">
        <v>75</v>
      </c>
      <c r="AU98" s="202" t="s">
        <v>20</v>
      </c>
      <c r="AY98" s="201" t="s">
        <v>167</v>
      </c>
      <c r="BK98" s="203">
        <f>SUM(BK99:BK100)</f>
        <v>423231.59999999998</v>
      </c>
    </row>
    <row r="99" s="2" customFormat="1" ht="33" customHeight="1">
      <c r="A99" s="33"/>
      <c r="B99" s="34"/>
      <c r="C99" s="206" t="s">
        <v>20</v>
      </c>
      <c r="D99" s="206" t="s">
        <v>169</v>
      </c>
      <c r="E99" s="207" t="s">
        <v>1230</v>
      </c>
      <c r="F99" s="208" t="s">
        <v>1231</v>
      </c>
      <c r="G99" s="209" t="s">
        <v>172</v>
      </c>
      <c r="H99" s="210">
        <v>256.50400000000002</v>
      </c>
      <c r="I99" s="211">
        <v>1650</v>
      </c>
      <c r="J99" s="211">
        <f>ROUND(I99*H99,2)</f>
        <v>423231.59999999998</v>
      </c>
      <c r="K99" s="208" t="s">
        <v>18</v>
      </c>
      <c r="L99" s="39"/>
      <c r="M99" s="212" t="s">
        <v>18</v>
      </c>
      <c r="N99" s="213" t="s">
        <v>47</v>
      </c>
      <c r="O99" s="214">
        <v>0.98499999999999999</v>
      </c>
      <c r="P99" s="214">
        <f>O99*H99</f>
        <v>252.65644</v>
      </c>
      <c r="Q99" s="214">
        <v>2.1600000000000001</v>
      </c>
      <c r="R99" s="214">
        <f>Q99*H99</f>
        <v>554.04864000000009</v>
      </c>
      <c r="S99" s="214">
        <v>0</v>
      </c>
      <c r="T99" s="215">
        <f>S99*H99</f>
        <v>0</v>
      </c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R99" s="216" t="s">
        <v>174</v>
      </c>
      <c r="AT99" s="216" t="s">
        <v>169</v>
      </c>
      <c r="AU99" s="216" t="s">
        <v>84</v>
      </c>
      <c r="AY99" s="18" t="s">
        <v>167</v>
      </c>
      <c r="BE99" s="217">
        <f>IF(N99="základní",J99,0)</f>
        <v>423231.59999999998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20</v>
      </c>
      <c r="BK99" s="217">
        <f>ROUND(I99*H99,2)</f>
        <v>423231.59999999998</v>
      </c>
      <c r="BL99" s="18" t="s">
        <v>174</v>
      </c>
      <c r="BM99" s="216" t="s">
        <v>1232</v>
      </c>
    </row>
    <row r="100" s="14" customFormat="1">
      <c r="A100" s="14"/>
      <c r="B100" s="232"/>
      <c r="C100" s="233"/>
      <c r="D100" s="224" t="s">
        <v>178</v>
      </c>
      <c r="E100" s="234" t="s">
        <v>18</v>
      </c>
      <c r="F100" s="235" t="s">
        <v>1233</v>
      </c>
      <c r="G100" s="233"/>
      <c r="H100" s="236">
        <v>256.50354630047201</v>
      </c>
      <c r="I100" s="233"/>
      <c r="J100" s="233"/>
      <c r="K100" s="233"/>
      <c r="L100" s="237"/>
      <c r="M100" s="238"/>
      <c r="N100" s="239"/>
      <c r="O100" s="239"/>
      <c r="P100" s="239"/>
      <c r="Q100" s="239"/>
      <c r="R100" s="239"/>
      <c r="S100" s="239"/>
      <c r="T100" s="24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1" t="s">
        <v>178</v>
      </c>
      <c r="AU100" s="241" t="s">
        <v>84</v>
      </c>
      <c r="AV100" s="14" t="s">
        <v>84</v>
      </c>
      <c r="AW100" s="14" t="s">
        <v>180</v>
      </c>
      <c r="AX100" s="14" t="s">
        <v>76</v>
      </c>
      <c r="AY100" s="241" t="s">
        <v>167</v>
      </c>
    </row>
    <row r="101" s="12" customFormat="1" ht="22.8" customHeight="1">
      <c r="A101" s="12"/>
      <c r="B101" s="191"/>
      <c r="C101" s="192"/>
      <c r="D101" s="193" t="s">
        <v>75</v>
      </c>
      <c r="E101" s="204" t="s">
        <v>196</v>
      </c>
      <c r="F101" s="204" t="s">
        <v>197</v>
      </c>
      <c r="G101" s="192"/>
      <c r="H101" s="192"/>
      <c r="I101" s="192"/>
      <c r="J101" s="205">
        <f>BK101</f>
        <v>4264000.0000000009</v>
      </c>
      <c r="K101" s="192"/>
      <c r="L101" s="196"/>
      <c r="M101" s="197"/>
      <c r="N101" s="198"/>
      <c r="O101" s="198"/>
      <c r="P101" s="199">
        <f>SUM(P102:P125)</f>
        <v>1928.652597</v>
      </c>
      <c r="Q101" s="198"/>
      <c r="R101" s="199">
        <f>SUM(R102:R125)</f>
        <v>1210.6960956399998</v>
      </c>
      <c r="S101" s="198"/>
      <c r="T101" s="200">
        <f>SUM(T102:T125)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1" t="s">
        <v>20</v>
      </c>
      <c r="AT101" s="202" t="s">
        <v>75</v>
      </c>
      <c r="AU101" s="202" t="s">
        <v>20</v>
      </c>
      <c r="AY101" s="201" t="s">
        <v>167</v>
      </c>
      <c r="BK101" s="203">
        <f>SUM(BK102:BK125)</f>
        <v>4264000.0000000009</v>
      </c>
    </row>
    <row r="102" s="2" customFormat="1" ht="33" customHeight="1">
      <c r="A102" s="33"/>
      <c r="B102" s="34"/>
      <c r="C102" s="206" t="s">
        <v>84</v>
      </c>
      <c r="D102" s="206" t="s">
        <v>169</v>
      </c>
      <c r="E102" s="207" t="s">
        <v>1234</v>
      </c>
      <c r="F102" s="208" t="s">
        <v>1235</v>
      </c>
      <c r="G102" s="209" t="s">
        <v>172</v>
      </c>
      <c r="H102" s="210">
        <v>270.79399999999998</v>
      </c>
      <c r="I102" s="211">
        <v>4750</v>
      </c>
      <c r="J102" s="211">
        <f>ROUND(I102*H102,2)</f>
        <v>1286271.5</v>
      </c>
      <c r="K102" s="208" t="s">
        <v>173</v>
      </c>
      <c r="L102" s="39"/>
      <c r="M102" s="212" t="s">
        <v>18</v>
      </c>
      <c r="N102" s="213" t="s">
        <v>47</v>
      </c>
      <c r="O102" s="214">
        <v>2.3170000000000002</v>
      </c>
      <c r="P102" s="214">
        <f>O102*H102</f>
        <v>627.42969800000003</v>
      </c>
      <c r="Q102" s="214">
        <v>2.3010199999999998</v>
      </c>
      <c r="R102" s="214">
        <f>Q102*H102</f>
        <v>623.10240987999987</v>
      </c>
      <c r="S102" s="214">
        <v>0</v>
      </c>
      <c r="T102" s="215">
        <f>S102*H102</f>
        <v>0</v>
      </c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R102" s="216" t="s">
        <v>174</v>
      </c>
      <c r="AT102" s="216" t="s">
        <v>169</v>
      </c>
      <c r="AU102" s="216" t="s">
        <v>84</v>
      </c>
      <c r="AY102" s="18" t="s">
        <v>167</v>
      </c>
      <c r="BE102" s="217">
        <f>IF(N102="základní",J102,0)</f>
        <v>1286271.5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20</v>
      </c>
      <c r="BK102" s="217">
        <f>ROUND(I102*H102,2)</f>
        <v>1286271.5</v>
      </c>
      <c r="BL102" s="18" t="s">
        <v>174</v>
      </c>
      <c r="BM102" s="216" t="s">
        <v>1236</v>
      </c>
    </row>
    <row r="103" s="2" customFormat="1">
      <c r="A103" s="33"/>
      <c r="B103" s="34"/>
      <c r="C103" s="35"/>
      <c r="D103" s="218" t="s">
        <v>176</v>
      </c>
      <c r="E103" s="35"/>
      <c r="F103" s="219" t="s">
        <v>1237</v>
      </c>
      <c r="G103" s="35"/>
      <c r="H103" s="35"/>
      <c r="I103" s="35"/>
      <c r="J103" s="35"/>
      <c r="K103" s="35"/>
      <c r="L103" s="39"/>
      <c r="M103" s="220"/>
      <c r="N103" s="221"/>
      <c r="O103" s="78"/>
      <c r="P103" s="78"/>
      <c r="Q103" s="78"/>
      <c r="R103" s="78"/>
      <c r="S103" s="78"/>
      <c r="T103" s="79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T103" s="18" t="s">
        <v>176</v>
      </c>
      <c r="AU103" s="18" t="s">
        <v>84</v>
      </c>
    </row>
    <row r="104" s="14" customFormat="1">
      <c r="A104" s="14"/>
      <c r="B104" s="232"/>
      <c r="C104" s="233"/>
      <c r="D104" s="224" t="s">
        <v>178</v>
      </c>
      <c r="E104" s="234" t="s">
        <v>18</v>
      </c>
      <c r="F104" s="235" t="s">
        <v>1238</v>
      </c>
      <c r="G104" s="233"/>
      <c r="H104" s="236">
        <v>251.47406500046199</v>
      </c>
      <c r="I104" s="233"/>
      <c r="J104" s="233"/>
      <c r="K104" s="233"/>
      <c r="L104" s="237"/>
      <c r="M104" s="238"/>
      <c r="N104" s="239"/>
      <c r="O104" s="239"/>
      <c r="P104" s="239"/>
      <c r="Q104" s="239"/>
      <c r="R104" s="239"/>
      <c r="S104" s="239"/>
      <c r="T104" s="240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1" t="s">
        <v>178</v>
      </c>
      <c r="AU104" s="241" t="s">
        <v>84</v>
      </c>
      <c r="AV104" s="14" t="s">
        <v>84</v>
      </c>
      <c r="AW104" s="14" t="s">
        <v>180</v>
      </c>
      <c r="AX104" s="14" t="s">
        <v>76</v>
      </c>
      <c r="AY104" s="241" t="s">
        <v>167</v>
      </c>
    </row>
    <row r="105" s="14" customFormat="1">
      <c r="A105" s="14"/>
      <c r="B105" s="232"/>
      <c r="C105" s="233"/>
      <c r="D105" s="224" t="s">
        <v>178</v>
      </c>
      <c r="E105" s="234" t="s">
        <v>18</v>
      </c>
      <c r="F105" s="235" t="s">
        <v>1239</v>
      </c>
      <c r="G105" s="233"/>
      <c r="H105" s="236">
        <v>19.32</v>
      </c>
      <c r="I105" s="233"/>
      <c r="J105" s="233"/>
      <c r="K105" s="233"/>
      <c r="L105" s="237"/>
      <c r="M105" s="238"/>
      <c r="N105" s="239"/>
      <c r="O105" s="239"/>
      <c r="P105" s="239"/>
      <c r="Q105" s="239"/>
      <c r="R105" s="239"/>
      <c r="S105" s="239"/>
      <c r="T105" s="240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1" t="s">
        <v>178</v>
      </c>
      <c r="AU105" s="241" t="s">
        <v>84</v>
      </c>
      <c r="AV105" s="14" t="s">
        <v>84</v>
      </c>
      <c r="AW105" s="14" t="s">
        <v>180</v>
      </c>
      <c r="AX105" s="14" t="s">
        <v>76</v>
      </c>
      <c r="AY105" s="241" t="s">
        <v>167</v>
      </c>
    </row>
    <row r="106" s="2" customFormat="1" ht="33" customHeight="1">
      <c r="A106" s="33"/>
      <c r="B106" s="34"/>
      <c r="C106" s="206" t="s">
        <v>126</v>
      </c>
      <c r="D106" s="206" t="s">
        <v>169</v>
      </c>
      <c r="E106" s="207" t="s">
        <v>1240</v>
      </c>
      <c r="F106" s="208" t="s">
        <v>1241</v>
      </c>
      <c r="G106" s="209" t="s">
        <v>172</v>
      </c>
      <c r="H106" s="210">
        <v>217.94399999999999</v>
      </c>
      <c r="I106" s="211">
        <v>5570</v>
      </c>
      <c r="J106" s="211">
        <f>ROUND(I106*H106,2)</f>
        <v>1213948.0800000001</v>
      </c>
      <c r="K106" s="208" t="s">
        <v>173</v>
      </c>
      <c r="L106" s="39"/>
      <c r="M106" s="212" t="s">
        <v>18</v>
      </c>
      <c r="N106" s="213" t="s">
        <v>47</v>
      </c>
      <c r="O106" s="214">
        <v>2.3170000000000002</v>
      </c>
      <c r="P106" s="214">
        <f>O106*H106</f>
        <v>504.976248</v>
      </c>
      <c r="Q106" s="214">
        <v>2.5018699999999998</v>
      </c>
      <c r="R106" s="214">
        <f>Q106*H106</f>
        <v>545.2675552799999</v>
      </c>
      <c r="S106" s="214">
        <v>0</v>
      </c>
      <c r="T106" s="215">
        <f>S106*H106</f>
        <v>0</v>
      </c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R106" s="216" t="s">
        <v>174</v>
      </c>
      <c r="AT106" s="216" t="s">
        <v>169</v>
      </c>
      <c r="AU106" s="216" t="s">
        <v>84</v>
      </c>
      <c r="AY106" s="18" t="s">
        <v>167</v>
      </c>
      <c r="BE106" s="217">
        <f>IF(N106="základní",J106,0)</f>
        <v>1213948.0800000001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20</v>
      </c>
      <c r="BK106" s="217">
        <f>ROUND(I106*H106,2)</f>
        <v>1213948.0800000001</v>
      </c>
      <c r="BL106" s="18" t="s">
        <v>174</v>
      </c>
      <c r="BM106" s="216" t="s">
        <v>1242</v>
      </c>
    </row>
    <row r="107" s="2" customFormat="1">
      <c r="A107" s="33"/>
      <c r="B107" s="34"/>
      <c r="C107" s="35"/>
      <c r="D107" s="218" t="s">
        <v>176</v>
      </c>
      <c r="E107" s="35"/>
      <c r="F107" s="219" t="s">
        <v>1243</v>
      </c>
      <c r="G107" s="35"/>
      <c r="H107" s="35"/>
      <c r="I107" s="35"/>
      <c r="J107" s="35"/>
      <c r="K107" s="35"/>
      <c r="L107" s="39"/>
      <c r="M107" s="220"/>
      <c r="N107" s="221"/>
      <c r="O107" s="78"/>
      <c r="P107" s="78"/>
      <c r="Q107" s="78"/>
      <c r="R107" s="78"/>
      <c r="S107" s="78"/>
      <c r="T107" s="79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T107" s="18" t="s">
        <v>176</v>
      </c>
      <c r="AU107" s="18" t="s">
        <v>84</v>
      </c>
    </row>
    <row r="108" s="14" customFormat="1">
      <c r="A108" s="14"/>
      <c r="B108" s="232"/>
      <c r="C108" s="233"/>
      <c r="D108" s="224" t="s">
        <v>178</v>
      </c>
      <c r="E108" s="234" t="s">
        <v>18</v>
      </c>
      <c r="F108" s="235" t="s">
        <v>1244</v>
      </c>
      <c r="G108" s="233"/>
      <c r="H108" s="236">
        <v>217.94418966706701</v>
      </c>
      <c r="I108" s="233"/>
      <c r="J108" s="233"/>
      <c r="K108" s="233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178</v>
      </c>
      <c r="AU108" s="241" t="s">
        <v>84</v>
      </c>
      <c r="AV108" s="14" t="s">
        <v>84</v>
      </c>
      <c r="AW108" s="14" t="s">
        <v>180</v>
      </c>
      <c r="AX108" s="14" t="s">
        <v>76</v>
      </c>
      <c r="AY108" s="241" t="s">
        <v>167</v>
      </c>
    </row>
    <row r="109" s="2" customFormat="1" ht="44.25" customHeight="1">
      <c r="A109" s="33"/>
      <c r="B109" s="34"/>
      <c r="C109" s="206" t="s">
        <v>174</v>
      </c>
      <c r="D109" s="206" t="s">
        <v>169</v>
      </c>
      <c r="E109" s="207" t="s">
        <v>1245</v>
      </c>
      <c r="F109" s="208" t="s">
        <v>1246</v>
      </c>
      <c r="G109" s="209" t="s">
        <v>172</v>
      </c>
      <c r="H109" s="210">
        <v>687.36199999999997</v>
      </c>
      <c r="I109" s="211">
        <v>97.5</v>
      </c>
      <c r="J109" s="211">
        <f>ROUND(I109*H109,2)</f>
        <v>67017.800000000003</v>
      </c>
      <c r="K109" s="208" t="s">
        <v>173</v>
      </c>
      <c r="L109" s="39"/>
      <c r="M109" s="212" t="s">
        <v>18</v>
      </c>
      <c r="N109" s="213" t="s">
        <v>47</v>
      </c>
      <c r="O109" s="214">
        <v>0.20499999999999999</v>
      </c>
      <c r="P109" s="214">
        <f>O109*H109</f>
        <v>140.90920999999997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R109" s="216" t="s">
        <v>174</v>
      </c>
      <c r="AT109" s="216" t="s">
        <v>169</v>
      </c>
      <c r="AU109" s="216" t="s">
        <v>84</v>
      </c>
      <c r="AY109" s="18" t="s">
        <v>167</v>
      </c>
      <c r="BE109" s="217">
        <f>IF(N109="základní",J109,0)</f>
        <v>67017.800000000003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20</v>
      </c>
      <c r="BK109" s="217">
        <f>ROUND(I109*H109,2)</f>
        <v>67017.800000000003</v>
      </c>
      <c r="BL109" s="18" t="s">
        <v>174</v>
      </c>
      <c r="BM109" s="216" t="s">
        <v>1247</v>
      </c>
    </row>
    <row r="110" s="2" customFormat="1">
      <c r="A110" s="33"/>
      <c r="B110" s="34"/>
      <c r="C110" s="35"/>
      <c r="D110" s="218" t="s">
        <v>176</v>
      </c>
      <c r="E110" s="35"/>
      <c r="F110" s="219" t="s">
        <v>1248</v>
      </c>
      <c r="G110" s="35"/>
      <c r="H110" s="35"/>
      <c r="I110" s="35"/>
      <c r="J110" s="35"/>
      <c r="K110" s="35"/>
      <c r="L110" s="39"/>
      <c r="M110" s="220"/>
      <c r="N110" s="221"/>
      <c r="O110" s="78"/>
      <c r="P110" s="78"/>
      <c r="Q110" s="78"/>
      <c r="R110" s="78"/>
      <c r="S110" s="78"/>
      <c r="T110" s="79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T110" s="18" t="s">
        <v>176</v>
      </c>
      <c r="AU110" s="18" t="s">
        <v>84</v>
      </c>
    </row>
    <row r="111" s="14" customFormat="1">
      <c r="A111" s="14"/>
      <c r="B111" s="232"/>
      <c r="C111" s="233"/>
      <c r="D111" s="224" t="s">
        <v>178</v>
      </c>
      <c r="E111" s="234" t="s">
        <v>18</v>
      </c>
      <c r="F111" s="235" t="s">
        <v>1238</v>
      </c>
      <c r="G111" s="233"/>
      <c r="H111" s="236">
        <v>251.47406500046199</v>
      </c>
      <c r="I111" s="233"/>
      <c r="J111" s="233"/>
      <c r="K111" s="233"/>
      <c r="L111" s="237"/>
      <c r="M111" s="238"/>
      <c r="N111" s="239"/>
      <c r="O111" s="239"/>
      <c r="P111" s="239"/>
      <c r="Q111" s="239"/>
      <c r="R111" s="239"/>
      <c r="S111" s="239"/>
      <c r="T111" s="24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1" t="s">
        <v>178</v>
      </c>
      <c r="AU111" s="241" t="s">
        <v>84</v>
      </c>
      <c r="AV111" s="14" t="s">
        <v>84</v>
      </c>
      <c r="AW111" s="14" t="s">
        <v>180</v>
      </c>
      <c r="AX111" s="14" t="s">
        <v>76</v>
      </c>
      <c r="AY111" s="241" t="s">
        <v>167</v>
      </c>
    </row>
    <row r="112" s="14" customFormat="1">
      <c r="A112" s="14"/>
      <c r="B112" s="232"/>
      <c r="C112" s="233"/>
      <c r="D112" s="224" t="s">
        <v>178</v>
      </c>
      <c r="E112" s="234" t="s">
        <v>18</v>
      </c>
      <c r="F112" s="235" t="s">
        <v>1249</v>
      </c>
      <c r="G112" s="233"/>
      <c r="H112" s="236">
        <v>435.88837933413498</v>
      </c>
      <c r="I112" s="233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178</v>
      </c>
      <c r="AU112" s="241" t="s">
        <v>84</v>
      </c>
      <c r="AV112" s="14" t="s">
        <v>84</v>
      </c>
      <c r="AW112" s="14" t="s">
        <v>180</v>
      </c>
      <c r="AX112" s="14" t="s">
        <v>76</v>
      </c>
      <c r="AY112" s="241" t="s">
        <v>167</v>
      </c>
    </row>
    <row r="113" s="2" customFormat="1" ht="37.8" customHeight="1">
      <c r="A113" s="33"/>
      <c r="B113" s="34"/>
      <c r="C113" s="206" t="s">
        <v>183</v>
      </c>
      <c r="D113" s="206" t="s">
        <v>169</v>
      </c>
      <c r="E113" s="207" t="s">
        <v>208</v>
      </c>
      <c r="F113" s="208" t="s">
        <v>209</v>
      </c>
      <c r="G113" s="209" t="s">
        <v>172</v>
      </c>
      <c r="H113" s="210">
        <v>217.94399999999999</v>
      </c>
      <c r="I113" s="211">
        <v>307</v>
      </c>
      <c r="J113" s="211">
        <f>ROUND(I113*H113,2)</f>
        <v>66908.809999999998</v>
      </c>
      <c r="K113" s="208" t="s">
        <v>173</v>
      </c>
      <c r="L113" s="39"/>
      <c r="M113" s="212" t="s">
        <v>18</v>
      </c>
      <c r="N113" s="213" t="s">
        <v>47</v>
      </c>
      <c r="O113" s="214">
        <v>0.029999999999999999</v>
      </c>
      <c r="P113" s="214">
        <f>O113*H113</f>
        <v>6.5383199999999997</v>
      </c>
      <c r="Q113" s="214">
        <v>0.00091</v>
      </c>
      <c r="R113" s="214">
        <f>Q113*H113</f>
        <v>0.19832903999999998</v>
      </c>
      <c r="S113" s="214">
        <v>0</v>
      </c>
      <c r="T113" s="215">
        <f>S113*H113</f>
        <v>0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174</v>
      </c>
      <c r="AT113" s="216" t="s">
        <v>169</v>
      </c>
      <c r="AU113" s="216" t="s">
        <v>84</v>
      </c>
      <c r="AY113" s="18" t="s">
        <v>167</v>
      </c>
      <c r="BE113" s="217">
        <f>IF(N113="základní",J113,0)</f>
        <v>66908.809999999998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20</v>
      </c>
      <c r="BK113" s="217">
        <f>ROUND(I113*H113,2)</f>
        <v>66908.809999999998</v>
      </c>
      <c r="BL113" s="18" t="s">
        <v>174</v>
      </c>
      <c r="BM113" s="216" t="s">
        <v>1250</v>
      </c>
    </row>
    <row r="114" s="2" customFormat="1">
      <c r="A114" s="33"/>
      <c r="B114" s="34"/>
      <c r="C114" s="35"/>
      <c r="D114" s="218" t="s">
        <v>176</v>
      </c>
      <c r="E114" s="35"/>
      <c r="F114" s="219" t="s">
        <v>211</v>
      </c>
      <c r="G114" s="35"/>
      <c r="H114" s="35"/>
      <c r="I114" s="35"/>
      <c r="J114" s="35"/>
      <c r="K114" s="35"/>
      <c r="L114" s="39"/>
      <c r="M114" s="220"/>
      <c r="N114" s="221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176</v>
      </c>
      <c r="AU114" s="18" t="s">
        <v>84</v>
      </c>
    </row>
    <row r="115" s="14" customFormat="1">
      <c r="A115" s="14"/>
      <c r="B115" s="232"/>
      <c r="C115" s="233"/>
      <c r="D115" s="224" t="s">
        <v>178</v>
      </c>
      <c r="E115" s="234" t="s">
        <v>18</v>
      </c>
      <c r="F115" s="235" t="s">
        <v>1244</v>
      </c>
      <c r="G115" s="233"/>
      <c r="H115" s="236">
        <v>217.94418966706701</v>
      </c>
      <c r="I115" s="233"/>
      <c r="J115" s="233"/>
      <c r="K115" s="233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178</v>
      </c>
      <c r="AU115" s="241" t="s">
        <v>84</v>
      </c>
      <c r="AV115" s="14" t="s">
        <v>84</v>
      </c>
      <c r="AW115" s="14" t="s">
        <v>180</v>
      </c>
      <c r="AX115" s="14" t="s">
        <v>76</v>
      </c>
      <c r="AY115" s="241" t="s">
        <v>167</v>
      </c>
    </row>
    <row r="116" s="2" customFormat="1" ht="21.75" customHeight="1">
      <c r="A116" s="33"/>
      <c r="B116" s="34"/>
      <c r="C116" s="206" t="s">
        <v>196</v>
      </c>
      <c r="D116" s="206" t="s">
        <v>169</v>
      </c>
      <c r="E116" s="207" t="s">
        <v>1251</v>
      </c>
      <c r="F116" s="208" t="s">
        <v>1252</v>
      </c>
      <c r="G116" s="209" t="s">
        <v>322</v>
      </c>
      <c r="H116" s="210">
        <v>39.481000000000002</v>
      </c>
      <c r="I116" s="211">
        <v>40200</v>
      </c>
      <c r="J116" s="211">
        <f>ROUND(I116*H116,2)</f>
        <v>1587136.2</v>
      </c>
      <c r="K116" s="208" t="s">
        <v>173</v>
      </c>
      <c r="L116" s="39"/>
      <c r="M116" s="212" t="s">
        <v>18</v>
      </c>
      <c r="N116" s="213" t="s">
        <v>47</v>
      </c>
      <c r="O116" s="214">
        <v>15.231</v>
      </c>
      <c r="P116" s="214">
        <f>O116*H116</f>
        <v>601.33511099999998</v>
      </c>
      <c r="Q116" s="214">
        <v>1.06277</v>
      </c>
      <c r="R116" s="214">
        <f>Q116*H116</f>
        <v>41.959222369999999</v>
      </c>
      <c r="S116" s="214">
        <v>0</v>
      </c>
      <c r="T116" s="215">
        <f>S116*H116</f>
        <v>0</v>
      </c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R116" s="216" t="s">
        <v>174</v>
      </c>
      <c r="AT116" s="216" t="s">
        <v>169</v>
      </c>
      <c r="AU116" s="216" t="s">
        <v>84</v>
      </c>
      <c r="AY116" s="18" t="s">
        <v>167</v>
      </c>
      <c r="BE116" s="217">
        <f>IF(N116="základní",J116,0)</f>
        <v>1587136.2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20</v>
      </c>
      <c r="BK116" s="217">
        <f>ROUND(I116*H116,2)</f>
        <v>1587136.2</v>
      </c>
      <c r="BL116" s="18" t="s">
        <v>174</v>
      </c>
      <c r="BM116" s="216" t="s">
        <v>1253</v>
      </c>
    </row>
    <row r="117" s="2" customFormat="1">
      <c r="A117" s="33"/>
      <c r="B117" s="34"/>
      <c r="C117" s="35"/>
      <c r="D117" s="218" t="s">
        <v>176</v>
      </c>
      <c r="E117" s="35"/>
      <c r="F117" s="219" t="s">
        <v>1254</v>
      </c>
      <c r="G117" s="35"/>
      <c r="H117" s="35"/>
      <c r="I117" s="35"/>
      <c r="J117" s="35"/>
      <c r="K117" s="35"/>
      <c r="L117" s="39"/>
      <c r="M117" s="220"/>
      <c r="N117" s="221"/>
      <c r="O117" s="78"/>
      <c r="P117" s="78"/>
      <c r="Q117" s="78"/>
      <c r="R117" s="78"/>
      <c r="S117" s="78"/>
      <c r="T117" s="79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8" t="s">
        <v>176</v>
      </c>
      <c r="AU117" s="18" t="s">
        <v>84</v>
      </c>
    </row>
    <row r="118" s="13" customFormat="1">
      <c r="A118" s="13"/>
      <c r="B118" s="222"/>
      <c r="C118" s="223"/>
      <c r="D118" s="224" t="s">
        <v>178</v>
      </c>
      <c r="E118" s="225" t="s">
        <v>18</v>
      </c>
      <c r="F118" s="226" t="s">
        <v>1255</v>
      </c>
      <c r="G118" s="223"/>
      <c r="H118" s="225" t="s">
        <v>18</v>
      </c>
      <c r="I118" s="223"/>
      <c r="J118" s="223"/>
      <c r="K118" s="223"/>
      <c r="L118" s="227"/>
      <c r="M118" s="228"/>
      <c r="N118" s="229"/>
      <c r="O118" s="229"/>
      <c r="P118" s="229"/>
      <c r="Q118" s="229"/>
      <c r="R118" s="229"/>
      <c r="S118" s="229"/>
      <c r="T118" s="230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1" t="s">
        <v>178</v>
      </c>
      <c r="AU118" s="231" t="s">
        <v>84</v>
      </c>
      <c r="AV118" s="13" t="s">
        <v>20</v>
      </c>
      <c r="AW118" s="13" t="s">
        <v>180</v>
      </c>
      <c r="AX118" s="13" t="s">
        <v>76</v>
      </c>
      <c r="AY118" s="231" t="s">
        <v>167</v>
      </c>
    </row>
    <row r="119" s="14" customFormat="1">
      <c r="A119" s="14"/>
      <c r="B119" s="232"/>
      <c r="C119" s="233"/>
      <c r="D119" s="224" t="s">
        <v>178</v>
      </c>
      <c r="E119" s="234" t="s">
        <v>18</v>
      </c>
      <c r="F119" s="235" t="s">
        <v>1256</v>
      </c>
      <c r="G119" s="233"/>
      <c r="H119" s="236">
        <v>6.3706763133450499</v>
      </c>
      <c r="I119" s="233"/>
      <c r="J119" s="233"/>
      <c r="K119" s="233"/>
      <c r="L119" s="237"/>
      <c r="M119" s="238"/>
      <c r="N119" s="239"/>
      <c r="O119" s="239"/>
      <c r="P119" s="239"/>
      <c r="Q119" s="239"/>
      <c r="R119" s="239"/>
      <c r="S119" s="239"/>
      <c r="T119" s="24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1" t="s">
        <v>178</v>
      </c>
      <c r="AU119" s="241" t="s">
        <v>84</v>
      </c>
      <c r="AV119" s="14" t="s">
        <v>84</v>
      </c>
      <c r="AW119" s="14" t="s">
        <v>180</v>
      </c>
      <c r="AX119" s="14" t="s">
        <v>76</v>
      </c>
      <c r="AY119" s="241" t="s">
        <v>167</v>
      </c>
    </row>
    <row r="120" s="13" customFormat="1">
      <c r="A120" s="13"/>
      <c r="B120" s="222"/>
      <c r="C120" s="223"/>
      <c r="D120" s="224" t="s">
        <v>178</v>
      </c>
      <c r="E120" s="225" t="s">
        <v>18</v>
      </c>
      <c r="F120" s="226" t="s">
        <v>1257</v>
      </c>
      <c r="G120" s="223"/>
      <c r="H120" s="225" t="s">
        <v>18</v>
      </c>
      <c r="I120" s="223"/>
      <c r="J120" s="223"/>
      <c r="K120" s="223"/>
      <c r="L120" s="227"/>
      <c r="M120" s="228"/>
      <c r="N120" s="229"/>
      <c r="O120" s="229"/>
      <c r="P120" s="229"/>
      <c r="Q120" s="229"/>
      <c r="R120" s="229"/>
      <c r="S120" s="229"/>
      <c r="T120" s="230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1" t="s">
        <v>178</v>
      </c>
      <c r="AU120" s="231" t="s">
        <v>84</v>
      </c>
      <c r="AV120" s="13" t="s">
        <v>20</v>
      </c>
      <c r="AW120" s="13" t="s">
        <v>180</v>
      </c>
      <c r="AX120" s="13" t="s">
        <v>76</v>
      </c>
      <c r="AY120" s="231" t="s">
        <v>167</v>
      </c>
    </row>
    <row r="121" s="14" customFormat="1">
      <c r="A121" s="14"/>
      <c r="B121" s="232"/>
      <c r="C121" s="233"/>
      <c r="D121" s="224" t="s">
        <v>178</v>
      </c>
      <c r="E121" s="234" t="s">
        <v>18</v>
      </c>
      <c r="F121" s="235" t="s">
        <v>1258</v>
      </c>
      <c r="G121" s="233"/>
      <c r="H121" s="236">
        <v>33.110751891727602</v>
      </c>
      <c r="I121" s="233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178</v>
      </c>
      <c r="AU121" s="241" t="s">
        <v>84</v>
      </c>
      <c r="AV121" s="14" t="s">
        <v>84</v>
      </c>
      <c r="AW121" s="14" t="s">
        <v>180</v>
      </c>
      <c r="AX121" s="14" t="s">
        <v>76</v>
      </c>
      <c r="AY121" s="241" t="s">
        <v>167</v>
      </c>
    </row>
    <row r="122" s="2" customFormat="1" ht="24.15" customHeight="1">
      <c r="A122" s="33"/>
      <c r="B122" s="34"/>
      <c r="C122" s="206" t="s">
        <v>216</v>
      </c>
      <c r="D122" s="206" t="s">
        <v>169</v>
      </c>
      <c r="E122" s="207" t="s">
        <v>1259</v>
      </c>
      <c r="F122" s="208" t="s">
        <v>1260</v>
      </c>
      <c r="G122" s="209" t="s">
        <v>250</v>
      </c>
      <c r="H122" s="210">
        <v>163.66900000000001</v>
      </c>
      <c r="I122" s="211">
        <v>261</v>
      </c>
      <c r="J122" s="211">
        <f>ROUND(I122*H122,2)</f>
        <v>42717.610000000001</v>
      </c>
      <c r="K122" s="208" t="s">
        <v>173</v>
      </c>
      <c r="L122" s="39"/>
      <c r="M122" s="212" t="s">
        <v>18</v>
      </c>
      <c r="N122" s="213" t="s">
        <v>47</v>
      </c>
      <c r="O122" s="214">
        <v>0.28999999999999998</v>
      </c>
      <c r="P122" s="214">
        <f>O122*H122</f>
        <v>47.464010000000002</v>
      </c>
      <c r="Q122" s="214">
        <v>0.0010300000000000001</v>
      </c>
      <c r="R122" s="214">
        <f>Q122*H122</f>
        <v>0.16857907000000003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174</v>
      </c>
      <c r="AT122" s="216" t="s">
        <v>169</v>
      </c>
      <c r="AU122" s="216" t="s">
        <v>84</v>
      </c>
      <c r="AY122" s="18" t="s">
        <v>167</v>
      </c>
      <c r="BE122" s="217">
        <f>IF(N122="základní",J122,0)</f>
        <v>42717.610000000001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20</v>
      </c>
      <c r="BK122" s="217">
        <f>ROUND(I122*H122,2)</f>
        <v>42717.610000000001</v>
      </c>
      <c r="BL122" s="18" t="s">
        <v>174</v>
      </c>
      <c r="BM122" s="216" t="s">
        <v>1261</v>
      </c>
    </row>
    <row r="123" s="2" customFormat="1">
      <c r="A123" s="33"/>
      <c r="B123" s="34"/>
      <c r="C123" s="35"/>
      <c r="D123" s="218" t="s">
        <v>176</v>
      </c>
      <c r="E123" s="35"/>
      <c r="F123" s="219" t="s">
        <v>1262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176</v>
      </c>
      <c r="AU123" s="18" t="s">
        <v>84</v>
      </c>
    </row>
    <row r="124" s="13" customFormat="1">
      <c r="A124" s="13"/>
      <c r="B124" s="222"/>
      <c r="C124" s="223"/>
      <c r="D124" s="224" t="s">
        <v>178</v>
      </c>
      <c r="E124" s="225" t="s">
        <v>18</v>
      </c>
      <c r="F124" s="226" t="s">
        <v>1263</v>
      </c>
      <c r="G124" s="223"/>
      <c r="H124" s="225" t="s">
        <v>18</v>
      </c>
      <c r="I124" s="223"/>
      <c r="J124" s="223"/>
      <c r="K124" s="223"/>
      <c r="L124" s="227"/>
      <c r="M124" s="228"/>
      <c r="N124" s="229"/>
      <c r="O124" s="229"/>
      <c r="P124" s="229"/>
      <c r="Q124" s="229"/>
      <c r="R124" s="229"/>
      <c r="S124" s="229"/>
      <c r="T124" s="230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1" t="s">
        <v>178</v>
      </c>
      <c r="AU124" s="231" t="s">
        <v>84</v>
      </c>
      <c r="AV124" s="13" t="s">
        <v>20</v>
      </c>
      <c r="AW124" s="13" t="s">
        <v>180</v>
      </c>
      <c r="AX124" s="13" t="s">
        <v>76</v>
      </c>
      <c r="AY124" s="231" t="s">
        <v>167</v>
      </c>
    </row>
    <row r="125" s="14" customFormat="1">
      <c r="A125" s="14"/>
      <c r="B125" s="232"/>
      <c r="C125" s="233"/>
      <c r="D125" s="224" t="s">
        <v>178</v>
      </c>
      <c r="E125" s="234" t="s">
        <v>18</v>
      </c>
      <c r="F125" s="235" t="s">
        <v>1264</v>
      </c>
      <c r="G125" s="233"/>
      <c r="H125" s="236">
        <v>163.66902182161499</v>
      </c>
      <c r="I125" s="233"/>
      <c r="J125" s="233"/>
      <c r="K125" s="233"/>
      <c r="L125" s="237"/>
      <c r="M125" s="238"/>
      <c r="N125" s="239"/>
      <c r="O125" s="239"/>
      <c r="P125" s="239"/>
      <c r="Q125" s="239"/>
      <c r="R125" s="239"/>
      <c r="S125" s="239"/>
      <c r="T125" s="24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1" t="s">
        <v>178</v>
      </c>
      <c r="AU125" s="241" t="s">
        <v>84</v>
      </c>
      <c r="AV125" s="14" t="s">
        <v>84</v>
      </c>
      <c r="AW125" s="14" t="s">
        <v>180</v>
      </c>
      <c r="AX125" s="14" t="s">
        <v>76</v>
      </c>
      <c r="AY125" s="241" t="s">
        <v>167</v>
      </c>
    </row>
    <row r="126" s="12" customFormat="1" ht="22.8" customHeight="1">
      <c r="A126" s="12"/>
      <c r="B126" s="191"/>
      <c r="C126" s="192"/>
      <c r="D126" s="193" t="s">
        <v>75</v>
      </c>
      <c r="E126" s="204" t="s">
        <v>228</v>
      </c>
      <c r="F126" s="204" t="s">
        <v>264</v>
      </c>
      <c r="G126" s="192"/>
      <c r="H126" s="192"/>
      <c r="I126" s="192"/>
      <c r="J126" s="205">
        <f>BK126</f>
        <v>10753.120000000001</v>
      </c>
      <c r="K126" s="192"/>
      <c r="L126" s="196"/>
      <c r="M126" s="197"/>
      <c r="N126" s="198"/>
      <c r="O126" s="198"/>
      <c r="P126" s="199">
        <f>SUM(P127:P130)</f>
        <v>9.8201999999999998</v>
      </c>
      <c r="Q126" s="198"/>
      <c r="R126" s="199">
        <f>SUM(R127:R130)</f>
        <v>0.046645949999999999</v>
      </c>
      <c r="S126" s="198"/>
      <c r="T126" s="200">
        <f>SUM(T127:T130)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20</v>
      </c>
      <c r="AT126" s="202" t="s">
        <v>75</v>
      </c>
      <c r="AU126" s="202" t="s">
        <v>20</v>
      </c>
      <c r="AY126" s="201" t="s">
        <v>167</v>
      </c>
      <c r="BK126" s="203">
        <f>SUM(BK127:BK130)</f>
        <v>10753.120000000001</v>
      </c>
    </row>
    <row r="127" s="2" customFormat="1" ht="44.25" customHeight="1">
      <c r="A127" s="33"/>
      <c r="B127" s="34"/>
      <c r="C127" s="206" t="s">
        <v>221</v>
      </c>
      <c r="D127" s="206" t="s">
        <v>169</v>
      </c>
      <c r="E127" s="207" t="s">
        <v>299</v>
      </c>
      <c r="F127" s="208" t="s">
        <v>300</v>
      </c>
      <c r="G127" s="209" t="s">
        <v>124</v>
      </c>
      <c r="H127" s="210">
        <v>49.100999999999999</v>
      </c>
      <c r="I127" s="211">
        <v>219</v>
      </c>
      <c r="J127" s="211">
        <f>ROUND(I127*H127,2)</f>
        <v>10753.120000000001</v>
      </c>
      <c r="K127" s="208" t="s">
        <v>173</v>
      </c>
      <c r="L127" s="39"/>
      <c r="M127" s="212" t="s">
        <v>18</v>
      </c>
      <c r="N127" s="213" t="s">
        <v>47</v>
      </c>
      <c r="O127" s="214">
        <v>0.20000000000000001</v>
      </c>
      <c r="P127" s="214">
        <f>O127*H127</f>
        <v>9.8201999999999998</v>
      </c>
      <c r="Q127" s="214">
        <v>0.00095</v>
      </c>
      <c r="R127" s="214">
        <f>Q127*H127</f>
        <v>0.046645949999999999</v>
      </c>
      <c r="S127" s="214">
        <v>0</v>
      </c>
      <c r="T127" s="21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6" t="s">
        <v>174</v>
      </c>
      <c r="AT127" s="216" t="s">
        <v>169</v>
      </c>
      <c r="AU127" s="216" t="s">
        <v>84</v>
      </c>
      <c r="AY127" s="18" t="s">
        <v>167</v>
      </c>
      <c r="BE127" s="217">
        <f>IF(N127="základní",J127,0)</f>
        <v>10753.120000000001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20</v>
      </c>
      <c r="BK127" s="217">
        <f>ROUND(I127*H127,2)</f>
        <v>10753.120000000001</v>
      </c>
      <c r="BL127" s="18" t="s">
        <v>174</v>
      </c>
      <c r="BM127" s="216" t="s">
        <v>1265</v>
      </c>
    </row>
    <row r="128" s="2" customFormat="1">
      <c r="A128" s="33"/>
      <c r="B128" s="34"/>
      <c r="C128" s="35"/>
      <c r="D128" s="218" t="s">
        <v>176</v>
      </c>
      <c r="E128" s="35"/>
      <c r="F128" s="219" t="s">
        <v>302</v>
      </c>
      <c r="G128" s="35"/>
      <c r="H128" s="35"/>
      <c r="I128" s="35"/>
      <c r="J128" s="35"/>
      <c r="K128" s="35"/>
      <c r="L128" s="39"/>
      <c r="M128" s="220"/>
      <c r="N128" s="221"/>
      <c r="O128" s="78"/>
      <c r="P128" s="78"/>
      <c r="Q128" s="78"/>
      <c r="R128" s="78"/>
      <c r="S128" s="78"/>
      <c r="T128" s="79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8" t="s">
        <v>176</v>
      </c>
      <c r="AU128" s="18" t="s">
        <v>84</v>
      </c>
    </row>
    <row r="129" s="13" customFormat="1">
      <c r="A129" s="13"/>
      <c r="B129" s="222"/>
      <c r="C129" s="223"/>
      <c r="D129" s="224" t="s">
        <v>178</v>
      </c>
      <c r="E129" s="225" t="s">
        <v>18</v>
      </c>
      <c r="F129" s="226" t="s">
        <v>1263</v>
      </c>
      <c r="G129" s="223"/>
      <c r="H129" s="225" t="s">
        <v>18</v>
      </c>
      <c r="I129" s="223"/>
      <c r="J129" s="223"/>
      <c r="K129" s="223"/>
      <c r="L129" s="227"/>
      <c r="M129" s="228"/>
      <c r="N129" s="229"/>
      <c r="O129" s="229"/>
      <c r="P129" s="229"/>
      <c r="Q129" s="229"/>
      <c r="R129" s="229"/>
      <c r="S129" s="229"/>
      <c r="T129" s="230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1" t="s">
        <v>178</v>
      </c>
      <c r="AU129" s="231" t="s">
        <v>84</v>
      </c>
      <c r="AV129" s="13" t="s">
        <v>20</v>
      </c>
      <c r="AW129" s="13" t="s">
        <v>180</v>
      </c>
      <c r="AX129" s="13" t="s">
        <v>76</v>
      </c>
      <c r="AY129" s="231" t="s">
        <v>167</v>
      </c>
    </row>
    <row r="130" s="14" customFormat="1">
      <c r="A130" s="14"/>
      <c r="B130" s="232"/>
      <c r="C130" s="233"/>
      <c r="D130" s="224" t="s">
        <v>178</v>
      </c>
      <c r="E130" s="234" t="s">
        <v>18</v>
      </c>
      <c r="F130" s="235" t="s">
        <v>1266</v>
      </c>
      <c r="G130" s="233"/>
      <c r="H130" s="236">
        <v>49.100706546484403</v>
      </c>
      <c r="I130" s="233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178</v>
      </c>
      <c r="AU130" s="241" t="s">
        <v>84</v>
      </c>
      <c r="AV130" s="14" t="s">
        <v>84</v>
      </c>
      <c r="AW130" s="14" t="s">
        <v>180</v>
      </c>
      <c r="AX130" s="14" t="s">
        <v>76</v>
      </c>
      <c r="AY130" s="241" t="s">
        <v>167</v>
      </c>
    </row>
    <row r="131" s="12" customFormat="1" ht="22.8" customHeight="1">
      <c r="A131" s="12"/>
      <c r="B131" s="191"/>
      <c r="C131" s="192"/>
      <c r="D131" s="193" t="s">
        <v>75</v>
      </c>
      <c r="E131" s="204" t="s">
        <v>347</v>
      </c>
      <c r="F131" s="204" t="s">
        <v>348</v>
      </c>
      <c r="G131" s="192"/>
      <c r="H131" s="192"/>
      <c r="I131" s="192"/>
      <c r="J131" s="205">
        <f>BK131</f>
        <v>963575.89000000001</v>
      </c>
      <c r="K131" s="192"/>
      <c r="L131" s="196"/>
      <c r="M131" s="197"/>
      <c r="N131" s="198"/>
      <c r="O131" s="198"/>
      <c r="P131" s="199">
        <f>SUM(P132:P135)</f>
        <v>794.15594999999996</v>
      </c>
      <c r="Q131" s="198"/>
      <c r="R131" s="199">
        <f>SUM(R132:R135)</f>
        <v>0</v>
      </c>
      <c r="S131" s="198"/>
      <c r="T131" s="200">
        <f>SUM(T132:T135)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1" t="s">
        <v>20</v>
      </c>
      <c r="AT131" s="202" t="s">
        <v>75</v>
      </c>
      <c r="AU131" s="202" t="s">
        <v>20</v>
      </c>
      <c r="AY131" s="201" t="s">
        <v>167</v>
      </c>
      <c r="BK131" s="203">
        <f>SUM(BK132:BK135)</f>
        <v>963575.89000000001</v>
      </c>
    </row>
    <row r="132" s="2" customFormat="1" ht="49.05" customHeight="1">
      <c r="A132" s="33"/>
      <c r="B132" s="34"/>
      <c r="C132" s="206" t="s">
        <v>228</v>
      </c>
      <c r="D132" s="206" t="s">
        <v>169</v>
      </c>
      <c r="E132" s="207" t="s">
        <v>350</v>
      </c>
      <c r="F132" s="208" t="s">
        <v>351</v>
      </c>
      <c r="G132" s="209" t="s">
        <v>322</v>
      </c>
      <c r="H132" s="210">
        <v>1764.7909999999999</v>
      </c>
      <c r="I132" s="211">
        <v>388</v>
      </c>
      <c r="J132" s="211">
        <f>ROUND(I132*H132,2)</f>
        <v>684738.91000000003</v>
      </c>
      <c r="K132" s="208" t="s">
        <v>173</v>
      </c>
      <c r="L132" s="39"/>
      <c r="M132" s="212" t="s">
        <v>18</v>
      </c>
      <c r="N132" s="213" t="s">
        <v>47</v>
      </c>
      <c r="O132" s="214">
        <v>0.33200000000000002</v>
      </c>
      <c r="P132" s="214">
        <f>O132*H132</f>
        <v>585.91061200000001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6" t="s">
        <v>174</v>
      </c>
      <c r="AT132" s="216" t="s">
        <v>169</v>
      </c>
      <c r="AU132" s="216" t="s">
        <v>84</v>
      </c>
      <c r="AY132" s="18" t="s">
        <v>167</v>
      </c>
      <c r="BE132" s="217">
        <f>IF(N132="základní",J132,0)</f>
        <v>684738.91000000003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20</v>
      </c>
      <c r="BK132" s="217">
        <f>ROUND(I132*H132,2)</f>
        <v>684738.91000000003</v>
      </c>
      <c r="BL132" s="18" t="s">
        <v>174</v>
      </c>
      <c r="BM132" s="216" t="s">
        <v>1267</v>
      </c>
    </row>
    <row r="133" s="2" customFormat="1">
      <c r="A133" s="33"/>
      <c r="B133" s="34"/>
      <c r="C133" s="35"/>
      <c r="D133" s="218" t="s">
        <v>176</v>
      </c>
      <c r="E133" s="35"/>
      <c r="F133" s="219" t="s">
        <v>353</v>
      </c>
      <c r="G133" s="35"/>
      <c r="H133" s="35"/>
      <c r="I133" s="35"/>
      <c r="J133" s="35"/>
      <c r="K133" s="35"/>
      <c r="L133" s="39"/>
      <c r="M133" s="220"/>
      <c r="N133" s="221"/>
      <c r="O133" s="78"/>
      <c r="P133" s="78"/>
      <c r="Q133" s="78"/>
      <c r="R133" s="78"/>
      <c r="S133" s="78"/>
      <c r="T133" s="79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8" t="s">
        <v>176</v>
      </c>
      <c r="AU133" s="18" t="s">
        <v>84</v>
      </c>
    </row>
    <row r="134" s="2" customFormat="1" ht="62.7" customHeight="1">
      <c r="A134" s="33"/>
      <c r="B134" s="34"/>
      <c r="C134" s="206" t="s">
        <v>25</v>
      </c>
      <c r="D134" s="206" t="s">
        <v>169</v>
      </c>
      <c r="E134" s="207" t="s">
        <v>355</v>
      </c>
      <c r="F134" s="208" t="s">
        <v>356</v>
      </c>
      <c r="G134" s="209" t="s">
        <v>322</v>
      </c>
      <c r="H134" s="210">
        <v>1764.7909999999999</v>
      </c>
      <c r="I134" s="211">
        <v>158</v>
      </c>
      <c r="J134" s="211">
        <f>ROUND(I134*H134,2)</f>
        <v>278836.97999999998</v>
      </c>
      <c r="K134" s="208" t="s">
        <v>173</v>
      </c>
      <c r="L134" s="39"/>
      <c r="M134" s="212" t="s">
        <v>18</v>
      </c>
      <c r="N134" s="213" t="s">
        <v>47</v>
      </c>
      <c r="O134" s="214">
        <v>0.11799999999999999</v>
      </c>
      <c r="P134" s="214">
        <f>O134*H134</f>
        <v>208.24533799999998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174</v>
      </c>
      <c r="AT134" s="216" t="s">
        <v>169</v>
      </c>
      <c r="AU134" s="216" t="s">
        <v>84</v>
      </c>
      <c r="AY134" s="18" t="s">
        <v>167</v>
      </c>
      <c r="BE134" s="217">
        <f>IF(N134="základní",J134,0)</f>
        <v>278836.97999999998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20</v>
      </c>
      <c r="BK134" s="217">
        <f>ROUND(I134*H134,2)</f>
        <v>278836.97999999998</v>
      </c>
      <c r="BL134" s="18" t="s">
        <v>174</v>
      </c>
      <c r="BM134" s="216" t="s">
        <v>1268</v>
      </c>
    </row>
    <row r="135" s="2" customFormat="1">
      <c r="A135" s="33"/>
      <c r="B135" s="34"/>
      <c r="C135" s="35"/>
      <c r="D135" s="218" t="s">
        <v>176</v>
      </c>
      <c r="E135" s="35"/>
      <c r="F135" s="219" t="s">
        <v>358</v>
      </c>
      <c r="G135" s="35"/>
      <c r="H135" s="35"/>
      <c r="I135" s="35"/>
      <c r="J135" s="35"/>
      <c r="K135" s="35"/>
      <c r="L135" s="39"/>
      <c r="M135" s="220"/>
      <c r="N135" s="221"/>
      <c r="O135" s="78"/>
      <c r="P135" s="78"/>
      <c r="Q135" s="78"/>
      <c r="R135" s="78"/>
      <c r="S135" s="78"/>
      <c r="T135" s="79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176</v>
      </c>
      <c r="AU135" s="18" t="s">
        <v>84</v>
      </c>
    </row>
    <row r="136" s="12" customFormat="1" ht="25.92" customHeight="1">
      <c r="A136" s="12"/>
      <c r="B136" s="191"/>
      <c r="C136" s="192"/>
      <c r="D136" s="193" t="s">
        <v>75</v>
      </c>
      <c r="E136" s="194" t="s">
        <v>359</v>
      </c>
      <c r="F136" s="194" t="s">
        <v>360</v>
      </c>
      <c r="G136" s="192"/>
      <c r="H136" s="192"/>
      <c r="I136" s="192"/>
      <c r="J136" s="195">
        <f>BK136</f>
        <v>5000416.4999999991</v>
      </c>
      <c r="K136" s="192"/>
      <c r="L136" s="196"/>
      <c r="M136" s="197"/>
      <c r="N136" s="198"/>
      <c r="O136" s="198"/>
      <c r="P136" s="199">
        <f>P137+P156+P178+P187+P198</f>
        <v>2229.3002459999998</v>
      </c>
      <c r="Q136" s="198"/>
      <c r="R136" s="199">
        <f>R137+R156+R178+R187+R198</f>
        <v>17.215503740000003</v>
      </c>
      <c r="S136" s="198"/>
      <c r="T136" s="200">
        <f>T137+T156+T178+T187+T198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1" t="s">
        <v>84</v>
      </c>
      <c r="AT136" s="202" t="s">
        <v>75</v>
      </c>
      <c r="AU136" s="202" t="s">
        <v>76</v>
      </c>
      <c r="AY136" s="201" t="s">
        <v>167</v>
      </c>
      <c r="BK136" s="203">
        <f>BK137+BK156+BK178+BK187+BK198</f>
        <v>5000416.4999999991</v>
      </c>
    </row>
    <row r="137" s="12" customFormat="1" ht="22.8" customHeight="1">
      <c r="A137" s="12"/>
      <c r="B137" s="191"/>
      <c r="C137" s="192"/>
      <c r="D137" s="193" t="s">
        <v>75</v>
      </c>
      <c r="E137" s="204" t="s">
        <v>361</v>
      </c>
      <c r="F137" s="204" t="s">
        <v>362</v>
      </c>
      <c r="G137" s="192"/>
      <c r="H137" s="192"/>
      <c r="I137" s="192"/>
      <c r="J137" s="205">
        <f>BK137</f>
        <v>2792051.5399999996</v>
      </c>
      <c r="K137" s="192"/>
      <c r="L137" s="196"/>
      <c r="M137" s="197"/>
      <c r="N137" s="198"/>
      <c r="O137" s="198"/>
      <c r="P137" s="199">
        <f>SUM(P138:P155)</f>
        <v>1129.0776319999998</v>
      </c>
      <c r="Q137" s="198"/>
      <c r="R137" s="199">
        <f>SUM(R138:R155)</f>
        <v>6.3236287400000002</v>
      </c>
      <c r="S137" s="198"/>
      <c r="T137" s="200">
        <f>SUM(T138:T155)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1" t="s">
        <v>84</v>
      </c>
      <c r="AT137" s="202" t="s">
        <v>75</v>
      </c>
      <c r="AU137" s="202" t="s">
        <v>20</v>
      </c>
      <c r="AY137" s="201" t="s">
        <v>167</v>
      </c>
      <c r="BK137" s="203">
        <f>SUM(BK138:BK155)</f>
        <v>2792051.5399999996</v>
      </c>
    </row>
    <row r="138" s="2" customFormat="1" ht="37.8" customHeight="1">
      <c r="A138" s="33"/>
      <c r="B138" s="34"/>
      <c r="C138" s="206" t="s">
        <v>242</v>
      </c>
      <c r="D138" s="206" t="s">
        <v>169</v>
      </c>
      <c r="E138" s="207" t="s">
        <v>1269</v>
      </c>
      <c r="F138" s="208" t="s">
        <v>1270</v>
      </c>
      <c r="G138" s="209" t="s">
        <v>124</v>
      </c>
      <c r="H138" s="210">
        <v>3352.9879999999998</v>
      </c>
      <c r="I138" s="211">
        <v>199</v>
      </c>
      <c r="J138" s="211">
        <f>ROUND(I138*H138,2)</f>
        <v>667244.60999999999</v>
      </c>
      <c r="K138" s="208" t="s">
        <v>173</v>
      </c>
      <c r="L138" s="39"/>
      <c r="M138" s="212" t="s">
        <v>18</v>
      </c>
      <c r="N138" s="213" t="s">
        <v>47</v>
      </c>
      <c r="O138" s="214">
        <v>0.28999999999999998</v>
      </c>
      <c r="P138" s="214">
        <f>O138*H138</f>
        <v>972.36651999999992</v>
      </c>
      <c r="Q138" s="214">
        <v>3.0000000000000001E-05</v>
      </c>
      <c r="R138" s="214">
        <f>Q138*H138</f>
        <v>0.10058963999999999</v>
      </c>
      <c r="S138" s="214">
        <v>0</v>
      </c>
      <c r="T138" s="21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277</v>
      </c>
      <c r="AT138" s="216" t="s">
        <v>169</v>
      </c>
      <c r="AU138" s="216" t="s">
        <v>84</v>
      </c>
      <c r="AY138" s="18" t="s">
        <v>167</v>
      </c>
      <c r="BE138" s="217">
        <f>IF(N138="základní",J138,0)</f>
        <v>667244.60999999999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20</v>
      </c>
      <c r="BK138" s="217">
        <f>ROUND(I138*H138,2)</f>
        <v>667244.60999999999</v>
      </c>
      <c r="BL138" s="18" t="s">
        <v>277</v>
      </c>
      <c r="BM138" s="216" t="s">
        <v>1271</v>
      </c>
    </row>
    <row r="139" s="2" customFormat="1">
      <c r="A139" s="33"/>
      <c r="B139" s="34"/>
      <c r="C139" s="35"/>
      <c r="D139" s="218" t="s">
        <v>176</v>
      </c>
      <c r="E139" s="35"/>
      <c r="F139" s="219" t="s">
        <v>1272</v>
      </c>
      <c r="G139" s="35"/>
      <c r="H139" s="35"/>
      <c r="I139" s="35"/>
      <c r="J139" s="35"/>
      <c r="K139" s="35"/>
      <c r="L139" s="39"/>
      <c r="M139" s="220"/>
      <c r="N139" s="221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176</v>
      </c>
      <c r="AU139" s="18" t="s">
        <v>84</v>
      </c>
    </row>
    <row r="140" s="14" customFormat="1">
      <c r="A140" s="14"/>
      <c r="B140" s="232"/>
      <c r="C140" s="233"/>
      <c r="D140" s="224" t="s">
        <v>178</v>
      </c>
      <c r="E140" s="234" t="s">
        <v>18</v>
      </c>
      <c r="F140" s="235" t="s">
        <v>1273</v>
      </c>
      <c r="G140" s="233"/>
      <c r="H140" s="236">
        <v>3352.9875333394998</v>
      </c>
      <c r="I140" s="233"/>
      <c r="J140" s="233"/>
      <c r="K140" s="233"/>
      <c r="L140" s="237"/>
      <c r="M140" s="238"/>
      <c r="N140" s="239"/>
      <c r="O140" s="239"/>
      <c r="P140" s="239"/>
      <c r="Q140" s="239"/>
      <c r="R140" s="239"/>
      <c r="S140" s="239"/>
      <c r="T140" s="24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1" t="s">
        <v>178</v>
      </c>
      <c r="AU140" s="241" t="s">
        <v>84</v>
      </c>
      <c r="AV140" s="14" t="s">
        <v>84</v>
      </c>
      <c r="AW140" s="14" t="s">
        <v>180</v>
      </c>
      <c r="AX140" s="14" t="s">
        <v>76</v>
      </c>
      <c r="AY140" s="241" t="s">
        <v>167</v>
      </c>
    </row>
    <row r="141" s="2" customFormat="1" ht="37.8" customHeight="1">
      <c r="A141" s="33"/>
      <c r="B141" s="34"/>
      <c r="C141" s="206" t="s">
        <v>247</v>
      </c>
      <c r="D141" s="206" t="s">
        <v>169</v>
      </c>
      <c r="E141" s="207" t="s">
        <v>1274</v>
      </c>
      <c r="F141" s="208" t="s">
        <v>1275</v>
      </c>
      <c r="G141" s="209" t="s">
        <v>124</v>
      </c>
      <c r="H141" s="210">
        <v>16.367000000000001</v>
      </c>
      <c r="I141" s="211">
        <v>252</v>
      </c>
      <c r="J141" s="211">
        <f>ROUND(I141*H141,2)</f>
        <v>4124.4799999999996</v>
      </c>
      <c r="K141" s="208" t="s">
        <v>173</v>
      </c>
      <c r="L141" s="39"/>
      <c r="M141" s="212" t="s">
        <v>18</v>
      </c>
      <c r="N141" s="213" t="s">
        <v>47</v>
      </c>
      <c r="O141" s="214">
        <v>0.35599999999999998</v>
      </c>
      <c r="P141" s="214">
        <f>O141*H141</f>
        <v>5.8266520000000002</v>
      </c>
      <c r="Q141" s="214">
        <v>5.0000000000000002E-05</v>
      </c>
      <c r="R141" s="214">
        <f>Q141*H141</f>
        <v>0.00081835000000000013</v>
      </c>
      <c r="S141" s="214">
        <v>0</v>
      </c>
      <c r="T141" s="215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6" t="s">
        <v>277</v>
      </c>
      <c r="AT141" s="216" t="s">
        <v>169</v>
      </c>
      <c r="AU141" s="216" t="s">
        <v>84</v>
      </c>
      <c r="AY141" s="18" t="s">
        <v>167</v>
      </c>
      <c r="BE141" s="217">
        <f>IF(N141="základní",J141,0)</f>
        <v>4124.4799999999996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20</v>
      </c>
      <c r="BK141" s="217">
        <f>ROUND(I141*H141,2)</f>
        <v>4124.4799999999996</v>
      </c>
      <c r="BL141" s="18" t="s">
        <v>277</v>
      </c>
      <c r="BM141" s="216" t="s">
        <v>1276</v>
      </c>
    </row>
    <row r="142" s="2" customFormat="1">
      <c r="A142" s="33"/>
      <c r="B142" s="34"/>
      <c r="C142" s="35"/>
      <c r="D142" s="218" t="s">
        <v>176</v>
      </c>
      <c r="E142" s="35"/>
      <c r="F142" s="219" t="s">
        <v>1277</v>
      </c>
      <c r="G142" s="35"/>
      <c r="H142" s="35"/>
      <c r="I142" s="35"/>
      <c r="J142" s="35"/>
      <c r="K142" s="35"/>
      <c r="L142" s="39"/>
      <c r="M142" s="220"/>
      <c r="N142" s="221"/>
      <c r="O142" s="78"/>
      <c r="P142" s="78"/>
      <c r="Q142" s="78"/>
      <c r="R142" s="78"/>
      <c r="S142" s="78"/>
      <c r="T142" s="79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8" t="s">
        <v>176</v>
      </c>
      <c r="AU142" s="18" t="s">
        <v>84</v>
      </c>
    </row>
    <row r="143" s="13" customFormat="1">
      <c r="A143" s="13"/>
      <c r="B143" s="222"/>
      <c r="C143" s="223"/>
      <c r="D143" s="224" t="s">
        <v>178</v>
      </c>
      <c r="E143" s="225" t="s">
        <v>18</v>
      </c>
      <c r="F143" s="226" t="s">
        <v>1278</v>
      </c>
      <c r="G143" s="223"/>
      <c r="H143" s="225" t="s">
        <v>18</v>
      </c>
      <c r="I143" s="223"/>
      <c r="J143" s="223"/>
      <c r="K143" s="223"/>
      <c r="L143" s="227"/>
      <c r="M143" s="228"/>
      <c r="N143" s="229"/>
      <c r="O143" s="229"/>
      <c r="P143" s="229"/>
      <c r="Q143" s="229"/>
      <c r="R143" s="229"/>
      <c r="S143" s="229"/>
      <c r="T143" s="23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1" t="s">
        <v>178</v>
      </c>
      <c r="AU143" s="231" t="s">
        <v>84</v>
      </c>
      <c r="AV143" s="13" t="s">
        <v>20</v>
      </c>
      <c r="AW143" s="13" t="s">
        <v>180</v>
      </c>
      <c r="AX143" s="13" t="s">
        <v>76</v>
      </c>
      <c r="AY143" s="231" t="s">
        <v>167</v>
      </c>
    </row>
    <row r="144" s="14" customFormat="1">
      <c r="A144" s="14"/>
      <c r="B144" s="232"/>
      <c r="C144" s="233"/>
      <c r="D144" s="224" t="s">
        <v>178</v>
      </c>
      <c r="E144" s="234" t="s">
        <v>18</v>
      </c>
      <c r="F144" s="235" t="s">
        <v>1279</v>
      </c>
      <c r="G144" s="233"/>
      <c r="H144" s="236">
        <v>16.366902182161478</v>
      </c>
      <c r="I144" s="233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178</v>
      </c>
      <c r="AU144" s="241" t="s">
        <v>84</v>
      </c>
      <c r="AV144" s="14" t="s">
        <v>84</v>
      </c>
      <c r="AW144" s="14" t="s">
        <v>180</v>
      </c>
      <c r="AX144" s="14" t="s">
        <v>76</v>
      </c>
      <c r="AY144" s="241" t="s">
        <v>167</v>
      </c>
    </row>
    <row r="145" s="2" customFormat="1" ht="24.15" customHeight="1">
      <c r="A145" s="33"/>
      <c r="B145" s="34"/>
      <c r="C145" s="253" t="s">
        <v>255</v>
      </c>
      <c r="D145" s="253" t="s">
        <v>272</v>
      </c>
      <c r="E145" s="254" t="s">
        <v>1280</v>
      </c>
      <c r="F145" s="255" t="s">
        <v>1281</v>
      </c>
      <c r="G145" s="256" t="s">
        <v>124</v>
      </c>
      <c r="H145" s="257">
        <v>3926.9830000000002</v>
      </c>
      <c r="I145" s="258">
        <v>476</v>
      </c>
      <c r="J145" s="258">
        <f>ROUND(I145*H145,2)</f>
        <v>1869243.9099999999</v>
      </c>
      <c r="K145" s="255" t="s">
        <v>173</v>
      </c>
      <c r="L145" s="259"/>
      <c r="M145" s="260" t="s">
        <v>18</v>
      </c>
      <c r="N145" s="261" t="s">
        <v>47</v>
      </c>
      <c r="O145" s="214">
        <v>0</v>
      </c>
      <c r="P145" s="214">
        <f>O145*H145</f>
        <v>0</v>
      </c>
      <c r="Q145" s="214">
        <v>0.0014499999999999999</v>
      </c>
      <c r="R145" s="214">
        <f>Q145*H145</f>
        <v>5.6941253500000002</v>
      </c>
      <c r="S145" s="214">
        <v>0</v>
      </c>
      <c r="T145" s="21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6" t="s">
        <v>373</v>
      </c>
      <c r="AT145" s="216" t="s">
        <v>272</v>
      </c>
      <c r="AU145" s="216" t="s">
        <v>84</v>
      </c>
      <c r="AY145" s="18" t="s">
        <v>167</v>
      </c>
      <c r="BE145" s="217">
        <f>IF(N145="základní",J145,0)</f>
        <v>1869243.9099999999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20</v>
      </c>
      <c r="BK145" s="217">
        <f>ROUND(I145*H145,2)</f>
        <v>1869243.9099999999</v>
      </c>
      <c r="BL145" s="18" t="s">
        <v>277</v>
      </c>
      <c r="BM145" s="216" t="s">
        <v>1282</v>
      </c>
    </row>
    <row r="146" s="14" customFormat="1">
      <c r="A146" s="14"/>
      <c r="B146" s="232"/>
      <c r="C146" s="233"/>
      <c r="D146" s="224" t="s">
        <v>178</v>
      </c>
      <c r="E146" s="233"/>
      <c r="F146" s="235" t="s">
        <v>1283</v>
      </c>
      <c r="G146" s="233"/>
      <c r="H146" s="236">
        <v>3926.9830000000002</v>
      </c>
      <c r="I146" s="233"/>
      <c r="J146" s="233"/>
      <c r="K146" s="233"/>
      <c r="L146" s="237"/>
      <c r="M146" s="238"/>
      <c r="N146" s="239"/>
      <c r="O146" s="239"/>
      <c r="P146" s="239"/>
      <c r="Q146" s="239"/>
      <c r="R146" s="239"/>
      <c r="S146" s="239"/>
      <c r="T146" s="240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1" t="s">
        <v>178</v>
      </c>
      <c r="AU146" s="241" t="s">
        <v>84</v>
      </c>
      <c r="AV146" s="14" t="s">
        <v>84</v>
      </c>
      <c r="AW146" s="14" t="s">
        <v>4</v>
      </c>
      <c r="AX146" s="14" t="s">
        <v>20</v>
      </c>
      <c r="AY146" s="241" t="s">
        <v>167</v>
      </c>
    </row>
    <row r="147" s="2" customFormat="1" ht="24.15" customHeight="1">
      <c r="A147" s="33"/>
      <c r="B147" s="34"/>
      <c r="C147" s="206" t="s">
        <v>265</v>
      </c>
      <c r="D147" s="206" t="s">
        <v>169</v>
      </c>
      <c r="E147" s="207" t="s">
        <v>1284</v>
      </c>
      <c r="F147" s="208" t="s">
        <v>1285</v>
      </c>
      <c r="G147" s="209" t="s">
        <v>124</v>
      </c>
      <c r="H147" s="210">
        <v>1676.4939999999999</v>
      </c>
      <c r="I147" s="211">
        <v>53.100000000000001</v>
      </c>
      <c r="J147" s="211">
        <f>ROUND(I147*H147,2)</f>
        <v>89021.830000000002</v>
      </c>
      <c r="K147" s="208" t="s">
        <v>173</v>
      </c>
      <c r="L147" s="39"/>
      <c r="M147" s="212" t="s">
        <v>18</v>
      </c>
      <c r="N147" s="213" t="s">
        <v>47</v>
      </c>
      <c r="O147" s="214">
        <v>0.089999999999999997</v>
      </c>
      <c r="P147" s="214">
        <f>O147*H147</f>
        <v>150.88445999999999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6" t="s">
        <v>277</v>
      </c>
      <c r="AT147" s="216" t="s">
        <v>169</v>
      </c>
      <c r="AU147" s="216" t="s">
        <v>84</v>
      </c>
      <c r="AY147" s="18" t="s">
        <v>167</v>
      </c>
      <c r="BE147" s="217">
        <f>IF(N147="základní",J147,0)</f>
        <v>89021.830000000002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20</v>
      </c>
      <c r="BK147" s="217">
        <f>ROUND(I147*H147,2)</f>
        <v>89021.830000000002</v>
      </c>
      <c r="BL147" s="18" t="s">
        <v>277</v>
      </c>
      <c r="BM147" s="216" t="s">
        <v>1286</v>
      </c>
    </row>
    <row r="148" s="2" customFormat="1">
      <c r="A148" s="33"/>
      <c r="B148" s="34"/>
      <c r="C148" s="35"/>
      <c r="D148" s="218" t="s">
        <v>176</v>
      </c>
      <c r="E148" s="35"/>
      <c r="F148" s="219" t="s">
        <v>1287</v>
      </c>
      <c r="G148" s="35"/>
      <c r="H148" s="35"/>
      <c r="I148" s="35"/>
      <c r="J148" s="35"/>
      <c r="K148" s="35"/>
      <c r="L148" s="39"/>
      <c r="M148" s="220"/>
      <c r="N148" s="221"/>
      <c r="O148" s="78"/>
      <c r="P148" s="78"/>
      <c r="Q148" s="78"/>
      <c r="R148" s="78"/>
      <c r="S148" s="78"/>
      <c r="T148" s="79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8" t="s">
        <v>176</v>
      </c>
      <c r="AU148" s="18" t="s">
        <v>84</v>
      </c>
    </row>
    <row r="149" s="14" customFormat="1">
      <c r="A149" s="14"/>
      <c r="B149" s="232"/>
      <c r="C149" s="233"/>
      <c r="D149" s="224" t="s">
        <v>178</v>
      </c>
      <c r="E149" s="234" t="s">
        <v>18</v>
      </c>
      <c r="F149" s="235" t="s">
        <v>1288</v>
      </c>
      <c r="G149" s="233"/>
      <c r="H149" s="236">
        <v>1676.4937666697499</v>
      </c>
      <c r="I149" s="233"/>
      <c r="J149" s="233"/>
      <c r="K149" s="233"/>
      <c r="L149" s="237"/>
      <c r="M149" s="238"/>
      <c r="N149" s="239"/>
      <c r="O149" s="239"/>
      <c r="P149" s="239"/>
      <c r="Q149" s="239"/>
      <c r="R149" s="239"/>
      <c r="S149" s="239"/>
      <c r="T149" s="240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1" t="s">
        <v>178</v>
      </c>
      <c r="AU149" s="241" t="s">
        <v>84</v>
      </c>
      <c r="AV149" s="14" t="s">
        <v>84</v>
      </c>
      <c r="AW149" s="14" t="s">
        <v>180</v>
      </c>
      <c r="AX149" s="14" t="s">
        <v>76</v>
      </c>
      <c r="AY149" s="241" t="s">
        <v>167</v>
      </c>
    </row>
    <row r="150" s="2" customFormat="1" ht="16.5" customHeight="1">
      <c r="A150" s="33"/>
      <c r="B150" s="34"/>
      <c r="C150" s="253" t="s">
        <v>8</v>
      </c>
      <c r="D150" s="253" t="s">
        <v>272</v>
      </c>
      <c r="E150" s="254" t="s">
        <v>1289</v>
      </c>
      <c r="F150" s="255" t="s">
        <v>1290</v>
      </c>
      <c r="G150" s="256" t="s">
        <v>124</v>
      </c>
      <c r="H150" s="257">
        <v>1760.318</v>
      </c>
      <c r="I150" s="258">
        <v>34.200000000000003</v>
      </c>
      <c r="J150" s="258">
        <f>ROUND(I150*H150,2)</f>
        <v>60202.879999999997</v>
      </c>
      <c r="K150" s="255" t="s">
        <v>173</v>
      </c>
      <c r="L150" s="259"/>
      <c r="M150" s="260" t="s">
        <v>18</v>
      </c>
      <c r="N150" s="261" t="s">
        <v>47</v>
      </c>
      <c r="O150" s="214">
        <v>0</v>
      </c>
      <c r="P150" s="214">
        <f>O150*H150</f>
        <v>0</v>
      </c>
      <c r="Q150" s="214">
        <v>0.00029999999999999997</v>
      </c>
      <c r="R150" s="214">
        <f>Q150*H150</f>
        <v>0.52809539999999999</v>
      </c>
      <c r="S150" s="214">
        <v>0</v>
      </c>
      <c r="T150" s="21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6" t="s">
        <v>373</v>
      </c>
      <c r="AT150" s="216" t="s">
        <v>272</v>
      </c>
      <c r="AU150" s="216" t="s">
        <v>84</v>
      </c>
      <c r="AY150" s="18" t="s">
        <v>167</v>
      </c>
      <c r="BE150" s="217">
        <f>IF(N150="základní",J150,0)</f>
        <v>60202.879999999997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20</v>
      </c>
      <c r="BK150" s="217">
        <f>ROUND(I150*H150,2)</f>
        <v>60202.879999999997</v>
      </c>
      <c r="BL150" s="18" t="s">
        <v>277</v>
      </c>
      <c r="BM150" s="216" t="s">
        <v>1291</v>
      </c>
    </row>
    <row r="151" s="14" customFormat="1">
      <c r="A151" s="14"/>
      <c r="B151" s="232"/>
      <c r="C151" s="233"/>
      <c r="D151" s="224" t="s">
        <v>178</v>
      </c>
      <c r="E151" s="233"/>
      <c r="F151" s="235" t="s">
        <v>1292</v>
      </c>
      <c r="G151" s="233"/>
      <c r="H151" s="236">
        <v>1760.318</v>
      </c>
      <c r="I151" s="233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178</v>
      </c>
      <c r="AU151" s="241" t="s">
        <v>84</v>
      </c>
      <c r="AV151" s="14" t="s">
        <v>84</v>
      </c>
      <c r="AW151" s="14" t="s">
        <v>4</v>
      </c>
      <c r="AX151" s="14" t="s">
        <v>20</v>
      </c>
      <c r="AY151" s="241" t="s">
        <v>167</v>
      </c>
    </row>
    <row r="152" s="2" customFormat="1" ht="44.25" customHeight="1">
      <c r="A152" s="33"/>
      <c r="B152" s="34"/>
      <c r="C152" s="206" t="s">
        <v>277</v>
      </c>
      <c r="D152" s="206" t="s">
        <v>169</v>
      </c>
      <c r="E152" s="207" t="s">
        <v>387</v>
      </c>
      <c r="F152" s="208" t="s">
        <v>388</v>
      </c>
      <c r="G152" s="209" t="s">
        <v>389</v>
      </c>
      <c r="H152" s="210">
        <v>26898.377</v>
      </c>
      <c r="I152" s="211">
        <v>3.0499999999999998</v>
      </c>
      <c r="J152" s="211">
        <f>ROUND(I152*H152,2)</f>
        <v>82040.050000000003</v>
      </c>
      <c r="K152" s="208" t="s">
        <v>173</v>
      </c>
      <c r="L152" s="39"/>
      <c r="M152" s="212" t="s">
        <v>18</v>
      </c>
      <c r="N152" s="213" t="s">
        <v>47</v>
      </c>
      <c r="O152" s="214">
        <v>0</v>
      </c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6" t="s">
        <v>277</v>
      </c>
      <c r="AT152" s="216" t="s">
        <v>169</v>
      </c>
      <c r="AU152" s="216" t="s">
        <v>84</v>
      </c>
      <c r="AY152" s="18" t="s">
        <v>167</v>
      </c>
      <c r="BE152" s="217">
        <f>IF(N152="základní",J152,0)</f>
        <v>82040.050000000003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20</v>
      </c>
      <c r="BK152" s="217">
        <f>ROUND(I152*H152,2)</f>
        <v>82040.050000000003</v>
      </c>
      <c r="BL152" s="18" t="s">
        <v>277</v>
      </c>
      <c r="BM152" s="216" t="s">
        <v>1293</v>
      </c>
    </row>
    <row r="153" s="2" customFormat="1">
      <c r="A153" s="33"/>
      <c r="B153" s="34"/>
      <c r="C153" s="35"/>
      <c r="D153" s="218" t="s">
        <v>176</v>
      </c>
      <c r="E153" s="35"/>
      <c r="F153" s="219" t="s">
        <v>391</v>
      </c>
      <c r="G153" s="35"/>
      <c r="H153" s="35"/>
      <c r="I153" s="35"/>
      <c r="J153" s="35"/>
      <c r="K153" s="35"/>
      <c r="L153" s="39"/>
      <c r="M153" s="220"/>
      <c r="N153" s="221"/>
      <c r="O153" s="78"/>
      <c r="P153" s="78"/>
      <c r="Q153" s="78"/>
      <c r="R153" s="78"/>
      <c r="S153" s="78"/>
      <c r="T153" s="79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8" t="s">
        <v>176</v>
      </c>
      <c r="AU153" s="18" t="s">
        <v>84</v>
      </c>
    </row>
    <row r="154" s="2" customFormat="1" ht="55.5" customHeight="1">
      <c r="A154" s="33"/>
      <c r="B154" s="34"/>
      <c r="C154" s="206" t="s">
        <v>284</v>
      </c>
      <c r="D154" s="206" t="s">
        <v>169</v>
      </c>
      <c r="E154" s="207" t="s">
        <v>393</v>
      </c>
      <c r="F154" s="208" t="s">
        <v>394</v>
      </c>
      <c r="G154" s="209" t="s">
        <v>389</v>
      </c>
      <c r="H154" s="210">
        <v>26898.377</v>
      </c>
      <c r="I154" s="211">
        <v>0.75</v>
      </c>
      <c r="J154" s="211">
        <f>ROUND(I154*H154,2)</f>
        <v>20173.779999999999</v>
      </c>
      <c r="K154" s="208" t="s">
        <v>173</v>
      </c>
      <c r="L154" s="39"/>
      <c r="M154" s="212" t="s">
        <v>18</v>
      </c>
      <c r="N154" s="213" t="s">
        <v>47</v>
      </c>
      <c r="O154" s="214">
        <v>0</v>
      </c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6" t="s">
        <v>277</v>
      </c>
      <c r="AT154" s="216" t="s">
        <v>169</v>
      </c>
      <c r="AU154" s="216" t="s">
        <v>84</v>
      </c>
      <c r="AY154" s="18" t="s">
        <v>167</v>
      </c>
      <c r="BE154" s="217">
        <f>IF(N154="základní",J154,0)</f>
        <v>20173.779999999999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20</v>
      </c>
      <c r="BK154" s="217">
        <f>ROUND(I154*H154,2)</f>
        <v>20173.779999999999</v>
      </c>
      <c r="BL154" s="18" t="s">
        <v>277</v>
      </c>
      <c r="BM154" s="216" t="s">
        <v>1294</v>
      </c>
    </row>
    <row r="155" s="2" customFormat="1">
      <c r="A155" s="33"/>
      <c r="B155" s="34"/>
      <c r="C155" s="35"/>
      <c r="D155" s="218" t="s">
        <v>176</v>
      </c>
      <c r="E155" s="35"/>
      <c r="F155" s="219" t="s">
        <v>396</v>
      </c>
      <c r="G155" s="35"/>
      <c r="H155" s="35"/>
      <c r="I155" s="35"/>
      <c r="J155" s="35"/>
      <c r="K155" s="35"/>
      <c r="L155" s="39"/>
      <c r="M155" s="220"/>
      <c r="N155" s="221"/>
      <c r="O155" s="78"/>
      <c r="P155" s="78"/>
      <c r="Q155" s="78"/>
      <c r="R155" s="78"/>
      <c r="S155" s="78"/>
      <c r="T155" s="79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176</v>
      </c>
      <c r="AU155" s="18" t="s">
        <v>84</v>
      </c>
    </row>
    <row r="156" s="12" customFormat="1" ht="22.8" customHeight="1">
      <c r="A156" s="12"/>
      <c r="B156" s="191"/>
      <c r="C156" s="192"/>
      <c r="D156" s="193" t="s">
        <v>75</v>
      </c>
      <c r="E156" s="204" t="s">
        <v>397</v>
      </c>
      <c r="F156" s="204" t="s">
        <v>398</v>
      </c>
      <c r="G156" s="192"/>
      <c r="H156" s="192"/>
      <c r="I156" s="192"/>
      <c r="J156" s="205">
        <f>BK156</f>
        <v>1084237.8999999999</v>
      </c>
      <c r="K156" s="192"/>
      <c r="L156" s="196"/>
      <c r="M156" s="197"/>
      <c r="N156" s="198"/>
      <c r="O156" s="198"/>
      <c r="P156" s="199">
        <f>SUM(P157:P177)</f>
        <v>354.55855900000006</v>
      </c>
      <c r="Q156" s="198"/>
      <c r="R156" s="199">
        <f>SUM(R157:R177)</f>
        <v>9.3026990000000005</v>
      </c>
      <c r="S156" s="198"/>
      <c r="T156" s="200">
        <f>SUM(T157:T177)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1" t="s">
        <v>84</v>
      </c>
      <c r="AT156" s="202" t="s">
        <v>75</v>
      </c>
      <c r="AU156" s="202" t="s">
        <v>20</v>
      </c>
      <c r="AY156" s="201" t="s">
        <v>167</v>
      </c>
      <c r="BK156" s="203">
        <f>SUM(BK157:BK177)</f>
        <v>1084237.8999999999</v>
      </c>
    </row>
    <row r="157" s="2" customFormat="1" ht="37.8" customHeight="1">
      <c r="A157" s="33"/>
      <c r="B157" s="34"/>
      <c r="C157" s="206" t="s">
        <v>290</v>
      </c>
      <c r="D157" s="206" t="s">
        <v>169</v>
      </c>
      <c r="E157" s="207" t="s">
        <v>400</v>
      </c>
      <c r="F157" s="208" t="s">
        <v>401</v>
      </c>
      <c r="G157" s="209" t="s">
        <v>124</v>
      </c>
      <c r="H157" s="210">
        <v>1676.4939999999999</v>
      </c>
      <c r="I157" s="211">
        <v>51.5</v>
      </c>
      <c r="J157" s="211">
        <f>ROUND(I157*H157,2)</f>
        <v>86339.440000000002</v>
      </c>
      <c r="K157" s="208" t="s">
        <v>173</v>
      </c>
      <c r="L157" s="39"/>
      <c r="M157" s="212" t="s">
        <v>18</v>
      </c>
      <c r="N157" s="213" t="s">
        <v>47</v>
      </c>
      <c r="O157" s="214">
        <v>0.111</v>
      </c>
      <c r="P157" s="214">
        <f>O157*H157</f>
        <v>186.090834</v>
      </c>
      <c r="Q157" s="214">
        <v>0</v>
      </c>
      <c r="R157" s="214">
        <f>Q157*H157</f>
        <v>0</v>
      </c>
      <c r="S157" s="214">
        <v>0</v>
      </c>
      <c r="T157" s="21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16" t="s">
        <v>277</v>
      </c>
      <c r="AT157" s="216" t="s">
        <v>169</v>
      </c>
      <c r="AU157" s="216" t="s">
        <v>84</v>
      </c>
      <c r="AY157" s="18" t="s">
        <v>167</v>
      </c>
      <c r="BE157" s="217">
        <f>IF(N157="základní",J157,0)</f>
        <v>86339.440000000002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20</v>
      </c>
      <c r="BK157" s="217">
        <f>ROUND(I157*H157,2)</f>
        <v>86339.440000000002</v>
      </c>
      <c r="BL157" s="18" t="s">
        <v>277</v>
      </c>
      <c r="BM157" s="216" t="s">
        <v>1295</v>
      </c>
    </row>
    <row r="158" s="2" customFormat="1">
      <c r="A158" s="33"/>
      <c r="B158" s="34"/>
      <c r="C158" s="35"/>
      <c r="D158" s="218" t="s">
        <v>176</v>
      </c>
      <c r="E158" s="35"/>
      <c r="F158" s="219" t="s">
        <v>403</v>
      </c>
      <c r="G158" s="35"/>
      <c r="H158" s="35"/>
      <c r="I158" s="35"/>
      <c r="J158" s="35"/>
      <c r="K158" s="35"/>
      <c r="L158" s="39"/>
      <c r="M158" s="220"/>
      <c r="N158" s="221"/>
      <c r="O158" s="78"/>
      <c r="P158" s="78"/>
      <c r="Q158" s="78"/>
      <c r="R158" s="78"/>
      <c r="S158" s="78"/>
      <c r="T158" s="79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T158" s="18" t="s">
        <v>176</v>
      </c>
      <c r="AU158" s="18" t="s">
        <v>84</v>
      </c>
    </row>
    <row r="159" s="14" customFormat="1">
      <c r="A159" s="14"/>
      <c r="B159" s="232"/>
      <c r="C159" s="233"/>
      <c r="D159" s="224" t="s">
        <v>178</v>
      </c>
      <c r="E159" s="234" t="s">
        <v>18</v>
      </c>
      <c r="F159" s="235" t="s">
        <v>1296</v>
      </c>
      <c r="G159" s="233"/>
      <c r="H159" s="236">
        <v>1676.4937666697499</v>
      </c>
      <c r="I159" s="233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178</v>
      </c>
      <c r="AU159" s="241" t="s">
        <v>84</v>
      </c>
      <c r="AV159" s="14" t="s">
        <v>84</v>
      </c>
      <c r="AW159" s="14" t="s">
        <v>180</v>
      </c>
      <c r="AX159" s="14" t="s">
        <v>76</v>
      </c>
      <c r="AY159" s="241" t="s">
        <v>167</v>
      </c>
    </row>
    <row r="160" s="2" customFormat="1" ht="24.15" customHeight="1">
      <c r="A160" s="33"/>
      <c r="B160" s="34"/>
      <c r="C160" s="253" t="s">
        <v>298</v>
      </c>
      <c r="D160" s="253" t="s">
        <v>272</v>
      </c>
      <c r="E160" s="254" t="s">
        <v>1297</v>
      </c>
      <c r="F160" s="255" t="s">
        <v>1298</v>
      </c>
      <c r="G160" s="256" t="s">
        <v>124</v>
      </c>
      <c r="H160" s="257">
        <v>1760.318</v>
      </c>
      <c r="I160" s="258">
        <v>391</v>
      </c>
      <c r="J160" s="258">
        <f>ROUND(I160*H160,2)</f>
        <v>688284.33999999997</v>
      </c>
      <c r="K160" s="255" t="s">
        <v>173</v>
      </c>
      <c r="L160" s="259"/>
      <c r="M160" s="260" t="s">
        <v>18</v>
      </c>
      <c r="N160" s="261" t="s">
        <v>47</v>
      </c>
      <c r="O160" s="214">
        <v>0</v>
      </c>
      <c r="P160" s="214">
        <f>O160*H160</f>
        <v>0</v>
      </c>
      <c r="Q160" s="214">
        <v>0.0035000000000000001</v>
      </c>
      <c r="R160" s="214">
        <f>Q160*H160</f>
        <v>6.1611130000000003</v>
      </c>
      <c r="S160" s="214">
        <v>0</v>
      </c>
      <c r="T160" s="21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6" t="s">
        <v>373</v>
      </c>
      <c r="AT160" s="216" t="s">
        <v>272</v>
      </c>
      <c r="AU160" s="216" t="s">
        <v>84</v>
      </c>
      <c r="AY160" s="18" t="s">
        <v>167</v>
      </c>
      <c r="BE160" s="217">
        <f>IF(N160="základní",J160,0)</f>
        <v>688284.33999999997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20</v>
      </c>
      <c r="BK160" s="217">
        <f>ROUND(I160*H160,2)</f>
        <v>688284.33999999997</v>
      </c>
      <c r="BL160" s="18" t="s">
        <v>277</v>
      </c>
      <c r="BM160" s="216" t="s">
        <v>1299</v>
      </c>
    </row>
    <row r="161" s="14" customFormat="1">
      <c r="A161" s="14"/>
      <c r="B161" s="232"/>
      <c r="C161" s="233"/>
      <c r="D161" s="224" t="s">
        <v>178</v>
      </c>
      <c r="E161" s="233"/>
      <c r="F161" s="235" t="s">
        <v>1292</v>
      </c>
      <c r="G161" s="233"/>
      <c r="H161" s="236">
        <v>1760.318</v>
      </c>
      <c r="I161" s="233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178</v>
      </c>
      <c r="AU161" s="241" t="s">
        <v>84</v>
      </c>
      <c r="AV161" s="14" t="s">
        <v>84</v>
      </c>
      <c r="AW161" s="14" t="s">
        <v>4</v>
      </c>
      <c r="AX161" s="14" t="s">
        <v>20</v>
      </c>
      <c r="AY161" s="241" t="s">
        <v>167</v>
      </c>
    </row>
    <row r="162" s="2" customFormat="1" ht="44.25" customHeight="1">
      <c r="A162" s="33"/>
      <c r="B162" s="34"/>
      <c r="C162" s="206" t="s">
        <v>305</v>
      </c>
      <c r="D162" s="206" t="s">
        <v>169</v>
      </c>
      <c r="E162" s="207" t="s">
        <v>1300</v>
      </c>
      <c r="F162" s="208" t="s">
        <v>1301</v>
      </c>
      <c r="G162" s="209" t="s">
        <v>124</v>
      </c>
      <c r="H162" s="210">
        <v>5062.2150000000001</v>
      </c>
      <c r="I162" s="211">
        <v>14.800000000000001</v>
      </c>
      <c r="J162" s="211">
        <f>ROUND(I162*H162,2)</f>
        <v>74920.779999999999</v>
      </c>
      <c r="K162" s="208" t="s">
        <v>173</v>
      </c>
      <c r="L162" s="39"/>
      <c r="M162" s="212" t="s">
        <v>18</v>
      </c>
      <c r="N162" s="213" t="s">
        <v>47</v>
      </c>
      <c r="O162" s="214">
        <v>0.025000000000000001</v>
      </c>
      <c r="P162" s="214">
        <f>O162*H162</f>
        <v>126.55537500000001</v>
      </c>
      <c r="Q162" s="214">
        <v>0</v>
      </c>
      <c r="R162" s="214">
        <f>Q162*H162</f>
        <v>0</v>
      </c>
      <c r="S162" s="214">
        <v>0</v>
      </c>
      <c r="T162" s="21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6" t="s">
        <v>277</v>
      </c>
      <c r="AT162" s="216" t="s">
        <v>169</v>
      </c>
      <c r="AU162" s="216" t="s">
        <v>84</v>
      </c>
      <c r="AY162" s="18" t="s">
        <v>167</v>
      </c>
      <c r="BE162" s="217">
        <f>IF(N162="základní",J162,0)</f>
        <v>74920.779999999999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20</v>
      </c>
      <c r="BK162" s="217">
        <f>ROUND(I162*H162,2)</f>
        <v>74920.779999999999</v>
      </c>
      <c r="BL162" s="18" t="s">
        <v>277</v>
      </c>
      <c r="BM162" s="216" t="s">
        <v>1302</v>
      </c>
    </row>
    <row r="163" s="2" customFormat="1">
      <c r="A163" s="33"/>
      <c r="B163" s="34"/>
      <c r="C163" s="35"/>
      <c r="D163" s="218" t="s">
        <v>176</v>
      </c>
      <c r="E163" s="35"/>
      <c r="F163" s="219" t="s">
        <v>1303</v>
      </c>
      <c r="G163" s="35"/>
      <c r="H163" s="35"/>
      <c r="I163" s="35"/>
      <c r="J163" s="35"/>
      <c r="K163" s="35"/>
      <c r="L163" s="39"/>
      <c r="M163" s="220"/>
      <c r="N163" s="221"/>
      <c r="O163" s="78"/>
      <c r="P163" s="78"/>
      <c r="Q163" s="78"/>
      <c r="R163" s="78"/>
      <c r="S163" s="78"/>
      <c r="T163" s="79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8" t="s">
        <v>176</v>
      </c>
      <c r="AU163" s="18" t="s">
        <v>84</v>
      </c>
    </row>
    <row r="164" s="14" customFormat="1">
      <c r="A164" s="14"/>
      <c r="B164" s="232"/>
      <c r="C164" s="233"/>
      <c r="D164" s="224" t="s">
        <v>178</v>
      </c>
      <c r="E164" s="234" t="s">
        <v>18</v>
      </c>
      <c r="F164" s="235" t="s">
        <v>1304</v>
      </c>
      <c r="G164" s="233"/>
      <c r="H164" s="236">
        <v>5029.4813000092499</v>
      </c>
      <c r="I164" s="233"/>
      <c r="J164" s="233"/>
      <c r="K164" s="233"/>
      <c r="L164" s="237"/>
      <c r="M164" s="238"/>
      <c r="N164" s="239"/>
      <c r="O164" s="239"/>
      <c r="P164" s="239"/>
      <c r="Q164" s="239"/>
      <c r="R164" s="239"/>
      <c r="S164" s="239"/>
      <c r="T164" s="24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1" t="s">
        <v>178</v>
      </c>
      <c r="AU164" s="241" t="s">
        <v>84</v>
      </c>
      <c r="AV164" s="14" t="s">
        <v>84</v>
      </c>
      <c r="AW164" s="14" t="s">
        <v>180</v>
      </c>
      <c r="AX164" s="14" t="s">
        <v>76</v>
      </c>
      <c r="AY164" s="241" t="s">
        <v>167</v>
      </c>
    </row>
    <row r="165" s="13" customFormat="1">
      <c r="A165" s="13"/>
      <c r="B165" s="222"/>
      <c r="C165" s="223"/>
      <c r="D165" s="224" t="s">
        <v>178</v>
      </c>
      <c r="E165" s="225" t="s">
        <v>18</v>
      </c>
      <c r="F165" s="226" t="s">
        <v>1278</v>
      </c>
      <c r="G165" s="223"/>
      <c r="H165" s="225" t="s">
        <v>18</v>
      </c>
      <c r="I165" s="223"/>
      <c r="J165" s="223"/>
      <c r="K165" s="223"/>
      <c r="L165" s="227"/>
      <c r="M165" s="228"/>
      <c r="N165" s="229"/>
      <c r="O165" s="229"/>
      <c r="P165" s="229"/>
      <c r="Q165" s="229"/>
      <c r="R165" s="229"/>
      <c r="S165" s="229"/>
      <c r="T165" s="23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1" t="s">
        <v>178</v>
      </c>
      <c r="AU165" s="231" t="s">
        <v>84</v>
      </c>
      <c r="AV165" s="13" t="s">
        <v>20</v>
      </c>
      <c r="AW165" s="13" t="s">
        <v>180</v>
      </c>
      <c r="AX165" s="13" t="s">
        <v>76</v>
      </c>
      <c r="AY165" s="231" t="s">
        <v>167</v>
      </c>
    </row>
    <row r="166" s="14" customFormat="1">
      <c r="A166" s="14"/>
      <c r="B166" s="232"/>
      <c r="C166" s="233"/>
      <c r="D166" s="224" t="s">
        <v>178</v>
      </c>
      <c r="E166" s="234" t="s">
        <v>18</v>
      </c>
      <c r="F166" s="235" t="s">
        <v>1305</v>
      </c>
      <c r="G166" s="233"/>
      <c r="H166" s="236">
        <v>32.733804364322957</v>
      </c>
      <c r="I166" s="233"/>
      <c r="J166" s="233"/>
      <c r="K166" s="233"/>
      <c r="L166" s="237"/>
      <c r="M166" s="238"/>
      <c r="N166" s="239"/>
      <c r="O166" s="239"/>
      <c r="P166" s="239"/>
      <c r="Q166" s="239"/>
      <c r="R166" s="239"/>
      <c r="S166" s="239"/>
      <c r="T166" s="24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1" t="s">
        <v>178</v>
      </c>
      <c r="AU166" s="241" t="s">
        <v>84</v>
      </c>
      <c r="AV166" s="14" t="s">
        <v>84</v>
      </c>
      <c r="AW166" s="14" t="s">
        <v>180</v>
      </c>
      <c r="AX166" s="14" t="s">
        <v>76</v>
      </c>
      <c r="AY166" s="241" t="s">
        <v>167</v>
      </c>
    </row>
    <row r="167" s="2" customFormat="1" ht="16.5" customHeight="1">
      <c r="A167" s="33"/>
      <c r="B167" s="34"/>
      <c r="C167" s="253" t="s">
        <v>7</v>
      </c>
      <c r="D167" s="253" t="s">
        <v>272</v>
      </c>
      <c r="E167" s="254" t="s">
        <v>1306</v>
      </c>
      <c r="F167" s="255" t="s">
        <v>1307</v>
      </c>
      <c r="G167" s="256" t="s">
        <v>124</v>
      </c>
      <c r="H167" s="257">
        <v>5900.0119999999997</v>
      </c>
      <c r="I167" s="258">
        <v>9.1999999999999993</v>
      </c>
      <c r="J167" s="258">
        <f>ROUND(I167*H167,2)</f>
        <v>54280.110000000001</v>
      </c>
      <c r="K167" s="255" t="s">
        <v>173</v>
      </c>
      <c r="L167" s="259"/>
      <c r="M167" s="260" t="s">
        <v>18</v>
      </c>
      <c r="N167" s="261" t="s">
        <v>47</v>
      </c>
      <c r="O167" s="214">
        <v>0</v>
      </c>
      <c r="P167" s="214">
        <f>O167*H167</f>
        <v>0</v>
      </c>
      <c r="Q167" s="214">
        <v>0.00040000000000000002</v>
      </c>
      <c r="R167" s="214">
        <f>Q167*H167</f>
        <v>2.3600048</v>
      </c>
      <c r="S167" s="214">
        <v>0</v>
      </c>
      <c r="T167" s="21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6" t="s">
        <v>373</v>
      </c>
      <c r="AT167" s="216" t="s">
        <v>272</v>
      </c>
      <c r="AU167" s="216" t="s">
        <v>84</v>
      </c>
      <c r="AY167" s="18" t="s">
        <v>167</v>
      </c>
      <c r="BE167" s="217">
        <f>IF(N167="základní",J167,0)</f>
        <v>54280.110000000001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8" t="s">
        <v>20</v>
      </c>
      <c r="BK167" s="217">
        <f>ROUND(I167*H167,2)</f>
        <v>54280.110000000001</v>
      </c>
      <c r="BL167" s="18" t="s">
        <v>277</v>
      </c>
      <c r="BM167" s="216" t="s">
        <v>1308</v>
      </c>
    </row>
    <row r="168" s="14" customFormat="1">
      <c r="A168" s="14"/>
      <c r="B168" s="232"/>
      <c r="C168" s="233"/>
      <c r="D168" s="224" t="s">
        <v>178</v>
      </c>
      <c r="E168" s="233"/>
      <c r="F168" s="235" t="s">
        <v>1309</v>
      </c>
      <c r="G168" s="233"/>
      <c r="H168" s="236">
        <v>5900.0119999999997</v>
      </c>
      <c r="I168" s="233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178</v>
      </c>
      <c r="AU168" s="241" t="s">
        <v>84</v>
      </c>
      <c r="AV168" s="14" t="s">
        <v>84</v>
      </c>
      <c r="AW168" s="14" t="s">
        <v>4</v>
      </c>
      <c r="AX168" s="14" t="s">
        <v>20</v>
      </c>
      <c r="AY168" s="241" t="s">
        <v>167</v>
      </c>
    </row>
    <row r="169" s="2" customFormat="1" ht="44.25" customHeight="1">
      <c r="A169" s="33"/>
      <c r="B169" s="34"/>
      <c r="C169" s="206" t="s">
        <v>319</v>
      </c>
      <c r="D169" s="206" t="s">
        <v>169</v>
      </c>
      <c r="E169" s="207" t="s">
        <v>1300</v>
      </c>
      <c r="F169" s="208" t="s">
        <v>1301</v>
      </c>
      <c r="G169" s="209" t="s">
        <v>124</v>
      </c>
      <c r="H169" s="210">
        <v>1676.4939999999999</v>
      </c>
      <c r="I169" s="211">
        <v>14.800000000000001</v>
      </c>
      <c r="J169" s="211">
        <f>ROUND(I169*H169,2)</f>
        <v>24812.110000000001</v>
      </c>
      <c r="K169" s="208" t="s">
        <v>173</v>
      </c>
      <c r="L169" s="39"/>
      <c r="M169" s="212" t="s">
        <v>18</v>
      </c>
      <c r="N169" s="213" t="s">
        <v>47</v>
      </c>
      <c r="O169" s="214">
        <v>0.025000000000000001</v>
      </c>
      <c r="P169" s="214">
        <f>O169*H169</f>
        <v>41.912350000000004</v>
      </c>
      <c r="Q169" s="214">
        <v>0</v>
      </c>
      <c r="R169" s="214">
        <f>Q169*H169</f>
        <v>0</v>
      </c>
      <c r="S169" s="214">
        <v>0</v>
      </c>
      <c r="T169" s="21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6" t="s">
        <v>277</v>
      </c>
      <c r="AT169" s="216" t="s">
        <v>169</v>
      </c>
      <c r="AU169" s="216" t="s">
        <v>84</v>
      </c>
      <c r="AY169" s="18" t="s">
        <v>167</v>
      </c>
      <c r="BE169" s="217">
        <f>IF(N169="základní",J169,0)</f>
        <v>24812.110000000001</v>
      </c>
      <c r="BF169" s="217">
        <f>IF(N169="snížená",J169,0)</f>
        <v>0</v>
      </c>
      <c r="BG169" s="217">
        <f>IF(N169="zákl. přenesená",J169,0)</f>
        <v>0</v>
      </c>
      <c r="BH169" s="217">
        <f>IF(N169="sníž. přenesená",J169,0)</f>
        <v>0</v>
      </c>
      <c r="BI169" s="217">
        <f>IF(N169="nulová",J169,0)</f>
        <v>0</v>
      </c>
      <c r="BJ169" s="18" t="s">
        <v>20</v>
      </c>
      <c r="BK169" s="217">
        <f>ROUND(I169*H169,2)</f>
        <v>24812.110000000001</v>
      </c>
      <c r="BL169" s="18" t="s">
        <v>277</v>
      </c>
      <c r="BM169" s="216" t="s">
        <v>1310</v>
      </c>
    </row>
    <row r="170" s="2" customFormat="1">
      <c r="A170" s="33"/>
      <c r="B170" s="34"/>
      <c r="C170" s="35"/>
      <c r="D170" s="218" t="s">
        <v>176</v>
      </c>
      <c r="E170" s="35"/>
      <c r="F170" s="219" t="s">
        <v>1303</v>
      </c>
      <c r="G170" s="35"/>
      <c r="H170" s="35"/>
      <c r="I170" s="35"/>
      <c r="J170" s="35"/>
      <c r="K170" s="35"/>
      <c r="L170" s="39"/>
      <c r="M170" s="220"/>
      <c r="N170" s="221"/>
      <c r="O170" s="78"/>
      <c r="P170" s="78"/>
      <c r="Q170" s="78"/>
      <c r="R170" s="78"/>
      <c r="S170" s="78"/>
      <c r="T170" s="79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8" t="s">
        <v>176</v>
      </c>
      <c r="AU170" s="18" t="s">
        <v>84</v>
      </c>
    </row>
    <row r="171" s="14" customFormat="1">
      <c r="A171" s="14"/>
      <c r="B171" s="232"/>
      <c r="C171" s="233"/>
      <c r="D171" s="224" t="s">
        <v>178</v>
      </c>
      <c r="E171" s="234" t="s">
        <v>18</v>
      </c>
      <c r="F171" s="235" t="s">
        <v>1311</v>
      </c>
      <c r="G171" s="233"/>
      <c r="H171" s="236">
        <v>1676.4937666697499</v>
      </c>
      <c r="I171" s="233"/>
      <c r="J171" s="233"/>
      <c r="K171" s="233"/>
      <c r="L171" s="237"/>
      <c r="M171" s="238"/>
      <c r="N171" s="239"/>
      <c r="O171" s="239"/>
      <c r="P171" s="239"/>
      <c r="Q171" s="239"/>
      <c r="R171" s="239"/>
      <c r="S171" s="239"/>
      <c r="T171" s="24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1" t="s">
        <v>178</v>
      </c>
      <c r="AU171" s="241" t="s">
        <v>84</v>
      </c>
      <c r="AV171" s="14" t="s">
        <v>84</v>
      </c>
      <c r="AW171" s="14" t="s">
        <v>180</v>
      </c>
      <c r="AX171" s="14" t="s">
        <v>76</v>
      </c>
      <c r="AY171" s="241" t="s">
        <v>167</v>
      </c>
    </row>
    <row r="172" s="2" customFormat="1" ht="24.15" customHeight="1">
      <c r="A172" s="33"/>
      <c r="B172" s="34"/>
      <c r="C172" s="253" t="s">
        <v>325</v>
      </c>
      <c r="D172" s="253" t="s">
        <v>272</v>
      </c>
      <c r="E172" s="254" t="s">
        <v>1312</v>
      </c>
      <c r="F172" s="255" t="s">
        <v>1313</v>
      </c>
      <c r="G172" s="256" t="s">
        <v>124</v>
      </c>
      <c r="H172" s="257">
        <v>1953.953</v>
      </c>
      <c r="I172" s="258">
        <v>66.099999999999994</v>
      </c>
      <c r="J172" s="258">
        <f>ROUND(I172*H172,2)</f>
        <v>129156.28999999999</v>
      </c>
      <c r="K172" s="255" t="s">
        <v>173</v>
      </c>
      <c r="L172" s="259"/>
      <c r="M172" s="260" t="s">
        <v>18</v>
      </c>
      <c r="N172" s="261" t="s">
        <v>47</v>
      </c>
      <c r="O172" s="214">
        <v>0</v>
      </c>
      <c r="P172" s="214">
        <f>O172*H172</f>
        <v>0</v>
      </c>
      <c r="Q172" s="214">
        <v>0.00040000000000000002</v>
      </c>
      <c r="R172" s="214">
        <f>Q172*H172</f>
        <v>0.78158119999999998</v>
      </c>
      <c r="S172" s="214">
        <v>0</v>
      </c>
      <c r="T172" s="21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6" t="s">
        <v>373</v>
      </c>
      <c r="AT172" s="216" t="s">
        <v>272</v>
      </c>
      <c r="AU172" s="216" t="s">
        <v>84</v>
      </c>
      <c r="AY172" s="18" t="s">
        <v>167</v>
      </c>
      <c r="BE172" s="217">
        <f>IF(N172="základní",J172,0)</f>
        <v>129156.28999999999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20</v>
      </c>
      <c r="BK172" s="217">
        <f>ROUND(I172*H172,2)</f>
        <v>129156.28999999999</v>
      </c>
      <c r="BL172" s="18" t="s">
        <v>277</v>
      </c>
      <c r="BM172" s="216" t="s">
        <v>1314</v>
      </c>
    </row>
    <row r="173" s="14" customFormat="1">
      <c r="A173" s="14"/>
      <c r="B173" s="232"/>
      <c r="C173" s="233"/>
      <c r="D173" s="224" t="s">
        <v>178</v>
      </c>
      <c r="E173" s="233"/>
      <c r="F173" s="235" t="s">
        <v>1315</v>
      </c>
      <c r="G173" s="233"/>
      <c r="H173" s="236">
        <v>1953.953</v>
      </c>
      <c r="I173" s="233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178</v>
      </c>
      <c r="AU173" s="241" t="s">
        <v>84</v>
      </c>
      <c r="AV173" s="14" t="s">
        <v>84</v>
      </c>
      <c r="AW173" s="14" t="s">
        <v>4</v>
      </c>
      <c r="AX173" s="14" t="s">
        <v>20</v>
      </c>
      <c r="AY173" s="241" t="s">
        <v>167</v>
      </c>
    </row>
    <row r="174" s="2" customFormat="1" ht="44.25" customHeight="1">
      <c r="A174" s="33"/>
      <c r="B174" s="34"/>
      <c r="C174" s="206" t="s">
        <v>331</v>
      </c>
      <c r="D174" s="206" t="s">
        <v>169</v>
      </c>
      <c r="E174" s="207" t="s">
        <v>424</v>
      </c>
      <c r="F174" s="208" t="s">
        <v>425</v>
      </c>
      <c r="G174" s="209" t="s">
        <v>389</v>
      </c>
      <c r="H174" s="210">
        <v>10577.931000000001</v>
      </c>
      <c r="I174" s="211">
        <v>1.77</v>
      </c>
      <c r="J174" s="211">
        <f>ROUND(I174*H174,2)</f>
        <v>18722.939999999999</v>
      </c>
      <c r="K174" s="208" t="s">
        <v>173</v>
      </c>
      <c r="L174" s="39"/>
      <c r="M174" s="212" t="s">
        <v>18</v>
      </c>
      <c r="N174" s="213" t="s">
        <v>47</v>
      </c>
      <c r="O174" s="214">
        <v>0</v>
      </c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6" t="s">
        <v>277</v>
      </c>
      <c r="AT174" s="216" t="s">
        <v>169</v>
      </c>
      <c r="AU174" s="216" t="s">
        <v>84</v>
      </c>
      <c r="AY174" s="18" t="s">
        <v>167</v>
      </c>
      <c r="BE174" s="217">
        <f>IF(N174="základní",J174,0)</f>
        <v>18722.939999999999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20</v>
      </c>
      <c r="BK174" s="217">
        <f>ROUND(I174*H174,2)</f>
        <v>18722.939999999999</v>
      </c>
      <c r="BL174" s="18" t="s">
        <v>277</v>
      </c>
      <c r="BM174" s="216" t="s">
        <v>1316</v>
      </c>
    </row>
    <row r="175" s="2" customFormat="1">
      <c r="A175" s="33"/>
      <c r="B175" s="34"/>
      <c r="C175" s="35"/>
      <c r="D175" s="218" t="s">
        <v>176</v>
      </c>
      <c r="E175" s="35"/>
      <c r="F175" s="219" t="s">
        <v>427</v>
      </c>
      <c r="G175" s="35"/>
      <c r="H175" s="35"/>
      <c r="I175" s="35"/>
      <c r="J175" s="35"/>
      <c r="K175" s="35"/>
      <c r="L175" s="39"/>
      <c r="M175" s="220"/>
      <c r="N175" s="221"/>
      <c r="O175" s="78"/>
      <c r="P175" s="78"/>
      <c r="Q175" s="78"/>
      <c r="R175" s="78"/>
      <c r="S175" s="78"/>
      <c r="T175" s="79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8" t="s">
        <v>176</v>
      </c>
      <c r="AU175" s="18" t="s">
        <v>84</v>
      </c>
    </row>
    <row r="176" s="2" customFormat="1" ht="49.05" customHeight="1">
      <c r="A176" s="33"/>
      <c r="B176" s="34"/>
      <c r="C176" s="206" t="s">
        <v>336</v>
      </c>
      <c r="D176" s="206" t="s">
        <v>169</v>
      </c>
      <c r="E176" s="207" t="s">
        <v>429</v>
      </c>
      <c r="F176" s="208" t="s">
        <v>430</v>
      </c>
      <c r="G176" s="209" t="s">
        <v>389</v>
      </c>
      <c r="H176" s="210">
        <v>10577.931000000001</v>
      </c>
      <c r="I176" s="211">
        <v>0.72999999999999998</v>
      </c>
      <c r="J176" s="211">
        <f>ROUND(I176*H176,2)</f>
        <v>7721.8900000000003</v>
      </c>
      <c r="K176" s="208" t="s">
        <v>173</v>
      </c>
      <c r="L176" s="39"/>
      <c r="M176" s="212" t="s">
        <v>18</v>
      </c>
      <c r="N176" s="213" t="s">
        <v>47</v>
      </c>
      <c r="O176" s="214">
        <v>0</v>
      </c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6" t="s">
        <v>277</v>
      </c>
      <c r="AT176" s="216" t="s">
        <v>169</v>
      </c>
      <c r="AU176" s="216" t="s">
        <v>84</v>
      </c>
      <c r="AY176" s="18" t="s">
        <v>167</v>
      </c>
      <c r="BE176" s="217">
        <f>IF(N176="základní",J176,0)</f>
        <v>7721.8900000000003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20</v>
      </c>
      <c r="BK176" s="217">
        <f>ROUND(I176*H176,2)</f>
        <v>7721.8900000000003</v>
      </c>
      <c r="BL176" s="18" t="s">
        <v>277</v>
      </c>
      <c r="BM176" s="216" t="s">
        <v>1317</v>
      </c>
    </row>
    <row r="177" s="2" customFormat="1">
      <c r="A177" s="33"/>
      <c r="B177" s="34"/>
      <c r="C177" s="35"/>
      <c r="D177" s="218" t="s">
        <v>176</v>
      </c>
      <c r="E177" s="35"/>
      <c r="F177" s="219" t="s">
        <v>432</v>
      </c>
      <c r="G177" s="35"/>
      <c r="H177" s="35"/>
      <c r="I177" s="35"/>
      <c r="J177" s="35"/>
      <c r="K177" s="35"/>
      <c r="L177" s="39"/>
      <c r="M177" s="220"/>
      <c r="N177" s="221"/>
      <c r="O177" s="78"/>
      <c r="P177" s="78"/>
      <c r="Q177" s="78"/>
      <c r="R177" s="78"/>
      <c r="S177" s="78"/>
      <c r="T177" s="79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176</v>
      </c>
      <c r="AU177" s="18" t="s">
        <v>84</v>
      </c>
    </row>
    <row r="178" s="12" customFormat="1" ht="22.8" customHeight="1">
      <c r="A178" s="12"/>
      <c r="B178" s="191"/>
      <c r="C178" s="192"/>
      <c r="D178" s="193" t="s">
        <v>75</v>
      </c>
      <c r="E178" s="204" t="s">
        <v>1318</v>
      </c>
      <c r="F178" s="204" t="s">
        <v>1319</v>
      </c>
      <c r="G178" s="192"/>
      <c r="H178" s="192"/>
      <c r="I178" s="192"/>
      <c r="J178" s="205">
        <f>BK178</f>
        <v>60865.650000000001</v>
      </c>
      <c r="K178" s="192"/>
      <c r="L178" s="196"/>
      <c r="M178" s="197"/>
      <c r="N178" s="198"/>
      <c r="O178" s="198"/>
      <c r="P178" s="199">
        <f>SUM(P179:P186)</f>
        <v>49.919045000000004</v>
      </c>
      <c r="Q178" s="198"/>
      <c r="R178" s="199">
        <f>SUM(R179:R186)</f>
        <v>0.28151068000000001</v>
      </c>
      <c r="S178" s="198"/>
      <c r="T178" s="200">
        <f>SUM(T179:T186)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84</v>
      </c>
      <c r="AT178" s="202" t="s">
        <v>75</v>
      </c>
      <c r="AU178" s="202" t="s">
        <v>20</v>
      </c>
      <c r="AY178" s="201" t="s">
        <v>167</v>
      </c>
      <c r="BK178" s="203">
        <f>SUM(BK179:BK186)</f>
        <v>60865.650000000001</v>
      </c>
    </row>
    <row r="179" s="2" customFormat="1" ht="33" customHeight="1">
      <c r="A179" s="33"/>
      <c r="B179" s="34"/>
      <c r="C179" s="206" t="s">
        <v>342</v>
      </c>
      <c r="D179" s="206" t="s">
        <v>169</v>
      </c>
      <c r="E179" s="207" t="s">
        <v>1320</v>
      </c>
      <c r="F179" s="208" t="s">
        <v>1321</v>
      </c>
      <c r="G179" s="209" t="s">
        <v>250</v>
      </c>
      <c r="H179" s="210">
        <v>163.66900000000001</v>
      </c>
      <c r="I179" s="211">
        <v>362</v>
      </c>
      <c r="J179" s="211">
        <f>ROUND(I179*H179,2)</f>
        <v>59248.18</v>
      </c>
      <c r="K179" s="208" t="s">
        <v>173</v>
      </c>
      <c r="L179" s="39"/>
      <c r="M179" s="212" t="s">
        <v>18</v>
      </c>
      <c r="N179" s="213" t="s">
        <v>47</v>
      </c>
      <c r="O179" s="214">
        <v>0.30499999999999999</v>
      </c>
      <c r="P179" s="214">
        <f>O179*H179</f>
        <v>49.919045000000004</v>
      </c>
      <c r="Q179" s="214">
        <v>0.00172</v>
      </c>
      <c r="R179" s="214">
        <f>Q179*H179</f>
        <v>0.28151068000000001</v>
      </c>
      <c r="S179" s="214">
        <v>0</v>
      </c>
      <c r="T179" s="21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6" t="s">
        <v>277</v>
      </c>
      <c r="AT179" s="216" t="s">
        <v>169</v>
      </c>
      <c r="AU179" s="216" t="s">
        <v>84</v>
      </c>
      <c r="AY179" s="18" t="s">
        <v>167</v>
      </c>
      <c r="BE179" s="217">
        <f>IF(N179="základní",J179,0)</f>
        <v>59248.18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20</v>
      </c>
      <c r="BK179" s="217">
        <f>ROUND(I179*H179,2)</f>
        <v>59248.18</v>
      </c>
      <c r="BL179" s="18" t="s">
        <v>277</v>
      </c>
      <c r="BM179" s="216" t="s">
        <v>1322</v>
      </c>
    </row>
    <row r="180" s="2" customFormat="1">
      <c r="A180" s="33"/>
      <c r="B180" s="34"/>
      <c r="C180" s="35"/>
      <c r="D180" s="218" t="s">
        <v>176</v>
      </c>
      <c r="E180" s="35"/>
      <c r="F180" s="219" t="s">
        <v>1323</v>
      </c>
      <c r="G180" s="35"/>
      <c r="H180" s="35"/>
      <c r="I180" s="35"/>
      <c r="J180" s="35"/>
      <c r="K180" s="35"/>
      <c r="L180" s="39"/>
      <c r="M180" s="220"/>
      <c r="N180" s="221"/>
      <c r="O180" s="78"/>
      <c r="P180" s="78"/>
      <c r="Q180" s="78"/>
      <c r="R180" s="78"/>
      <c r="S180" s="78"/>
      <c r="T180" s="79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8" t="s">
        <v>176</v>
      </c>
      <c r="AU180" s="18" t="s">
        <v>84</v>
      </c>
    </row>
    <row r="181" s="13" customFormat="1">
      <c r="A181" s="13"/>
      <c r="B181" s="222"/>
      <c r="C181" s="223"/>
      <c r="D181" s="224" t="s">
        <v>178</v>
      </c>
      <c r="E181" s="225" t="s">
        <v>18</v>
      </c>
      <c r="F181" s="226" t="s">
        <v>1263</v>
      </c>
      <c r="G181" s="223"/>
      <c r="H181" s="225" t="s">
        <v>18</v>
      </c>
      <c r="I181" s="223"/>
      <c r="J181" s="223"/>
      <c r="K181" s="223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178</v>
      </c>
      <c r="AU181" s="231" t="s">
        <v>84</v>
      </c>
      <c r="AV181" s="13" t="s">
        <v>20</v>
      </c>
      <c r="AW181" s="13" t="s">
        <v>180</v>
      </c>
      <c r="AX181" s="13" t="s">
        <v>76</v>
      </c>
      <c r="AY181" s="231" t="s">
        <v>167</v>
      </c>
    </row>
    <row r="182" s="14" customFormat="1">
      <c r="A182" s="14"/>
      <c r="B182" s="232"/>
      <c r="C182" s="233"/>
      <c r="D182" s="224" t="s">
        <v>178</v>
      </c>
      <c r="E182" s="234" t="s">
        <v>18</v>
      </c>
      <c r="F182" s="235" t="s">
        <v>1264</v>
      </c>
      <c r="G182" s="233"/>
      <c r="H182" s="236">
        <v>163.66902182161479</v>
      </c>
      <c r="I182" s="233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178</v>
      </c>
      <c r="AU182" s="241" t="s">
        <v>84</v>
      </c>
      <c r="AV182" s="14" t="s">
        <v>84</v>
      </c>
      <c r="AW182" s="14" t="s">
        <v>180</v>
      </c>
      <c r="AX182" s="14" t="s">
        <v>76</v>
      </c>
      <c r="AY182" s="241" t="s">
        <v>167</v>
      </c>
    </row>
    <row r="183" s="2" customFormat="1" ht="44.25" customHeight="1">
      <c r="A183" s="33"/>
      <c r="B183" s="34"/>
      <c r="C183" s="206" t="s">
        <v>349</v>
      </c>
      <c r="D183" s="206" t="s">
        <v>169</v>
      </c>
      <c r="E183" s="207" t="s">
        <v>1324</v>
      </c>
      <c r="F183" s="208" t="s">
        <v>1325</v>
      </c>
      <c r="G183" s="209" t="s">
        <v>389</v>
      </c>
      <c r="H183" s="210">
        <v>592.48199999999997</v>
      </c>
      <c r="I183" s="211">
        <v>1.52</v>
      </c>
      <c r="J183" s="211">
        <f>ROUND(I183*H183,2)</f>
        <v>900.57000000000005</v>
      </c>
      <c r="K183" s="208" t="s">
        <v>173</v>
      </c>
      <c r="L183" s="39"/>
      <c r="M183" s="212" t="s">
        <v>18</v>
      </c>
      <c r="N183" s="213" t="s">
        <v>47</v>
      </c>
      <c r="O183" s="214">
        <v>0</v>
      </c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6" t="s">
        <v>277</v>
      </c>
      <c r="AT183" s="216" t="s">
        <v>169</v>
      </c>
      <c r="AU183" s="216" t="s">
        <v>84</v>
      </c>
      <c r="AY183" s="18" t="s">
        <v>167</v>
      </c>
      <c r="BE183" s="217">
        <f>IF(N183="základní",J183,0)</f>
        <v>900.57000000000005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20</v>
      </c>
      <c r="BK183" s="217">
        <f>ROUND(I183*H183,2)</f>
        <v>900.57000000000005</v>
      </c>
      <c r="BL183" s="18" t="s">
        <v>277</v>
      </c>
      <c r="BM183" s="216" t="s">
        <v>1326</v>
      </c>
    </row>
    <row r="184" s="2" customFormat="1">
      <c r="A184" s="33"/>
      <c r="B184" s="34"/>
      <c r="C184" s="35"/>
      <c r="D184" s="218" t="s">
        <v>176</v>
      </c>
      <c r="E184" s="35"/>
      <c r="F184" s="219" t="s">
        <v>1327</v>
      </c>
      <c r="G184" s="35"/>
      <c r="H184" s="35"/>
      <c r="I184" s="35"/>
      <c r="J184" s="35"/>
      <c r="K184" s="35"/>
      <c r="L184" s="39"/>
      <c r="M184" s="220"/>
      <c r="N184" s="221"/>
      <c r="O184" s="78"/>
      <c r="P184" s="78"/>
      <c r="Q184" s="78"/>
      <c r="R184" s="78"/>
      <c r="S184" s="78"/>
      <c r="T184" s="79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176</v>
      </c>
      <c r="AU184" s="18" t="s">
        <v>84</v>
      </c>
    </row>
    <row r="185" s="2" customFormat="1" ht="49.05" customHeight="1">
      <c r="A185" s="33"/>
      <c r="B185" s="34"/>
      <c r="C185" s="206" t="s">
        <v>354</v>
      </c>
      <c r="D185" s="206" t="s">
        <v>169</v>
      </c>
      <c r="E185" s="207" t="s">
        <v>1328</v>
      </c>
      <c r="F185" s="208" t="s">
        <v>1329</v>
      </c>
      <c r="G185" s="209" t="s">
        <v>389</v>
      </c>
      <c r="H185" s="210">
        <v>592.48199999999997</v>
      </c>
      <c r="I185" s="211">
        <v>1.21</v>
      </c>
      <c r="J185" s="211">
        <f>ROUND(I185*H185,2)</f>
        <v>716.89999999999998</v>
      </c>
      <c r="K185" s="208" t="s">
        <v>173</v>
      </c>
      <c r="L185" s="39"/>
      <c r="M185" s="212" t="s">
        <v>18</v>
      </c>
      <c r="N185" s="213" t="s">
        <v>47</v>
      </c>
      <c r="O185" s="214">
        <v>0</v>
      </c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6" t="s">
        <v>277</v>
      </c>
      <c r="AT185" s="216" t="s">
        <v>169</v>
      </c>
      <c r="AU185" s="216" t="s">
        <v>84</v>
      </c>
      <c r="AY185" s="18" t="s">
        <v>167</v>
      </c>
      <c r="BE185" s="217">
        <f>IF(N185="základní",J185,0)</f>
        <v>716.89999999999998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20</v>
      </c>
      <c r="BK185" s="217">
        <f>ROUND(I185*H185,2)</f>
        <v>716.89999999999998</v>
      </c>
      <c r="BL185" s="18" t="s">
        <v>277</v>
      </c>
      <c r="BM185" s="216" t="s">
        <v>1330</v>
      </c>
    </row>
    <row r="186" s="2" customFormat="1">
      <c r="A186" s="33"/>
      <c r="B186" s="34"/>
      <c r="C186" s="35"/>
      <c r="D186" s="218" t="s">
        <v>176</v>
      </c>
      <c r="E186" s="35"/>
      <c r="F186" s="219" t="s">
        <v>1331</v>
      </c>
      <c r="G186" s="35"/>
      <c r="H186" s="35"/>
      <c r="I186" s="35"/>
      <c r="J186" s="35"/>
      <c r="K186" s="35"/>
      <c r="L186" s="39"/>
      <c r="M186" s="220"/>
      <c r="N186" s="221"/>
      <c r="O186" s="78"/>
      <c r="P186" s="78"/>
      <c r="Q186" s="78"/>
      <c r="R186" s="78"/>
      <c r="S186" s="78"/>
      <c r="T186" s="79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8" t="s">
        <v>176</v>
      </c>
      <c r="AU186" s="18" t="s">
        <v>84</v>
      </c>
    </row>
    <row r="187" s="12" customFormat="1" ht="22.8" customHeight="1">
      <c r="A187" s="12"/>
      <c r="B187" s="191"/>
      <c r="C187" s="192"/>
      <c r="D187" s="193" t="s">
        <v>75</v>
      </c>
      <c r="E187" s="204" t="s">
        <v>596</v>
      </c>
      <c r="F187" s="204" t="s">
        <v>597</v>
      </c>
      <c r="G187" s="192"/>
      <c r="H187" s="192"/>
      <c r="I187" s="192"/>
      <c r="J187" s="205">
        <f>BK187</f>
        <v>978261.41000000003</v>
      </c>
      <c r="K187" s="192"/>
      <c r="L187" s="196"/>
      <c r="M187" s="197"/>
      <c r="N187" s="198"/>
      <c r="O187" s="198"/>
      <c r="P187" s="199">
        <f>SUM(P188:P197)</f>
        <v>695.74500999999987</v>
      </c>
      <c r="Q187" s="198"/>
      <c r="R187" s="199">
        <f>SUM(R188:R197)</f>
        <v>1.3076653199999999</v>
      </c>
      <c r="S187" s="198"/>
      <c r="T187" s="200">
        <f>SUM(T188:T197)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84</v>
      </c>
      <c r="AT187" s="202" t="s">
        <v>75</v>
      </c>
      <c r="AU187" s="202" t="s">
        <v>20</v>
      </c>
      <c r="AY187" s="201" t="s">
        <v>167</v>
      </c>
      <c r="BK187" s="203">
        <f>SUM(BK188:BK197)</f>
        <v>978261.41000000003</v>
      </c>
    </row>
    <row r="188" s="2" customFormat="1" ht="24.15" customHeight="1">
      <c r="A188" s="33"/>
      <c r="B188" s="34"/>
      <c r="C188" s="206" t="s">
        <v>363</v>
      </c>
      <c r="D188" s="206" t="s">
        <v>169</v>
      </c>
      <c r="E188" s="207" t="s">
        <v>1332</v>
      </c>
      <c r="F188" s="208" t="s">
        <v>1333</v>
      </c>
      <c r="G188" s="209" t="s">
        <v>124</v>
      </c>
      <c r="H188" s="210">
        <v>1676.4939999999999</v>
      </c>
      <c r="I188" s="211">
        <v>335</v>
      </c>
      <c r="J188" s="211">
        <f>ROUND(I188*H188,2)</f>
        <v>561625.48999999999</v>
      </c>
      <c r="K188" s="208" t="s">
        <v>173</v>
      </c>
      <c r="L188" s="39"/>
      <c r="M188" s="212" t="s">
        <v>18</v>
      </c>
      <c r="N188" s="213" t="s">
        <v>47</v>
      </c>
      <c r="O188" s="214">
        <v>0.20399999999999999</v>
      </c>
      <c r="P188" s="214">
        <f>O188*H188</f>
        <v>342.00477599999994</v>
      </c>
      <c r="Q188" s="214">
        <v>0.00054000000000000001</v>
      </c>
      <c r="R188" s="214">
        <f>Q188*H188</f>
        <v>0.90530675999999999</v>
      </c>
      <c r="S188" s="214">
        <v>0</v>
      </c>
      <c r="T188" s="21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6" t="s">
        <v>277</v>
      </c>
      <c r="AT188" s="216" t="s">
        <v>169</v>
      </c>
      <c r="AU188" s="216" t="s">
        <v>84</v>
      </c>
      <c r="AY188" s="18" t="s">
        <v>167</v>
      </c>
      <c r="BE188" s="217">
        <f>IF(N188="základní",J188,0)</f>
        <v>561625.48999999999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20</v>
      </c>
      <c r="BK188" s="217">
        <f>ROUND(I188*H188,2)</f>
        <v>561625.48999999999</v>
      </c>
      <c r="BL188" s="18" t="s">
        <v>277</v>
      </c>
      <c r="BM188" s="216" t="s">
        <v>1334</v>
      </c>
    </row>
    <row r="189" s="2" customFormat="1">
      <c r="A189" s="33"/>
      <c r="B189" s="34"/>
      <c r="C189" s="35"/>
      <c r="D189" s="218" t="s">
        <v>176</v>
      </c>
      <c r="E189" s="35"/>
      <c r="F189" s="219" t="s">
        <v>1335</v>
      </c>
      <c r="G189" s="35"/>
      <c r="H189" s="35"/>
      <c r="I189" s="35"/>
      <c r="J189" s="35"/>
      <c r="K189" s="35"/>
      <c r="L189" s="39"/>
      <c r="M189" s="220"/>
      <c r="N189" s="221"/>
      <c r="O189" s="78"/>
      <c r="P189" s="78"/>
      <c r="Q189" s="78"/>
      <c r="R189" s="78"/>
      <c r="S189" s="78"/>
      <c r="T189" s="79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176</v>
      </c>
      <c r="AU189" s="18" t="s">
        <v>84</v>
      </c>
    </row>
    <row r="190" s="14" customFormat="1">
      <c r="A190" s="14"/>
      <c r="B190" s="232"/>
      <c r="C190" s="233"/>
      <c r="D190" s="224" t="s">
        <v>178</v>
      </c>
      <c r="E190" s="234" t="s">
        <v>18</v>
      </c>
      <c r="F190" s="235" t="s">
        <v>1336</v>
      </c>
      <c r="G190" s="233"/>
      <c r="H190" s="236">
        <v>1676.4937666697499</v>
      </c>
      <c r="I190" s="233"/>
      <c r="J190" s="233"/>
      <c r="K190" s="233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178</v>
      </c>
      <c r="AU190" s="241" t="s">
        <v>84</v>
      </c>
      <c r="AV190" s="14" t="s">
        <v>84</v>
      </c>
      <c r="AW190" s="14" t="s">
        <v>180</v>
      </c>
      <c r="AX190" s="14" t="s">
        <v>76</v>
      </c>
      <c r="AY190" s="241" t="s">
        <v>167</v>
      </c>
    </row>
    <row r="191" s="2" customFormat="1" ht="16.5" customHeight="1">
      <c r="A191" s="33"/>
      <c r="B191" s="34"/>
      <c r="C191" s="206" t="s">
        <v>369</v>
      </c>
      <c r="D191" s="206" t="s">
        <v>169</v>
      </c>
      <c r="E191" s="207" t="s">
        <v>1337</v>
      </c>
      <c r="F191" s="208" t="s">
        <v>1338</v>
      </c>
      <c r="G191" s="209" t="s">
        <v>124</v>
      </c>
      <c r="H191" s="210">
        <v>1676.4939999999999</v>
      </c>
      <c r="I191" s="211">
        <v>244</v>
      </c>
      <c r="J191" s="211">
        <f>ROUND(I191*H191,2)</f>
        <v>409064.53999999998</v>
      </c>
      <c r="K191" s="208" t="s">
        <v>173</v>
      </c>
      <c r="L191" s="39"/>
      <c r="M191" s="212" t="s">
        <v>18</v>
      </c>
      <c r="N191" s="213" t="s">
        <v>47</v>
      </c>
      <c r="O191" s="214">
        <v>0.21099999999999999</v>
      </c>
      <c r="P191" s="214">
        <f>O191*H191</f>
        <v>353.74023399999999</v>
      </c>
      <c r="Q191" s="214">
        <v>0.00024000000000000001</v>
      </c>
      <c r="R191" s="214">
        <f>Q191*H191</f>
        <v>0.40235855999999998</v>
      </c>
      <c r="S191" s="214">
        <v>0</v>
      </c>
      <c r="T191" s="21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6" t="s">
        <v>277</v>
      </c>
      <c r="AT191" s="216" t="s">
        <v>169</v>
      </c>
      <c r="AU191" s="216" t="s">
        <v>84</v>
      </c>
      <c r="AY191" s="18" t="s">
        <v>167</v>
      </c>
      <c r="BE191" s="217">
        <f>IF(N191="základní",J191,0)</f>
        <v>409064.53999999998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20</v>
      </c>
      <c r="BK191" s="217">
        <f>ROUND(I191*H191,2)</f>
        <v>409064.53999999998</v>
      </c>
      <c r="BL191" s="18" t="s">
        <v>277</v>
      </c>
      <c r="BM191" s="216" t="s">
        <v>1339</v>
      </c>
    </row>
    <row r="192" s="2" customFormat="1">
      <c r="A192" s="33"/>
      <c r="B192" s="34"/>
      <c r="C192" s="35"/>
      <c r="D192" s="218" t="s">
        <v>176</v>
      </c>
      <c r="E192" s="35"/>
      <c r="F192" s="219" t="s">
        <v>1340</v>
      </c>
      <c r="G192" s="35"/>
      <c r="H192" s="35"/>
      <c r="I192" s="35"/>
      <c r="J192" s="35"/>
      <c r="K192" s="35"/>
      <c r="L192" s="39"/>
      <c r="M192" s="220"/>
      <c r="N192" s="221"/>
      <c r="O192" s="78"/>
      <c r="P192" s="78"/>
      <c r="Q192" s="78"/>
      <c r="R192" s="78"/>
      <c r="S192" s="78"/>
      <c r="T192" s="79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176</v>
      </c>
      <c r="AU192" s="18" t="s">
        <v>84</v>
      </c>
    </row>
    <row r="193" s="14" customFormat="1">
      <c r="A193" s="14"/>
      <c r="B193" s="232"/>
      <c r="C193" s="233"/>
      <c r="D193" s="224" t="s">
        <v>178</v>
      </c>
      <c r="E193" s="234" t="s">
        <v>18</v>
      </c>
      <c r="F193" s="235" t="s">
        <v>1336</v>
      </c>
      <c r="G193" s="233"/>
      <c r="H193" s="236">
        <v>1676.4937666697499</v>
      </c>
      <c r="I193" s="233"/>
      <c r="J193" s="233"/>
      <c r="K193" s="233"/>
      <c r="L193" s="237"/>
      <c r="M193" s="238"/>
      <c r="N193" s="239"/>
      <c r="O193" s="239"/>
      <c r="P193" s="239"/>
      <c r="Q193" s="239"/>
      <c r="R193" s="239"/>
      <c r="S193" s="239"/>
      <c r="T193" s="24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41" t="s">
        <v>178</v>
      </c>
      <c r="AU193" s="241" t="s">
        <v>84</v>
      </c>
      <c r="AV193" s="14" t="s">
        <v>84</v>
      </c>
      <c r="AW193" s="14" t="s">
        <v>180</v>
      </c>
      <c r="AX193" s="14" t="s">
        <v>76</v>
      </c>
      <c r="AY193" s="241" t="s">
        <v>167</v>
      </c>
    </row>
    <row r="194" s="2" customFormat="1" ht="44.25" customHeight="1">
      <c r="A194" s="33"/>
      <c r="B194" s="34"/>
      <c r="C194" s="206" t="s">
        <v>376</v>
      </c>
      <c r="D194" s="206" t="s">
        <v>169</v>
      </c>
      <c r="E194" s="207" t="s">
        <v>610</v>
      </c>
      <c r="F194" s="208" t="s">
        <v>611</v>
      </c>
      <c r="G194" s="209" t="s">
        <v>389</v>
      </c>
      <c r="H194" s="210">
        <v>9706.8999999999996</v>
      </c>
      <c r="I194" s="211">
        <v>0.56999999999999995</v>
      </c>
      <c r="J194" s="211">
        <f>ROUND(I194*H194,2)</f>
        <v>5532.9300000000003</v>
      </c>
      <c r="K194" s="208" t="s">
        <v>173</v>
      </c>
      <c r="L194" s="39"/>
      <c r="M194" s="212" t="s">
        <v>18</v>
      </c>
      <c r="N194" s="213" t="s">
        <v>47</v>
      </c>
      <c r="O194" s="214">
        <v>0</v>
      </c>
      <c r="P194" s="214">
        <f>O194*H194</f>
        <v>0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6" t="s">
        <v>277</v>
      </c>
      <c r="AT194" s="216" t="s">
        <v>169</v>
      </c>
      <c r="AU194" s="216" t="s">
        <v>84</v>
      </c>
      <c r="AY194" s="18" t="s">
        <v>167</v>
      </c>
      <c r="BE194" s="217">
        <f>IF(N194="základní",J194,0)</f>
        <v>5532.9300000000003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20</v>
      </c>
      <c r="BK194" s="217">
        <f>ROUND(I194*H194,2)</f>
        <v>5532.9300000000003</v>
      </c>
      <c r="BL194" s="18" t="s">
        <v>277</v>
      </c>
      <c r="BM194" s="216" t="s">
        <v>1341</v>
      </c>
    </row>
    <row r="195" s="2" customFormat="1">
      <c r="A195" s="33"/>
      <c r="B195" s="34"/>
      <c r="C195" s="35"/>
      <c r="D195" s="218" t="s">
        <v>176</v>
      </c>
      <c r="E195" s="35"/>
      <c r="F195" s="219" t="s">
        <v>613</v>
      </c>
      <c r="G195" s="35"/>
      <c r="H195" s="35"/>
      <c r="I195" s="35"/>
      <c r="J195" s="35"/>
      <c r="K195" s="35"/>
      <c r="L195" s="39"/>
      <c r="M195" s="220"/>
      <c r="N195" s="221"/>
      <c r="O195" s="78"/>
      <c r="P195" s="78"/>
      <c r="Q195" s="78"/>
      <c r="R195" s="78"/>
      <c r="S195" s="78"/>
      <c r="T195" s="79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176</v>
      </c>
      <c r="AU195" s="18" t="s">
        <v>84</v>
      </c>
    </row>
    <row r="196" s="2" customFormat="1" ht="49.05" customHeight="1">
      <c r="A196" s="33"/>
      <c r="B196" s="34"/>
      <c r="C196" s="206" t="s">
        <v>373</v>
      </c>
      <c r="D196" s="206" t="s">
        <v>169</v>
      </c>
      <c r="E196" s="207" t="s">
        <v>615</v>
      </c>
      <c r="F196" s="208" t="s">
        <v>616</v>
      </c>
      <c r="G196" s="209" t="s">
        <v>389</v>
      </c>
      <c r="H196" s="210">
        <v>9706.8999999999996</v>
      </c>
      <c r="I196" s="211">
        <v>0.20999999999999999</v>
      </c>
      <c r="J196" s="211">
        <f>ROUND(I196*H196,2)</f>
        <v>2038.4500000000001</v>
      </c>
      <c r="K196" s="208" t="s">
        <v>173</v>
      </c>
      <c r="L196" s="39"/>
      <c r="M196" s="212" t="s">
        <v>18</v>
      </c>
      <c r="N196" s="213" t="s">
        <v>47</v>
      </c>
      <c r="O196" s="214">
        <v>0</v>
      </c>
      <c r="P196" s="214">
        <f>O196*H196</f>
        <v>0</v>
      </c>
      <c r="Q196" s="214">
        <v>0</v>
      </c>
      <c r="R196" s="214">
        <f>Q196*H196</f>
        <v>0</v>
      </c>
      <c r="S196" s="214">
        <v>0</v>
      </c>
      <c r="T196" s="21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16" t="s">
        <v>277</v>
      </c>
      <c r="AT196" s="216" t="s">
        <v>169</v>
      </c>
      <c r="AU196" s="216" t="s">
        <v>84</v>
      </c>
      <c r="AY196" s="18" t="s">
        <v>167</v>
      </c>
      <c r="BE196" s="217">
        <f>IF(N196="základní",J196,0)</f>
        <v>2038.4500000000001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20</v>
      </c>
      <c r="BK196" s="217">
        <f>ROUND(I196*H196,2)</f>
        <v>2038.4500000000001</v>
      </c>
      <c r="BL196" s="18" t="s">
        <v>277</v>
      </c>
      <c r="BM196" s="216" t="s">
        <v>1342</v>
      </c>
    </row>
    <row r="197" s="2" customFormat="1">
      <c r="A197" s="33"/>
      <c r="B197" s="34"/>
      <c r="C197" s="35"/>
      <c r="D197" s="218" t="s">
        <v>176</v>
      </c>
      <c r="E197" s="35"/>
      <c r="F197" s="219" t="s">
        <v>618</v>
      </c>
      <c r="G197" s="35"/>
      <c r="H197" s="35"/>
      <c r="I197" s="35"/>
      <c r="J197" s="35"/>
      <c r="K197" s="35"/>
      <c r="L197" s="39"/>
      <c r="M197" s="220"/>
      <c r="N197" s="221"/>
      <c r="O197" s="78"/>
      <c r="P197" s="78"/>
      <c r="Q197" s="78"/>
      <c r="R197" s="78"/>
      <c r="S197" s="78"/>
      <c r="T197" s="79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8" t="s">
        <v>176</v>
      </c>
      <c r="AU197" s="18" t="s">
        <v>84</v>
      </c>
    </row>
    <row r="198" s="12" customFormat="1" ht="22.8" customHeight="1">
      <c r="A198" s="12"/>
      <c r="B198" s="191"/>
      <c r="C198" s="192"/>
      <c r="D198" s="193" t="s">
        <v>75</v>
      </c>
      <c r="E198" s="204" t="s">
        <v>1343</v>
      </c>
      <c r="F198" s="204" t="s">
        <v>1344</v>
      </c>
      <c r="G198" s="192"/>
      <c r="H198" s="192"/>
      <c r="I198" s="192"/>
      <c r="J198" s="205">
        <f>BK198</f>
        <v>85000</v>
      </c>
      <c r="K198" s="192"/>
      <c r="L198" s="196"/>
      <c r="M198" s="197"/>
      <c r="N198" s="198"/>
      <c r="O198" s="198"/>
      <c r="P198" s="199">
        <f>P199</f>
        <v>0</v>
      </c>
      <c r="Q198" s="198"/>
      <c r="R198" s="199">
        <f>R199</f>
        <v>0</v>
      </c>
      <c r="S198" s="198"/>
      <c r="T198" s="200">
        <f>T199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1" t="s">
        <v>84</v>
      </c>
      <c r="AT198" s="202" t="s">
        <v>75</v>
      </c>
      <c r="AU198" s="202" t="s">
        <v>20</v>
      </c>
      <c r="AY198" s="201" t="s">
        <v>167</v>
      </c>
      <c r="BK198" s="203">
        <f>BK199</f>
        <v>85000</v>
      </c>
    </row>
    <row r="199" s="2" customFormat="1" ht="16.5" customHeight="1">
      <c r="A199" s="33"/>
      <c r="B199" s="34"/>
      <c r="C199" s="206" t="s">
        <v>386</v>
      </c>
      <c r="D199" s="206" t="s">
        <v>169</v>
      </c>
      <c r="E199" s="207" t="s">
        <v>1345</v>
      </c>
      <c r="F199" s="208" t="s">
        <v>1346</v>
      </c>
      <c r="G199" s="209" t="s">
        <v>1347</v>
      </c>
      <c r="H199" s="210">
        <v>1</v>
      </c>
      <c r="I199" s="211">
        <v>85000</v>
      </c>
      <c r="J199" s="211">
        <f>ROUND(I199*H199,2)</f>
        <v>85000</v>
      </c>
      <c r="K199" s="208" t="s">
        <v>18</v>
      </c>
      <c r="L199" s="39"/>
      <c r="M199" s="266" t="s">
        <v>18</v>
      </c>
      <c r="N199" s="267" t="s">
        <v>47</v>
      </c>
      <c r="O199" s="268">
        <v>0</v>
      </c>
      <c r="P199" s="268">
        <f>O199*H199</f>
        <v>0</v>
      </c>
      <c r="Q199" s="268">
        <v>0</v>
      </c>
      <c r="R199" s="268">
        <f>Q199*H199</f>
        <v>0</v>
      </c>
      <c r="S199" s="268">
        <v>0</v>
      </c>
      <c r="T199" s="269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6" t="s">
        <v>277</v>
      </c>
      <c r="AT199" s="216" t="s">
        <v>169</v>
      </c>
      <c r="AU199" s="216" t="s">
        <v>84</v>
      </c>
      <c r="AY199" s="18" t="s">
        <v>167</v>
      </c>
      <c r="BE199" s="217">
        <f>IF(N199="základní",J199,0)</f>
        <v>85000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20</v>
      </c>
      <c r="BK199" s="217">
        <f>ROUND(I199*H199,2)</f>
        <v>85000</v>
      </c>
      <c r="BL199" s="18" t="s">
        <v>277</v>
      </c>
      <c r="BM199" s="216" t="s">
        <v>1348</v>
      </c>
    </row>
    <row r="200" s="2" customFormat="1" ht="6.96" customHeight="1">
      <c r="A200" s="33"/>
      <c r="B200" s="53"/>
      <c r="C200" s="54"/>
      <c r="D200" s="54"/>
      <c r="E200" s="54"/>
      <c r="F200" s="54"/>
      <c r="G200" s="54"/>
      <c r="H200" s="54"/>
      <c r="I200" s="54"/>
      <c r="J200" s="54"/>
      <c r="K200" s="54"/>
      <c r="L200" s="39"/>
      <c r="M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</row>
  </sheetData>
  <sheetProtection sheet="1" autoFilter="0" formatColumns="0" formatRows="0" objects="1" scenarios="1" spinCount="100000" saltValue="xLKZNXjympYEoAMxSjjLbf4VbUWh+S1TgneDlquYN7rvGbl1OXIN/V+QAh07+OdJ0wEcDNWbaDWKQd/nPJa31g==" hashValue="UCLxacrt380WXdute1ZCf3whPBJsiOnhyDB5ACj9FsomKzaH1LnrYs9YhU016uHBTN42eHSWb7co7odATIcr+w==" algorithmName="SHA-512" password="C71F"/>
  <autoFilter ref="C95:K19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4:H84"/>
    <mergeCell ref="E86:H86"/>
    <mergeCell ref="E88:H88"/>
    <mergeCell ref="L2:V2"/>
  </mergeCells>
  <hyperlinks>
    <hyperlink ref="F103" r:id="rId1" display="https://podminky.urs.cz/item/CS_URS_2023_02/631311134"/>
    <hyperlink ref="F107" r:id="rId2" display="https://podminky.urs.cz/item/CS_URS_2023_02/631311235"/>
    <hyperlink ref="F110" r:id="rId3" display="https://podminky.urs.cz/item/CS_URS_2023_02/631319175"/>
    <hyperlink ref="F114" r:id="rId4" display="https://podminky.urs.cz/item/CS_URS_2023_02/631319211"/>
    <hyperlink ref="F117" r:id="rId5" display="https://podminky.urs.cz/item/CS_URS_2023_02/631362021"/>
    <hyperlink ref="F123" r:id="rId6" display="https://podminky.urs.cz/item/CS_URS_2023_02/634662114"/>
    <hyperlink ref="F128" r:id="rId7" display="https://podminky.urs.cz/item/CS_URS_2023_02/953312123"/>
    <hyperlink ref="F133" r:id="rId8" display="https://podminky.urs.cz/item/CS_URS_2023_02/998021021"/>
    <hyperlink ref="F135" r:id="rId9" display="https://podminky.urs.cz/item/CS_URS_2023_02/998021024"/>
    <hyperlink ref="F139" r:id="rId10" display="https://podminky.urs.cz/item/CS_URS_2023_02/711471051"/>
    <hyperlink ref="F142" r:id="rId11" display="https://podminky.urs.cz/item/CS_URS_2023_02/711472051"/>
    <hyperlink ref="F148" r:id="rId12" display="https://podminky.urs.cz/item/CS_URS_2023_02/711491171"/>
    <hyperlink ref="F153" r:id="rId13" display="https://podminky.urs.cz/item/CS_URS_2023_02/998711201"/>
    <hyperlink ref="F155" r:id="rId14" display="https://podminky.urs.cz/item/CS_URS_2023_02/998711292"/>
    <hyperlink ref="F158" r:id="rId15" display="https://podminky.urs.cz/item/CS_URS_2023_02/713121111"/>
    <hyperlink ref="F163" r:id="rId16" display="https://podminky.urs.cz/item/CS_URS_2023_02/713191132"/>
    <hyperlink ref="F170" r:id="rId17" display="https://podminky.urs.cz/item/CS_URS_2023_02/713191132"/>
    <hyperlink ref="F175" r:id="rId18" display="https://podminky.urs.cz/item/CS_URS_2023_02/998713201"/>
    <hyperlink ref="F177" r:id="rId19" display="https://podminky.urs.cz/item/CS_URS_2023_02/998713292"/>
    <hyperlink ref="F180" r:id="rId20" display="https://podminky.urs.cz/item/CS_URS_2023_02/764011624"/>
    <hyperlink ref="F184" r:id="rId21" display="https://podminky.urs.cz/item/CS_URS_2023_02/998764201"/>
    <hyperlink ref="F186" r:id="rId22" display="https://podminky.urs.cz/item/CS_URS_2023_02/998764292"/>
    <hyperlink ref="F189" r:id="rId23" display="https://podminky.urs.cz/item/CS_URS_2023_02/777131105"/>
    <hyperlink ref="F192" r:id="rId24" display="https://podminky.urs.cz/item/CS_URS_2023_02/777611101"/>
    <hyperlink ref="F195" r:id="rId25" display="https://podminky.urs.cz/item/CS_URS_2023_02/998777201"/>
    <hyperlink ref="F197" r:id="rId26" display="https://podminky.urs.cz/item/CS_URS_2023_02/998777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  <c r="AZ2" s="132" t="s">
        <v>1349</v>
      </c>
      <c r="BA2" s="132" t="s">
        <v>1350</v>
      </c>
      <c r="BB2" s="132" t="s">
        <v>124</v>
      </c>
      <c r="BC2" s="132" t="s">
        <v>1351</v>
      </c>
      <c r="BD2" s="132" t="s">
        <v>126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  <c r="AZ3" s="132" t="s">
        <v>1352</v>
      </c>
      <c r="BA3" s="132" t="s">
        <v>1353</v>
      </c>
      <c r="BB3" s="132" t="s">
        <v>124</v>
      </c>
      <c r="BC3" s="132" t="s">
        <v>1354</v>
      </c>
      <c r="BD3" s="132" t="s">
        <v>126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  <c r="AZ4" s="132" t="s">
        <v>1355</v>
      </c>
      <c r="BA4" s="132" t="s">
        <v>1356</v>
      </c>
      <c r="BB4" s="132" t="s">
        <v>124</v>
      </c>
      <c r="BC4" s="132" t="s">
        <v>1357</v>
      </c>
      <c r="BD4" s="132" t="s">
        <v>126</v>
      </c>
    </row>
    <row r="5" s="1" customFormat="1" ht="6.96" customHeight="1">
      <c r="B5" s="21"/>
      <c r="L5" s="21"/>
      <c r="AZ5" s="132" t="s">
        <v>1358</v>
      </c>
      <c r="BA5" s="132" t="s">
        <v>1359</v>
      </c>
      <c r="BB5" s="132" t="s">
        <v>124</v>
      </c>
      <c r="BC5" s="132" t="s">
        <v>1360</v>
      </c>
      <c r="BD5" s="132" t="s">
        <v>126</v>
      </c>
    </row>
    <row r="6" s="1" customFormat="1" ht="12" customHeight="1">
      <c r="B6" s="21"/>
      <c r="D6" s="137" t="s">
        <v>14</v>
      </c>
      <c r="L6" s="21"/>
      <c r="AZ6" s="132" t="s">
        <v>1361</v>
      </c>
      <c r="BA6" s="132" t="s">
        <v>1362</v>
      </c>
      <c r="BB6" s="132" t="s">
        <v>124</v>
      </c>
      <c r="BC6" s="132" t="s">
        <v>1363</v>
      </c>
      <c r="BD6" s="132" t="s">
        <v>126</v>
      </c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129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1364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23.25" customHeight="1">
      <c r="A29" s="142"/>
      <c r="B29" s="143"/>
      <c r="C29" s="142"/>
      <c r="D29" s="142"/>
      <c r="E29" s="144" t="s">
        <v>1365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ROUND(J95, 2)</f>
        <v>18262010.859999999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ROUND((SUM(BE95:BE250)),  2)</f>
        <v>18262010.859999999</v>
      </c>
      <c r="G35" s="33"/>
      <c r="H35" s="33"/>
      <c r="I35" s="152">
        <v>0.20999999999999999</v>
      </c>
      <c r="J35" s="151">
        <f>ROUND(((SUM(BE95:BE250))*I35),  2)</f>
        <v>3835022.2799999998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ROUND((SUM(BF95:BF250)),  2)</f>
        <v>0</v>
      </c>
      <c r="G36" s="33"/>
      <c r="H36" s="33"/>
      <c r="I36" s="152">
        <v>0.14999999999999999</v>
      </c>
      <c r="J36" s="151">
        <f>ROUND(((SUM(BF95:BF250))*I36),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ROUND((SUM(BG95:BG250)),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ROUND((SUM(BH95:BH250)),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ROUND((SUM(BI95:BI250)),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22097033.140000001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129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D.1.9 - Demolice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J95</f>
        <v>18262010.860000003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J96</f>
        <v>17613537.740000002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698</v>
      </c>
      <c r="E65" s="177"/>
      <c r="F65" s="177"/>
      <c r="G65" s="177"/>
      <c r="H65" s="177"/>
      <c r="I65" s="177"/>
      <c r="J65" s="178">
        <f>J97</f>
        <v>952232.80000000005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882</v>
      </c>
      <c r="E66" s="177"/>
      <c r="F66" s="177"/>
      <c r="G66" s="177"/>
      <c r="H66" s="177"/>
      <c r="I66" s="177"/>
      <c r="J66" s="178">
        <f>J112</f>
        <v>60210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141</v>
      </c>
      <c r="E67" s="177"/>
      <c r="F67" s="177"/>
      <c r="G67" s="177"/>
      <c r="H67" s="177"/>
      <c r="I67" s="177"/>
      <c r="J67" s="178">
        <f>J117</f>
        <v>6180515.8600000003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142</v>
      </c>
      <c r="E68" s="177"/>
      <c r="F68" s="177"/>
      <c r="G68" s="177"/>
      <c r="H68" s="177"/>
      <c r="I68" s="177"/>
      <c r="J68" s="178">
        <f>J180</f>
        <v>10420579.08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9"/>
      <c r="C69" s="170"/>
      <c r="D69" s="171" t="s">
        <v>144</v>
      </c>
      <c r="E69" s="172"/>
      <c r="F69" s="172"/>
      <c r="G69" s="172"/>
      <c r="H69" s="172"/>
      <c r="I69" s="172"/>
      <c r="J69" s="173">
        <f>J201</f>
        <v>648473.12</v>
      </c>
      <c r="K69" s="170"/>
      <c r="L69" s="174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5"/>
      <c r="C70" s="119"/>
      <c r="D70" s="176" t="s">
        <v>145</v>
      </c>
      <c r="E70" s="177"/>
      <c r="F70" s="177"/>
      <c r="G70" s="177"/>
      <c r="H70" s="177"/>
      <c r="I70" s="177"/>
      <c r="J70" s="178">
        <f>J202</f>
        <v>280135.44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5"/>
      <c r="C71" s="119"/>
      <c r="D71" s="176" t="s">
        <v>146</v>
      </c>
      <c r="E71" s="177"/>
      <c r="F71" s="177"/>
      <c r="G71" s="177"/>
      <c r="H71" s="177"/>
      <c r="I71" s="177"/>
      <c r="J71" s="178">
        <f>J212</f>
        <v>66558.380000000005</v>
      </c>
      <c r="K71" s="119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5"/>
      <c r="C72" s="119"/>
      <c r="D72" s="176" t="s">
        <v>147</v>
      </c>
      <c r="E72" s="177"/>
      <c r="F72" s="177"/>
      <c r="G72" s="177"/>
      <c r="H72" s="177"/>
      <c r="I72" s="177"/>
      <c r="J72" s="178">
        <f>J222</f>
        <v>20073.290000000001</v>
      </c>
      <c r="K72" s="119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19"/>
      <c r="D73" s="176" t="s">
        <v>148</v>
      </c>
      <c r="E73" s="177"/>
      <c r="F73" s="177"/>
      <c r="G73" s="177"/>
      <c r="H73" s="177"/>
      <c r="I73" s="177"/>
      <c r="J73" s="178">
        <f>J241</f>
        <v>281706.01000000001</v>
      </c>
      <c r="K73" s="119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2" customFormat="1" ht="21.84" customHeight="1">
      <c r="A74" s="33"/>
      <c r="B74" s="34"/>
      <c r="C74" s="35"/>
      <c r="D74" s="35"/>
      <c r="E74" s="35"/>
      <c r="F74" s="35"/>
      <c r="G74" s="35"/>
      <c r="H74" s="35"/>
      <c r="I74" s="35"/>
      <c r="J74" s="35"/>
      <c r="K74" s="35"/>
      <c r="L74" s="139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</row>
    <row r="75" s="2" customFormat="1" ht="6.96" customHeight="1">
      <c r="A75" s="3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139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</row>
    <row r="79" s="2" customFormat="1" ht="6.96" customHeight="1">
      <c r="A79" s="33"/>
      <c r="B79" s="55"/>
      <c r="C79" s="56"/>
      <c r="D79" s="56"/>
      <c r="E79" s="56"/>
      <c r="F79" s="56"/>
      <c r="G79" s="56"/>
      <c r="H79" s="56"/>
      <c r="I79" s="56"/>
      <c r="J79" s="56"/>
      <c r="K79" s="56"/>
      <c r="L79" s="139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</row>
    <row r="80" s="2" customFormat="1" ht="24.96" customHeight="1">
      <c r="A80" s="33"/>
      <c r="B80" s="34"/>
      <c r="C80" s="24" t="s">
        <v>152</v>
      </c>
      <c r="D80" s="35"/>
      <c r="E80" s="35"/>
      <c r="F80" s="35"/>
      <c r="G80" s="35"/>
      <c r="H80" s="35"/>
      <c r="I80" s="35"/>
      <c r="J80" s="35"/>
      <c r="K80" s="35"/>
      <c r="L80" s="139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</row>
    <row r="81" s="2" customFormat="1" ht="6.96" customHeight="1">
      <c r="A81" s="33"/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12" customHeight="1">
      <c r="A82" s="33"/>
      <c r="B82" s="34"/>
      <c r="C82" s="30" t="s">
        <v>14</v>
      </c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16.5" customHeight="1">
      <c r="A83" s="33"/>
      <c r="B83" s="34"/>
      <c r="C83" s="35"/>
      <c r="D83" s="35"/>
      <c r="E83" s="164" t="str">
        <f>E7</f>
        <v>Hala Rondo - Rekonstrukce ledové plochy</v>
      </c>
      <c r="F83" s="30"/>
      <c r="G83" s="30"/>
      <c r="H83" s="30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1" customFormat="1" ht="12" customHeight="1">
      <c r="B84" s="22"/>
      <c r="C84" s="30" t="s">
        <v>128</v>
      </c>
      <c r="D84" s="23"/>
      <c r="E84" s="23"/>
      <c r="F84" s="23"/>
      <c r="G84" s="23"/>
      <c r="H84" s="23"/>
      <c r="I84" s="23"/>
      <c r="J84" s="23"/>
      <c r="K84" s="23"/>
      <c r="L84" s="21"/>
    </row>
    <row r="85" s="2" customFormat="1" ht="16.5" customHeight="1">
      <c r="A85" s="33"/>
      <c r="B85" s="34"/>
      <c r="C85" s="35"/>
      <c r="D85" s="35"/>
      <c r="E85" s="164" t="s">
        <v>129</v>
      </c>
      <c r="F85" s="35"/>
      <c r="G85" s="35"/>
      <c r="H85" s="35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2" customFormat="1" ht="12" customHeight="1">
      <c r="A86" s="33"/>
      <c r="B86" s="34"/>
      <c r="C86" s="30" t="s">
        <v>130</v>
      </c>
      <c r="D86" s="35"/>
      <c r="E86" s="35"/>
      <c r="F86" s="35"/>
      <c r="G86" s="35"/>
      <c r="H86" s="35"/>
      <c r="I86" s="35"/>
      <c r="J86" s="35"/>
      <c r="K86" s="35"/>
      <c r="L86" s="139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="2" customFormat="1" ht="16.5" customHeight="1">
      <c r="A87" s="33"/>
      <c r="B87" s="34"/>
      <c r="C87" s="35"/>
      <c r="D87" s="35"/>
      <c r="E87" s="63" t="str">
        <f>E11</f>
        <v>D.1.9 - Demolice</v>
      </c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6.96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2" customHeight="1">
      <c r="A89" s="33"/>
      <c r="B89" s="34"/>
      <c r="C89" s="30" t="s">
        <v>21</v>
      </c>
      <c r="D89" s="35"/>
      <c r="E89" s="35"/>
      <c r="F89" s="27" t="str">
        <f>F14</f>
        <v>Brno, Hala Rondo</v>
      </c>
      <c r="G89" s="35"/>
      <c r="H89" s="35"/>
      <c r="I89" s="30" t="s">
        <v>23</v>
      </c>
      <c r="J89" s="66" t="str">
        <f>IF(J14="","",J14)</f>
        <v>1. 9. 2023</v>
      </c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25.65" customHeight="1">
      <c r="A91" s="33"/>
      <c r="B91" s="34"/>
      <c r="C91" s="30" t="s">
        <v>27</v>
      </c>
      <c r="D91" s="35"/>
      <c r="E91" s="35"/>
      <c r="F91" s="27" t="str">
        <f>E17</f>
        <v>STAREZ - SPORT, a.s.</v>
      </c>
      <c r="G91" s="35"/>
      <c r="H91" s="35"/>
      <c r="I91" s="30" t="s">
        <v>35</v>
      </c>
      <c r="J91" s="31" t="str">
        <f>E23</f>
        <v>AS PROJECT CZ s.r.o.</v>
      </c>
      <c r="K91" s="35"/>
      <c r="L91" s="13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15.15" customHeight="1">
      <c r="A92" s="33"/>
      <c r="B92" s="34"/>
      <c r="C92" s="30" t="s">
        <v>33</v>
      </c>
      <c r="D92" s="35"/>
      <c r="E92" s="35"/>
      <c r="F92" s="27" t="str">
        <f>IF(E20="","",E20)</f>
        <v xml:space="preserve"> </v>
      </c>
      <c r="G92" s="35"/>
      <c r="H92" s="35"/>
      <c r="I92" s="30" t="s">
        <v>39</v>
      </c>
      <c r="J92" s="31" t="str">
        <f>E26</f>
        <v xml:space="preserve"> </v>
      </c>
      <c r="K92" s="35"/>
      <c r="L92" s="13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10.32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13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11" customFormat="1" ht="29.28" customHeight="1">
      <c r="A94" s="180"/>
      <c r="B94" s="181"/>
      <c r="C94" s="182" t="s">
        <v>153</v>
      </c>
      <c r="D94" s="183" t="s">
        <v>61</v>
      </c>
      <c r="E94" s="183" t="s">
        <v>57</v>
      </c>
      <c r="F94" s="183" t="s">
        <v>58</v>
      </c>
      <c r="G94" s="183" t="s">
        <v>154</v>
      </c>
      <c r="H94" s="183" t="s">
        <v>155</v>
      </c>
      <c r="I94" s="183" t="s">
        <v>156</v>
      </c>
      <c r="J94" s="183" t="s">
        <v>135</v>
      </c>
      <c r="K94" s="184" t="s">
        <v>157</v>
      </c>
      <c r="L94" s="185"/>
      <c r="M94" s="86" t="s">
        <v>18</v>
      </c>
      <c r="N94" s="87" t="s">
        <v>46</v>
      </c>
      <c r="O94" s="87" t="s">
        <v>158</v>
      </c>
      <c r="P94" s="87" t="s">
        <v>159</v>
      </c>
      <c r="Q94" s="87" t="s">
        <v>160</v>
      </c>
      <c r="R94" s="87" t="s">
        <v>161</v>
      </c>
      <c r="S94" s="87" t="s">
        <v>162</v>
      </c>
      <c r="T94" s="88" t="s">
        <v>163</v>
      </c>
      <c r="U94" s="180"/>
      <c r="V94" s="180"/>
      <c r="W94" s="180"/>
      <c r="X94" s="180"/>
      <c r="Y94" s="180"/>
      <c r="Z94" s="180"/>
      <c r="AA94" s="180"/>
      <c r="AB94" s="180"/>
      <c r="AC94" s="180"/>
      <c r="AD94" s="180"/>
      <c r="AE94" s="180"/>
    </row>
    <row r="95" s="2" customFormat="1" ht="22.8" customHeight="1">
      <c r="A95" s="33"/>
      <c r="B95" s="34"/>
      <c r="C95" s="93" t="s">
        <v>164</v>
      </c>
      <c r="D95" s="35"/>
      <c r="E95" s="35"/>
      <c r="F95" s="35"/>
      <c r="G95" s="35"/>
      <c r="H95" s="35"/>
      <c r="I95" s="35"/>
      <c r="J95" s="186">
        <f>BK95</f>
        <v>18262010.860000003</v>
      </c>
      <c r="K95" s="35"/>
      <c r="L95" s="39"/>
      <c r="M95" s="89"/>
      <c r="N95" s="187"/>
      <c r="O95" s="90"/>
      <c r="P95" s="188">
        <f>P96+P201</f>
        <v>30102.437171000001</v>
      </c>
      <c r="Q95" s="90"/>
      <c r="R95" s="188">
        <f>R96+R201</f>
        <v>0.023648000000000002</v>
      </c>
      <c r="S95" s="90"/>
      <c r="T95" s="189">
        <f>T96+T201</f>
        <v>5572.9134000000004</v>
      </c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T95" s="18" t="s">
        <v>75</v>
      </c>
      <c r="AU95" s="18" t="s">
        <v>136</v>
      </c>
      <c r="BK95" s="190">
        <f>BK96+BK201</f>
        <v>18262010.860000003</v>
      </c>
    </row>
    <row r="96" s="12" customFormat="1" ht="25.92" customHeight="1">
      <c r="A96" s="12"/>
      <c r="B96" s="191"/>
      <c r="C96" s="192"/>
      <c r="D96" s="193" t="s">
        <v>75</v>
      </c>
      <c r="E96" s="194" t="s">
        <v>165</v>
      </c>
      <c r="F96" s="194" t="s">
        <v>166</v>
      </c>
      <c r="G96" s="192"/>
      <c r="H96" s="192"/>
      <c r="I96" s="192"/>
      <c r="J96" s="195">
        <f>BK96</f>
        <v>17613537.740000002</v>
      </c>
      <c r="K96" s="192"/>
      <c r="L96" s="196"/>
      <c r="M96" s="197"/>
      <c r="N96" s="198"/>
      <c r="O96" s="198"/>
      <c r="P96" s="199">
        <f>P97+P112+P117+P180</f>
        <v>28968.745171000002</v>
      </c>
      <c r="Q96" s="198"/>
      <c r="R96" s="199">
        <f>R97+R112+R117+R180</f>
        <v>0.023648000000000002</v>
      </c>
      <c r="S96" s="198"/>
      <c r="T96" s="200">
        <f>T97+T112+T117+T180</f>
        <v>5511.7013999999999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1" t="s">
        <v>20</v>
      </c>
      <c r="AT96" s="202" t="s">
        <v>75</v>
      </c>
      <c r="AU96" s="202" t="s">
        <v>76</v>
      </c>
      <c r="AY96" s="201" t="s">
        <v>167</v>
      </c>
      <c r="BK96" s="203">
        <f>BK97+BK112+BK117+BK180</f>
        <v>17613537.740000002</v>
      </c>
    </row>
    <row r="97" s="12" customFormat="1" ht="22.8" customHeight="1">
      <c r="A97" s="12"/>
      <c r="B97" s="191"/>
      <c r="C97" s="192"/>
      <c r="D97" s="193" t="s">
        <v>75</v>
      </c>
      <c r="E97" s="204" t="s">
        <v>20</v>
      </c>
      <c r="F97" s="204" t="s">
        <v>701</v>
      </c>
      <c r="G97" s="192"/>
      <c r="H97" s="192"/>
      <c r="I97" s="192"/>
      <c r="J97" s="205">
        <f>BK97</f>
        <v>952232.80000000005</v>
      </c>
      <c r="K97" s="192"/>
      <c r="L97" s="196"/>
      <c r="M97" s="197"/>
      <c r="N97" s="198"/>
      <c r="O97" s="198"/>
      <c r="P97" s="199">
        <f>SUM(P98:P111)</f>
        <v>1509.0902000000001</v>
      </c>
      <c r="Q97" s="198"/>
      <c r="R97" s="199">
        <f>SUM(R98:R111)</f>
        <v>0.019200000000000002</v>
      </c>
      <c r="S97" s="198"/>
      <c r="T97" s="200">
        <f>SUM(T98:T111)</f>
        <v>2353.52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1" t="s">
        <v>20</v>
      </c>
      <c r="AT97" s="202" t="s">
        <v>75</v>
      </c>
      <c r="AU97" s="202" t="s">
        <v>20</v>
      </c>
      <c r="AY97" s="201" t="s">
        <v>167</v>
      </c>
      <c r="BK97" s="203">
        <f>SUM(BK98:BK111)</f>
        <v>952232.80000000005</v>
      </c>
    </row>
    <row r="98" s="2" customFormat="1" ht="44.25" customHeight="1">
      <c r="A98" s="33"/>
      <c r="B98" s="34"/>
      <c r="C98" s="206" t="s">
        <v>20</v>
      </c>
      <c r="D98" s="206" t="s">
        <v>169</v>
      </c>
      <c r="E98" s="207" t="s">
        <v>1366</v>
      </c>
      <c r="F98" s="208" t="s">
        <v>1367</v>
      </c>
      <c r="G98" s="209" t="s">
        <v>172</v>
      </c>
      <c r="H98" s="210">
        <v>929.20000000000005</v>
      </c>
      <c r="I98" s="211">
        <v>369</v>
      </c>
      <c r="J98" s="211">
        <f>ROUND(I98*H98,2)</f>
        <v>342874.79999999999</v>
      </c>
      <c r="K98" s="208" t="s">
        <v>173</v>
      </c>
      <c r="L98" s="39"/>
      <c r="M98" s="212" t="s">
        <v>18</v>
      </c>
      <c r="N98" s="213" t="s">
        <v>47</v>
      </c>
      <c r="O98" s="214">
        <v>0.51000000000000001</v>
      </c>
      <c r="P98" s="214">
        <f>O98*H98</f>
        <v>473.89200000000005</v>
      </c>
      <c r="Q98" s="214">
        <v>0</v>
      </c>
      <c r="R98" s="214">
        <f>Q98*H98</f>
        <v>0</v>
      </c>
      <c r="S98" s="214">
        <v>1.8999999999999999</v>
      </c>
      <c r="T98" s="215">
        <f>S98*H98</f>
        <v>1765.48</v>
      </c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R98" s="216" t="s">
        <v>174</v>
      </c>
      <c r="AT98" s="216" t="s">
        <v>169</v>
      </c>
      <c r="AU98" s="216" t="s">
        <v>84</v>
      </c>
      <c r="AY98" s="18" t="s">
        <v>167</v>
      </c>
      <c r="BE98" s="217">
        <f>IF(N98="základní",J98,0)</f>
        <v>342874.79999999999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20</v>
      </c>
      <c r="BK98" s="217">
        <f>ROUND(I98*H98,2)</f>
        <v>342874.79999999999</v>
      </c>
      <c r="BL98" s="18" t="s">
        <v>174</v>
      </c>
      <c r="BM98" s="216" t="s">
        <v>1368</v>
      </c>
    </row>
    <row r="99" s="2" customFormat="1">
      <c r="A99" s="33"/>
      <c r="B99" s="34"/>
      <c r="C99" s="35"/>
      <c r="D99" s="218" t="s">
        <v>176</v>
      </c>
      <c r="E99" s="35"/>
      <c r="F99" s="219" t="s">
        <v>1369</v>
      </c>
      <c r="G99" s="35"/>
      <c r="H99" s="35"/>
      <c r="I99" s="35"/>
      <c r="J99" s="35"/>
      <c r="K99" s="35"/>
      <c r="L99" s="39"/>
      <c r="M99" s="220"/>
      <c r="N99" s="221"/>
      <c r="O99" s="78"/>
      <c r="P99" s="78"/>
      <c r="Q99" s="78"/>
      <c r="R99" s="78"/>
      <c r="S99" s="78"/>
      <c r="T99" s="79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T99" s="18" t="s">
        <v>176</v>
      </c>
      <c r="AU99" s="18" t="s">
        <v>84</v>
      </c>
    </row>
    <row r="100" s="13" customFormat="1">
      <c r="A100" s="13"/>
      <c r="B100" s="222"/>
      <c r="C100" s="223"/>
      <c r="D100" s="224" t="s">
        <v>178</v>
      </c>
      <c r="E100" s="225" t="s">
        <v>18</v>
      </c>
      <c r="F100" s="226" t="s">
        <v>1370</v>
      </c>
      <c r="G100" s="223"/>
      <c r="H100" s="225" t="s">
        <v>18</v>
      </c>
      <c r="I100" s="223"/>
      <c r="J100" s="223"/>
      <c r="K100" s="223"/>
      <c r="L100" s="227"/>
      <c r="M100" s="228"/>
      <c r="N100" s="229"/>
      <c r="O100" s="229"/>
      <c r="P100" s="229"/>
      <c r="Q100" s="229"/>
      <c r="R100" s="229"/>
      <c r="S100" s="229"/>
      <c r="T100" s="230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1" t="s">
        <v>178</v>
      </c>
      <c r="AU100" s="231" t="s">
        <v>84</v>
      </c>
      <c r="AV100" s="13" t="s">
        <v>20</v>
      </c>
      <c r="AW100" s="13" t="s">
        <v>180</v>
      </c>
      <c r="AX100" s="13" t="s">
        <v>76</v>
      </c>
      <c r="AY100" s="231" t="s">
        <v>167</v>
      </c>
    </row>
    <row r="101" s="14" customFormat="1">
      <c r="A101" s="14"/>
      <c r="B101" s="232"/>
      <c r="C101" s="233"/>
      <c r="D101" s="224" t="s">
        <v>178</v>
      </c>
      <c r="E101" s="234" t="s">
        <v>18</v>
      </c>
      <c r="F101" s="235" t="s">
        <v>1371</v>
      </c>
      <c r="G101" s="233"/>
      <c r="H101" s="236">
        <v>263.19999999999999</v>
      </c>
      <c r="I101" s="233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178</v>
      </c>
      <c r="AU101" s="241" t="s">
        <v>84</v>
      </c>
      <c r="AV101" s="14" t="s">
        <v>84</v>
      </c>
      <c r="AW101" s="14" t="s">
        <v>180</v>
      </c>
      <c r="AX101" s="14" t="s">
        <v>76</v>
      </c>
      <c r="AY101" s="241" t="s">
        <v>167</v>
      </c>
    </row>
    <row r="102" s="14" customFormat="1">
      <c r="A102" s="14"/>
      <c r="B102" s="232"/>
      <c r="C102" s="233"/>
      <c r="D102" s="224" t="s">
        <v>178</v>
      </c>
      <c r="E102" s="234" t="s">
        <v>18</v>
      </c>
      <c r="F102" s="235" t="s">
        <v>1372</v>
      </c>
      <c r="G102" s="233"/>
      <c r="H102" s="236">
        <v>666</v>
      </c>
      <c r="I102" s="233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178</v>
      </c>
      <c r="AU102" s="241" t="s">
        <v>84</v>
      </c>
      <c r="AV102" s="14" t="s">
        <v>84</v>
      </c>
      <c r="AW102" s="14" t="s">
        <v>180</v>
      </c>
      <c r="AX102" s="14" t="s">
        <v>76</v>
      </c>
      <c r="AY102" s="241" t="s">
        <v>167</v>
      </c>
    </row>
    <row r="103" s="15" customFormat="1">
      <c r="A103" s="15"/>
      <c r="B103" s="242"/>
      <c r="C103" s="243"/>
      <c r="D103" s="224" t="s">
        <v>178</v>
      </c>
      <c r="E103" s="244" t="s">
        <v>18</v>
      </c>
      <c r="F103" s="245" t="s">
        <v>182</v>
      </c>
      <c r="G103" s="243"/>
      <c r="H103" s="246">
        <v>929.20000000000005</v>
      </c>
      <c r="I103" s="243"/>
      <c r="J103" s="243"/>
      <c r="K103" s="243"/>
      <c r="L103" s="247"/>
      <c r="M103" s="248"/>
      <c r="N103" s="249"/>
      <c r="O103" s="249"/>
      <c r="P103" s="249"/>
      <c r="Q103" s="249"/>
      <c r="R103" s="249"/>
      <c r="S103" s="249"/>
      <c r="T103" s="250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1" t="s">
        <v>178</v>
      </c>
      <c r="AU103" s="251" t="s">
        <v>84</v>
      </c>
      <c r="AV103" s="15" t="s">
        <v>174</v>
      </c>
      <c r="AW103" s="15" t="s">
        <v>180</v>
      </c>
      <c r="AX103" s="15" t="s">
        <v>20</v>
      </c>
      <c r="AY103" s="251" t="s">
        <v>167</v>
      </c>
    </row>
    <row r="104" s="2" customFormat="1" ht="44.25" customHeight="1">
      <c r="A104" s="33"/>
      <c r="B104" s="34"/>
      <c r="C104" s="206" t="s">
        <v>84</v>
      </c>
      <c r="D104" s="206" t="s">
        <v>169</v>
      </c>
      <c r="E104" s="207" t="s">
        <v>1373</v>
      </c>
      <c r="F104" s="208" t="s">
        <v>1374</v>
      </c>
      <c r="G104" s="209" t="s">
        <v>172</v>
      </c>
      <c r="H104" s="210">
        <v>242.19999999999999</v>
      </c>
      <c r="I104" s="211">
        <v>2290</v>
      </c>
      <c r="J104" s="211">
        <f>ROUND(I104*H104,2)</f>
        <v>554638</v>
      </c>
      <c r="K104" s="208" t="s">
        <v>18</v>
      </c>
      <c r="L104" s="39"/>
      <c r="M104" s="212" t="s">
        <v>18</v>
      </c>
      <c r="N104" s="213" t="s">
        <v>47</v>
      </c>
      <c r="O104" s="214">
        <v>4.181</v>
      </c>
      <c r="P104" s="214">
        <f>O104*H104</f>
        <v>1012.6382</v>
      </c>
      <c r="Q104" s="214">
        <v>0</v>
      </c>
      <c r="R104" s="214">
        <f>Q104*H104</f>
        <v>0</v>
      </c>
      <c r="S104" s="214">
        <v>2.2000000000000002</v>
      </c>
      <c r="T104" s="215">
        <f>S104*H104</f>
        <v>532.84000000000003</v>
      </c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R104" s="216" t="s">
        <v>174</v>
      </c>
      <c r="AT104" s="216" t="s">
        <v>169</v>
      </c>
      <c r="AU104" s="216" t="s">
        <v>84</v>
      </c>
      <c r="AY104" s="18" t="s">
        <v>167</v>
      </c>
      <c r="BE104" s="217">
        <f>IF(N104="základní",J104,0)</f>
        <v>554638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20</v>
      </c>
      <c r="BK104" s="217">
        <f>ROUND(I104*H104,2)</f>
        <v>554638</v>
      </c>
      <c r="BL104" s="18" t="s">
        <v>174</v>
      </c>
      <c r="BM104" s="216" t="s">
        <v>1375</v>
      </c>
    </row>
    <row r="105" s="13" customFormat="1">
      <c r="A105" s="13"/>
      <c r="B105" s="222"/>
      <c r="C105" s="223"/>
      <c r="D105" s="224" t="s">
        <v>178</v>
      </c>
      <c r="E105" s="225" t="s">
        <v>18</v>
      </c>
      <c r="F105" s="226" t="s">
        <v>1376</v>
      </c>
      <c r="G105" s="223"/>
      <c r="H105" s="225" t="s">
        <v>18</v>
      </c>
      <c r="I105" s="223"/>
      <c r="J105" s="223"/>
      <c r="K105" s="223"/>
      <c r="L105" s="227"/>
      <c r="M105" s="228"/>
      <c r="N105" s="229"/>
      <c r="O105" s="229"/>
      <c r="P105" s="229"/>
      <c r="Q105" s="229"/>
      <c r="R105" s="229"/>
      <c r="S105" s="229"/>
      <c r="T105" s="230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1" t="s">
        <v>178</v>
      </c>
      <c r="AU105" s="231" t="s">
        <v>84</v>
      </c>
      <c r="AV105" s="13" t="s">
        <v>20</v>
      </c>
      <c r="AW105" s="13" t="s">
        <v>180</v>
      </c>
      <c r="AX105" s="13" t="s">
        <v>76</v>
      </c>
      <c r="AY105" s="231" t="s">
        <v>167</v>
      </c>
    </row>
    <row r="106" s="14" customFormat="1">
      <c r="A106" s="14"/>
      <c r="B106" s="232"/>
      <c r="C106" s="233"/>
      <c r="D106" s="224" t="s">
        <v>178</v>
      </c>
      <c r="E106" s="234" t="s">
        <v>18</v>
      </c>
      <c r="F106" s="235" t="s">
        <v>1377</v>
      </c>
      <c r="G106" s="233"/>
      <c r="H106" s="236">
        <v>242.19999999999999</v>
      </c>
      <c r="I106" s="233"/>
      <c r="J106" s="233"/>
      <c r="K106" s="233"/>
      <c r="L106" s="237"/>
      <c r="M106" s="238"/>
      <c r="N106" s="239"/>
      <c r="O106" s="239"/>
      <c r="P106" s="239"/>
      <c r="Q106" s="239"/>
      <c r="R106" s="239"/>
      <c r="S106" s="239"/>
      <c r="T106" s="24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1" t="s">
        <v>178</v>
      </c>
      <c r="AU106" s="241" t="s">
        <v>84</v>
      </c>
      <c r="AV106" s="14" t="s">
        <v>84</v>
      </c>
      <c r="AW106" s="14" t="s">
        <v>180</v>
      </c>
      <c r="AX106" s="14" t="s">
        <v>76</v>
      </c>
      <c r="AY106" s="241" t="s">
        <v>167</v>
      </c>
    </row>
    <row r="107" s="15" customFormat="1">
      <c r="A107" s="15"/>
      <c r="B107" s="242"/>
      <c r="C107" s="243"/>
      <c r="D107" s="224" t="s">
        <v>178</v>
      </c>
      <c r="E107" s="244" t="s">
        <v>18</v>
      </c>
      <c r="F107" s="245" t="s">
        <v>182</v>
      </c>
      <c r="G107" s="243"/>
      <c r="H107" s="246">
        <v>242.19999999999999</v>
      </c>
      <c r="I107" s="243"/>
      <c r="J107" s="243"/>
      <c r="K107" s="243"/>
      <c r="L107" s="247"/>
      <c r="M107" s="248"/>
      <c r="N107" s="249"/>
      <c r="O107" s="249"/>
      <c r="P107" s="249"/>
      <c r="Q107" s="249"/>
      <c r="R107" s="249"/>
      <c r="S107" s="249"/>
      <c r="T107" s="250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1" t="s">
        <v>178</v>
      </c>
      <c r="AU107" s="251" t="s">
        <v>84</v>
      </c>
      <c r="AV107" s="15" t="s">
        <v>174</v>
      </c>
      <c r="AW107" s="15" t="s">
        <v>180</v>
      </c>
      <c r="AX107" s="15" t="s">
        <v>20</v>
      </c>
      <c r="AY107" s="251" t="s">
        <v>167</v>
      </c>
    </row>
    <row r="108" s="2" customFormat="1" ht="44.25" customHeight="1">
      <c r="A108" s="33"/>
      <c r="B108" s="34"/>
      <c r="C108" s="206" t="s">
        <v>126</v>
      </c>
      <c r="D108" s="206" t="s">
        <v>169</v>
      </c>
      <c r="E108" s="207" t="s">
        <v>1378</v>
      </c>
      <c r="F108" s="208" t="s">
        <v>1379</v>
      </c>
      <c r="G108" s="209" t="s">
        <v>124</v>
      </c>
      <c r="H108" s="210">
        <v>240</v>
      </c>
      <c r="I108" s="211">
        <v>228</v>
      </c>
      <c r="J108" s="211">
        <f>ROUND(I108*H108,2)</f>
        <v>54720</v>
      </c>
      <c r="K108" s="208" t="s">
        <v>173</v>
      </c>
      <c r="L108" s="39"/>
      <c r="M108" s="212" t="s">
        <v>18</v>
      </c>
      <c r="N108" s="213" t="s">
        <v>47</v>
      </c>
      <c r="O108" s="214">
        <v>0.094</v>
      </c>
      <c r="P108" s="214">
        <f>O108*H108</f>
        <v>22.559999999999999</v>
      </c>
      <c r="Q108" s="214">
        <v>8.0000000000000007E-05</v>
      </c>
      <c r="R108" s="214">
        <f>Q108*H108</f>
        <v>0.019200000000000002</v>
      </c>
      <c r="S108" s="214">
        <v>0.23000000000000001</v>
      </c>
      <c r="T108" s="215">
        <f>S108*H108</f>
        <v>55.200000000000003</v>
      </c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R108" s="216" t="s">
        <v>174</v>
      </c>
      <c r="AT108" s="216" t="s">
        <v>169</v>
      </c>
      <c r="AU108" s="216" t="s">
        <v>84</v>
      </c>
      <c r="AY108" s="18" t="s">
        <v>167</v>
      </c>
      <c r="BE108" s="217">
        <f>IF(N108="základní",J108,0)</f>
        <v>54720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20</v>
      </c>
      <c r="BK108" s="217">
        <f>ROUND(I108*H108,2)</f>
        <v>54720</v>
      </c>
      <c r="BL108" s="18" t="s">
        <v>174</v>
      </c>
      <c r="BM108" s="216" t="s">
        <v>1380</v>
      </c>
    </row>
    <row r="109" s="2" customFormat="1">
      <c r="A109" s="33"/>
      <c r="B109" s="34"/>
      <c r="C109" s="35"/>
      <c r="D109" s="218" t="s">
        <v>176</v>
      </c>
      <c r="E109" s="35"/>
      <c r="F109" s="219" t="s">
        <v>1381</v>
      </c>
      <c r="G109" s="35"/>
      <c r="H109" s="35"/>
      <c r="I109" s="35"/>
      <c r="J109" s="35"/>
      <c r="K109" s="35"/>
      <c r="L109" s="39"/>
      <c r="M109" s="220"/>
      <c r="N109" s="221"/>
      <c r="O109" s="78"/>
      <c r="P109" s="78"/>
      <c r="Q109" s="78"/>
      <c r="R109" s="78"/>
      <c r="S109" s="78"/>
      <c r="T109" s="79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T109" s="18" t="s">
        <v>176</v>
      </c>
      <c r="AU109" s="18" t="s">
        <v>84</v>
      </c>
    </row>
    <row r="110" s="14" customFormat="1">
      <c r="A110" s="14"/>
      <c r="B110" s="232"/>
      <c r="C110" s="233"/>
      <c r="D110" s="224" t="s">
        <v>178</v>
      </c>
      <c r="E110" s="234" t="s">
        <v>18</v>
      </c>
      <c r="F110" s="235" t="s">
        <v>1382</v>
      </c>
      <c r="G110" s="233"/>
      <c r="H110" s="236">
        <v>240</v>
      </c>
      <c r="I110" s="233"/>
      <c r="J110" s="233"/>
      <c r="K110" s="233"/>
      <c r="L110" s="237"/>
      <c r="M110" s="238"/>
      <c r="N110" s="239"/>
      <c r="O110" s="239"/>
      <c r="P110" s="239"/>
      <c r="Q110" s="239"/>
      <c r="R110" s="239"/>
      <c r="S110" s="239"/>
      <c r="T110" s="240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1" t="s">
        <v>178</v>
      </c>
      <c r="AU110" s="241" t="s">
        <v>84</v>
      </c>
      <c r="AV110" s="14" t="s">
        <v>84</v>
      </c>
      <c r="AW110" s="14" t="s">
        <v>180</v>
      </c>
      <c r="AX110" s="14" t="s">
        <v>76</v>
      </c>
      <c r="AY110" s="241" t="s">
        <v>167</v>
      </c>
    </row>
    <row r="111" s="15" customFormat="1">
      <c r="A111" s="15"/>
      <c r="B111" s="242"/>
      <c r="C111" s="243"/>
      <c r="D111" s="224" t="s">
        <v>178</v>
      </c>
      <c r="E111" s="244" t="s">
        <v>18</v>
      </c>
      <c r="F111" s="245" t="s">
        <v>182</v>
      </c>
      <c r="G111" s="243"/>
      <c r="H111" s="246">
        <v>240</v>
      </c>
      <c r="I111" s="243"/>
      <c r="J111" s="243"/>
      <c r="K111" s="243"/>
      <c r="L111" s="247"/>
      <c r="M111" s="248"/>
      <c r="N111" s="249"/>
      <c r="O111" s="249"/>
      <c r="P111" s="249"/>
      <c r="Q111" s="249"/>
      <c r="R111" s="249"/>
      <c r="S111" s="249"/>
      <c r="T111" s="250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1" t="s">
        <v>178</v>
      </c>
      <c r="AU111" s="251" t="s">
        <v>84</v>
      </c>
      <c r="AV111" s="15" t="s">
        <v>174</v>
      </c>
      <c r="AW111" s="15" t="s">
        <v>180</v>
      </c>
      <c r="AX111" s="15" t="s">
        <v>20</v>
      </c>
      <c r="AY111" s="251" t="s">
        <v>167</v>
      </c>
    </row>
    <row r="112" s="12" customFormat="1" ht="22.8" customHeight="1">
      <c r="A112" s="12"/>
      <c r="B112" s="191"/>
      <c r="C112" s="192"/>
      <c r="D112" s="193" t="s">
        <v>75</v>
      </c>
      <c r="E112" s="204" t="s">
        <v>221</v>
      </c>
      <c r="F112" s="204" t="s">
        <v>911</v>
      </c>
      <c r="G112" s="192"/>
      <c r="H112" s="192"/>
      <c r="I112" s="192"/>
      <c r="J112" s="205">
        <f>BK112</f>
        <v>60210</v>
      </c>
      <c r="K112" s="192"/>
      <c r="L112" s="196"/>
      <c r="M112" s="197"/>
      <c r="N112" s="198"/>
      <c r="O112" s="198"/>
      <c r="P112" s="199">
        <f>SUM(P113:P116)</f>
        <v>42.93</v>
      </c>
      <c r="Q112" s="198"/>
      <c r="R112" s="199">
        <f>SUM(R113:R116)</f>
        <v>0</v>
      </c>
      <c r="S112" s="198"/>
      <c r="T112" s="200">
        <f>SUM(T113:T116)</f>
        <v>9.7199999999999989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20</v>
      </c>
      <c r="AT112" s="202" t="s">
        <v>75</v>
      </c>
      <c r="AU112" s="202" t="s">
        <v>20</v>
      </c>
      <c r="AY112" s="201" t="s">
        <v>167</v>
      </c>
      <c r="BK112" s="203">
        <f>SUM(BK113:BK116)</f>
        <v>60210</v>
      </c>
    </row>
    <row r="113" s="2" customFormat="1" ht="33" customHeight="1">
      <c r="A113" s="33"/>
      <c r="B113" s="34"/>
      <c r="C113" s="206" t="s">
        <v>174</v>
      </c>
      <c r="D113" s="206" t="s">
        <v>169</v>
      </c>
      <c r="E113" s="207" t="s">
        <v>1383</v>
      </c>
      <c r="F113" s="208" t="s">
        <v>1384</v>
      </c>
      <c r="G113" s="209" t="s">
        <v>172</v>
      </c>
      <c r="H113" s="210">
        <v>27</v>
      </c>
      <c r="I113" s="211">
        <v>2230</v>
      </c>
      <c r="J113" s="211">
        <f>ROUND(I113*H113,2)</f>
        <v>60210</v>
      </c>
      <c r="K113" s="208" t="s">
        <v>173</v>
      </c>
      <c r="L113" s="39"/>
      <c r="M113" s="212" t="s">
        <v>18</v>
      </c>
      <c r="N113" s="213" t="s">
        <v>47</v>
      </c>
      <c r="O113" s="214">
        <v>1.5900000000000001</v>
      </c>
      <c r="P113" s="214">
        <f>O113*H113</f>
        <v>42.93</v>
      </c>
      <c r="Q113" s="214">
        <v>0</v>
      </c>
      <c r="R113" s="214">
        <f>Q113*H113</f>
        <v>0</v>
      </c>
      <c r="S113" s="214">
        <v>0.35999999999999999</v>
      </c>
      <c r="T113" s="215">
        <f>S113*H113</f>
        <v>9.7199999999999989</v>
      </c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R113" s="216" t="s">
        <v>174</v>
      </c>
      <c r="AT113" s="216" t="s">
        <v>169</v>
      </c>
      <c r="AU113" s="216" t="s">
        <v>84</v>
      </c>
      <c r="AY113" s="18" t="s">
        <v>167</v>
      </c>
      <c r="BE113" s="217">
        <f>IF(N113="základní",J113,0)</f>
        <v>60210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20</v>
      </c>
      <c r="BK113" s="217">
        <f>ROUND(I113*H113,2)</f>
        <v>60210</v>
      </c>
      <c r="BL113" s="18" t="s">
        <v>174</v>
      </c>
      <c r="BM113" s="216" t="s">
        <v>1385</v>
      </c>
    </row>
    <row r="114" s="2" customFormat="1">
      <c r="A114" s="33"/>
      <c r="B114" s="34"/>
      <c r="C114" s="35"/>
      <c r="D114" s="218" t="s">
        <v>176</v>
      </c>
      <c r="E114" s="35"/>
      <c r="F114" s="219" t="s">
        <v>1386</v>
      </c>
      <c r="G114" s="35"/>
      <c r="H114" s="35"/>
      <c r="I114" s="35"/>
      <c r="J114" s="35"/>
      <c r="K114" s="35"/>
      <c r="L114" s="39"/>
      <c r="M114" s="220"/>
      <c r="N114" s="221"/>
      <c r="O114" s="78"/>
      <c r="P114" s="78"/>
      <c r="Q114" s="78"/>
      <c r="R114" s="78"/>
      <c r="S114" s="78"/>
      <c r="T114" s="79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T114" s="18" t="s">
        <v>176</v>
      </c>
      <c r="AU114" s="18" t="s">
        <v>84</v>
      </c>
    </row>
    <row r="115" s="14" customFormat="1">
      <c r="A115" s="14"/>
      <c r="B115" s="232"/>
      <c r="C115" s="233"/>
      <c r="D115" s="224" t="s">
        <v>178</v>
      </c>
      <c r="E115" s="234" t="s">
        <v>18</v>
      </c>
      <c r="F115" s="235" t="s">
        <v>1387</v>
      </c>
      <c r="G115" s="233"/>
      <c r="H115" s="236">
        <v>27</v>
      </c>
      <c r="I115" s="233"/>
      <c r="J115" s="233"/>
      <c r="K115" s="233"/>
      <c r="L115" s="237"/>
      <c r="M115" s="238"/>
      <c r="N115" s="239"/>
      <c r="O115" s="239"/>
      <c r="P115" s="239"/>
      <c r="Q115" s="239"/>
      <c r="R115" s="239"/>
      <c r="S115" s="239"/>
      <c r="T115" s="24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1" t="s">
        <v>178</v>
      </c>
      <c r="AU115" s="241" t="s">
        <v>84</v>
      </c>
      <c r="AV115" s="14" t="s">
        <v>84</v>
      </c>
      <c r="AW115" s="14" t="s">
        <v>180</v>
      </c>
      <c r="AX115" s="14" t="s">
        <v>76</v>
      </c>
      <c r="AY115" s="241" t="s">
        <v>167</v>
      </c>
    </row>
    <row r="116" s="15" customFormat="1">
      <c r="A116" s="15"/>
      <c r="B116" s="242"/>
      <c r="C116" s="243"/>
      <c r="D116" s="224" t="s">
        <v>178</v>
      </c>
      <c r="E116" s="244" t="s">
        <v>18</v>
      </c>
      <c r="F116" s="245" t="s">
        <v>182</v>
      </c>
      <c r="G116" s="243"/>
      <c r="H116" s="246">
        <v>27</v>
      </c>
      <c r="I116" s="243"/>
      <c r="J116" s="243"/>
      <c r="K116" s="243"/>
      <c r="L116" s="247"/>
      <c r="M116" s="248"/>
      <c r="N116" s="249"/>
      <c r="O116" s="249"/>
      <c r="P116" s="249"/>
      <c r="Q116" s="249"/>
      <c r="R116" s="249"/>
      <c r="S116" s="249"/>
      <c r="T116" s="250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1" t="s">
        <v>178</v>
      </c>
      <c r="AU116" s="251" t="s">
        <v>84</v>
      </c>
      <c r="AV116" s="15" t="s">
        <v>174</v>
      </c>
      <c r="AW116" s="15" t="s">
        <v>180</v>
      </c>
      <c r="AX116" s="15" t="s">
        <v>20</v>
      </c>
      <c r="AY116" s="251" t="s">
        <v>167</v>
      </c>
    </row>
    <row r="117" s="12" customFormat="1" ht="22.8" customHeight="1">
      <c r="A117" s="12"/>
      <c r="B117" s="191"/>
      <c r="C117" s="192"/>
      <c r="D117" s="193" t="s">
        <v>75</v>
      </c>
      <c r="E117" s="204" t="s">
        <v>228</v>
      </c>
      <c r="F117" s="204" t="s">
        <v>264</v>
      </c>
      <c r="G117" s="192"/>
      <c r="H117" s="192"/>
      <c r="I117" s="192"/>
      <c r="J117" s="205">
        <f>BK117</f>
        <v>6180515.8600000003</v>
      </c>
      <c r="K117" s="192"/>
      <c r="L117" s="196"/>
      <c r="M117" s="197"/>
      <c r="N117" s="198"/>
      <c r="O117" s="198"/>
      <c r="P117" s="199">
        <f>SUM(P118:P179)</f>
        <v>12319.703524000001</v>
      </c>
      <c r="Q117" s="198"/>
      <c r="R117" s="199">
        <f>SUM(R118:R179)</f>
        <v>0.0044479999999999997</v>
      </c>
      <c r="S117" s="198"/>
      <c r="T117" s="200">
        <f>SUM(T118:T179)</f>
        <v>3148.4614000000001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20</v>
      </c>
      <c r="AT117" s="202" t="s">
        <v>75</v>
      </c>
      <c r="AU117" s="202" t="s">
        <v>20</v>
      </c>
      <c r="AY117" s="201" t="s">
        <v>167</v>
      </c>
      <c r="BK117" s="203">
        <f>SUM(BK118:BK179)</f>
        <v>6180515.8600000003</v>
      </c>
    </row>
    <row r="118" s="2" customFormat="1" ht="24.15" customHeight="1">
      <c r="A118" s="33"/>
      <c r="B118" s="34"/>
      <c r="C118" s="206" t="s">
        <v>183</v>
      </c>
      <c r="D118" s="206" t="s">
        <v>169</v>
      </c>
      <c r="E118" s="207" t="s">
        <v>1388</v>
      </c>
      <c r="F118" s="208" t="s">
        <v>1389</v>
      </c>
      <c r="G118" s="209" t="s">
        <v>250</v>
      </c>
      <c r="H118" s="210">
        <v>27.800000000000001</v>
      </c>
      <c r="I118" s="211">
        <v>99.700000000000003</v>
      </c>
      <c r="J118" s="211">
        <f>ROUND(I118*H118,2)</f>
        <v>2771.6599999999999</v>
      </c>
      <c r="K118" s="208" t="s">
        <v>173</v>
      </c>
      <c r="L118" s="39"/>
      <c r="M118" s="212" t="s">
        <v>18</v>
      </c>
      <c r="N118" s="213" t="s">
        <v>47</v>
      </c>
      <c r="O118" s="214">
        <v>0.19600000000000001</v>
      </c>
      <c r="P118" s="214">
        <f>O118*H118</f>
        <v>5.4488000000000003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6" t="s">
        <v>174</v>
      </c>
      <c r="AT118" s="216" t="s">
        <v>169</v>
      </c>
      <c r="AU118" s="216" t="s">
        <v>84</v>
      </c>
      <c r="AY118" s="18" t="s">
        <v>167</v>
      </c>
      <c r="BE118" s="217">
        <f>IF(N118="základní",J118,0)</f>
        <v>2771.6599999999999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20</v>
      </c>
      <c r="BK118" s="217">
        <f>ROUND(I118*H118,2)</f>
        <v>2771.6599999999999</v>
      </c>
      <c r="BL118" s="18" t="s">
        <v>174</v>
      </c>
      <c r="BM118" s="216" t="s">
        <v>1390</v>
      </c>
    </row>
    <row r="119" s="2" customFormat="1">
      <c r="A119" s="33"/>
      <c r="B119" s="34"/>
      <c r="C119" s="35"/>
      <c r="D119" s="218" t="s">
        <v>176</v>
      </c>
      <c r="E119" s="35"/>
      <c r="F119" s="219" t="s">
        <v>1391</v>
      </c>
      <c r="G119" s="35"/>
      <c r="H119" s="35"/>
      <c r="I119" s="35"/>
      <c r="J119" s="35"/>
      <c r="K119" s="35"/>
      <c r="L119" s="39"/>
      <c r="M119" s="220"/>
      <c r="N119" s="221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176</v>
      </c>
      <c r="AU119" s="18" t="s">
        <v>84</v>
      </c>
    </row>
    <row r="120" s="14" customFormat="1">
      <c r="A120" s="14"/>
      <c r="B120" s="232"/>
      <c r="C120" s="233"/>
      <c r="D120" s="224" t="s">
        <v>178</v>
      </c>
      <c r="E120" s="234" t="s">
        <v>18</v>
      </c>
      <c r="F120" s="235" t="s">
        <v>1392</v>
      </c>
      <c r="G120" s="233"/>
      <c r="H120" s="236">
        <v>27.800000000000001</v>
      </c>
      <c r="I120" s="233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178</v>
      </c>
      <c r="AU120" s="241" t="s">
        <v>84</v>
      </c>
      <c r="AV120" s="14" t="s">
        <v>84</v>
      </c>
      <c r="AW120" s="14" t="s">
        <v>180</v>
      </c>
      <c r="AX120" s="14" t="s">
        <v>76</v>
      </c>
      <c r="AY120" s="241" t="s">
        <v>167</v>
      </c>
    </row>
    <row r="121" s="15" customFormat="1">
      <c r="A121" s="15"/>
      <c r="B121" s="242"/>
      <c r="C121" s="243"/>
      <c r="D121" s="224" t="s">
        <v>178</v>
      </c>
      <c r="E121" s="244" t="s">
        <v>18</v>
      </c>
      <c r="F121" s="245" t="s">
        <v>182</v>
      </c>
      <c r="G121" s="243"/>
      <c r="H121" s="246">
        <v>27.800000000000001</v>
      </c>
      <c r="I121" s="243"/>
      <c r="J121" s="243"/>
      <c r="K121" s="243"/>
      <c r="L121" s="247"/>
      <c r="M121" s="248"/>
      <c r="N121" s="249"/>
      <c r="O121" s="249"/>
      <c r="P121" s="249"/>
      <c r="Q121" s="249"/>
      <c r="R121" s="249"/>
      <c r="S121" s="249"/>
      <c r="T121" s="250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1" t="s">
        <v>178</v>
      </c>
      <c r="AU121" s="251" t="s">
        <v>84</v>
      </c>
      <c r="AV121" s="15" t="s">
        <v>174</v>
      </c>
      <c r="AW121" s="15" t="s">
        <v>180</v>
      </c>
      <c r="AX121" s="15" t="s">
        <v>20</v>
      </c>
      <c r="AY121" s="251" t="s">
        <v>167</v>
      </c>
    </row>
    <row r="122" s="2" customFormat="1" ht="24.15" customHeight="1">
      <c r="A122" s="33"/>
      <c r="B122" s="34"/>
      <c r="C122" s="206" t="s">
        <v>196</v>
      </c>
      <c r="D122" s="206" t="s">
        <v>169</v>
      </c>
      <c r="E122" s="207" t="s">
        <v>1393</v>
      </c>
      <c r="F122" s="208" t="s">
        <v>1394</v>
      </c>
      <c r="G122" s="209" t="s">
        <v>250</v>
      </c>
      <c r="H122" s="210">
        <v>27.800000000000001</v>
      </c>
      <c r="I122" s="211">
        <v>208</v>
      </c>
      <c r="J122" s="211">
        <f>ROUND(I122*H122,2)</f>
        <v>5782.3999999999996</v>
      </c>
      <c r="K122" s="208" t="s">
        <v>173</v>
      </c>
      <c r="L122" s="39"/>
      <c r="M122" s="212" t="s">
        <v>18</v>
      </c>
      <c r="N122" s="213" t="s">
        <v>47</v>
      </c>
      <c r="O122" s="214">
        <v>0.30299999999999999</v>
      </c>
      <c r="P122" s="214">
        <f>O122*H122</f>
        <v>8.4233999999999991</v>
      </c>
      <c r="Q122" s="214">
        <v>2.0000000000000002E-05</v>
      </c>
      <c r="R122" s="214">
        <f>Q122*H122</f>
        <v>0.00055600000000000007</v>
      </c>
      <c r="S122" s="214">
        <v>0</v>
      </c>
      <c r="T122" s="21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6" t="s">
        <v>174</v>
      </c>
      <c r="AT122" s="216" t="s">
        <v>169</v>
      </c>
      <c r="AU122" s="216" t="s">
        <v>84</v>
      </c>
      <c r="AY122" s="18" t="s">
        <v>167</v>
      </c>
      <c r="BE122" s="217">
        <f>IF(N122="základní",J122,0)</f>
        <v>5782.3999999999996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20</v>
      </c>
      <c r="BK122" s="217">
        <f>ROUND(I122*H122,2)</f>
        <v>5782.3999999999996</v>
      </c>
      <c r="BL122" s="18" t="s">
        <v>174</v>
      </c>
      <c r="BM122" s="216" t="s">
        <v>1395</v>
      </c>
    </row>
    <row r="123" s="2" customFormat="1">
      <c r="A123" s="33"/>
      <c r="B123" s="34"/>
      <c r="C123" s="35"/>
      <c r="D123" s="218" t="s">
        <v>176</v>
      </c>
      <c r="E123" s="35"/>
      <c r="F123" s="219" t="s">
        <v>1396</v>
      </c>
      <c r="G123" s="35"/>
      <c r="H123" s="35"/>
      <c r="I123" s="35"/>
      <c r="J123" s="35"/>
      <c r="K123" s="35"/>
      <c r="L123" s="39"/>
      <c r="M123" s="220"/>
      <c r="N123" s="221"/>
      <c r="O123" s="78"/>
      <c r="P123" s="78"/>
      <c r="Q123" s="78"/>
      <c r="R123" s="78"/>
      <c r="S123" s="78"/>
      <c r="T123" s="79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8" t="s">
        <v>176</v>
      </c>
      <c r="AU123" s="18" t="s">
        <v>84</v>
      </c>
    </row>
    <row r="124" s="14" customFormat="1">
      <c r="A124" s="14"/>
      <c r="B124" s="232"/>
      <c r="C124" s="233"/>
      <c r="D124" s="224" t="s">
        <v>178</v>
      </c>
      <c r="E124" s="234" t="s">
        <v>18</v>
      </c>
      <c r="F124" s="235" t="s">
        <v>1392</v>
      </c>
      <c r="G124" s="233"/>
      <c r="H124" s="236">
        <v>27.800000000000001</v>
      </c>
      <c r="I124" s="233"/>
      <c r="J124" s="233"/>
      <c r="K124" s="233"/>
      <c r="L124" s="237"/>
      <c r="M124" s="238"/>
      <c r="N124" s="239"/>
      <c r="O124" s="239"/>
      <c r="P124" s="239"/>
      <c r="Q124" s="239"/>
      <c r="R124" s="239"/>
      <c r="S124" s="239"/>
      <c r="T124" s="24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1" t="s">
        <v>178</v>
      </c>
      <c r="AU124" s="241" t="s">
        <v>84</v>
      </c>
      <c r="AV124" s="14" t="s">
        <v>84</v>
      </c>
      <c r="AW124" s="14" t="s">
        <v>180</v>
      </c>
      <c r="AX124" s="14" t="s">
        <v>76</v>
      </c>
      <c r="AY124" s="241" t="s">
        <v>167</v>
      </c>
    </row>
    <row r="125" s="15" customFormat="1">
      <c r="A125" s="15"/>
      <c r="B125" s="242"/>
      <c r="C125" s="243"/>
      <c r="D125" s="224" t="s">
        <v>178</v>
      </c>
      <c r="E125" s="244" t="s">
        <v>18</v>
      </c>
      <c r="F125" s="245" t="s">
        <v>182</v>
      </c>
      <c r="G125" s="243"/>
      <c r="H125" s="246">
        <v>27.800000000000001</v>
      </c>
      <c r="I125" s="243"/>
      <c r="J125" s="243"/>
      <c r="K125" s="243"/>
      <c r="L125" s="247"/>
      <c r="M125" s="248"/>
      <c r="N125" s="249"/>
      <c r="O125" s="249"/>
      <c r="P125" s="249"/>
      <c r="Q125" s="249"/>
      <c r="R125" s="249"/>
      <c r="S125" s="249"/>
      <c r="T125" s="250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51" t="s">
        <v>178</v>
      </c>
      <c r="AU125" s="251" t="s">
        <v>84</v>
      </c>
      <c r="AV125" s="15" t="s">
        <v>174</v>
      </c>
      <c r="AW125" s="15" t="s">
        <v>180</v>
      </c>
      <c r="AX125" s="15" t="s">
        <v>20</v>
      </c>
      <c r="AY125" s="251" t="s">
        <v>167</v>
      </c>
    </row>
    <row r="126" s="2" customFormat="1" ht="24.15" customHeight="1">
      <c r="A126" s="33"/>
      <c r="B126" s="34"/>
      <c r="C126" s="206" t="s">
        <v>216</v>
      </c>
      <c r="D126" s="206" t="s">
        <v>169</v>
      </c>
      <c r="E126" s="207" t="s">
        <v>278</v>
      </c>
      <c r="F126" s="208" t="s">
        <v>279</v>
      </c>
      <c r="G126" s="209" t="s">
        <v>250</v>
      </c>
      <c r="H126" s="210">
        <v>27.800000000000001</v>
      </c>
      <c r="I126" s="211">
        <v>692</v>
      </c>
      <c r="J126" s="211">
        <f>ROUND(I126*H126,2)</f>
        <v>19237.599999999999</v>
      </c>
      <c r="K126" s="208" t="s">
        <v>173</v>
      </c>
      <c r="L126" s="39"/>
      <c r="M126" s="212" t="s">
        <v>18</v>
      </c>
      <c r="N126" s="213" t="s">
        <v>47</v>
      </c>
      <c r="O126" s="214">
        <v>0.85699999999999998</v>
      </c>
      <c r="P126" s="214">
        <f>O126*H126</f>
        <v>23.8246</v>
      </c>
      <c r="Q126" s="214">
        <v>0.00013999999999999999</v>
      </c>
      <c r="R126" s="214">
        <f>Q126*H126</f>
        <v>0.0038919999999999996</v>
      </c>
      <c r="S126" s="214">
        <v>0</v>
      </c>
      <c r="T126" s="21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6" t="s">
        <v>174</v>
      </c>
      <c r="AT126" s="216" t="s">
        <v>169</v>
      </c>
      <c r="AU126" s="216" t="s">
        <v>84</v>
      </c>
      <c r="AY126" s="18" t="s">
        <v>167</v>
      </c>
      <c r="BE126" s="217">
        <f>IF(N126="základní",J126,0)</f>
        <v>19237.599999999999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20</v>
      </c>
      <c r="BK126" s="217">
        <f>ROUND(I126*H126,2)</f>
        <v>19237.599999999999</v>
      </c>
      <c r="BL126" s="18" t="s">
        <v>174</v>
      </c>
      <c r="BM126" s="216" t="s">
        <v>1397</v>
      </c>
    </row>
    <row r="127" s="2" customFormat="1">
      <c r="A127" s="33"/>
      <c r="B127" s="34"/>
      <c r="C127" s="35"/>
      <c r="D127" s="218" t="s">
        <v>176</v>
      </c>
      <c r="E127" s="35"/>
      <c r="F127" s="219" t="s">
        <v>281</v>
      </c>
      <c r="G127" s="35"/>
      <c r="H127" s="35"/>
      <c r="I127" s="35"/>
      <c r="J127" s="35"/>
      <c r="K127" s="35"/>
      <c r="L127" s="39"/>
      <c r="M127" s="220"/>
      <c r="N127" s="221"/>
      <c r="O127" s="78"/>
      <c r="P127" s="78"/>
      <c r="Q127" s="78"/>
      <c r="R127" s="78"/>
      <c r="S127" s="78"/>
      <c r="T127" s="79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8" t="s">
        <v>176</v>
      </c>
      <c r="AU127" s="18" t="s">
        <v>84</v>
      </c>
    </row>
    <row r="128" s="14" customFormat="1">
      <c r="A128" s="14"/>
      <c r="B128" s="232"/>
      <c r="C128" s="233"/>
      <c r="D128" s="224" t="s">
        <v>178</v>
      </c>
      <c r="E128" s="234" t="s">
        <v>18</v>
      </c>
      <c r="F128" s="235" t="s">
        <v>1392</v>
      </c>
      <c r="G128" s="233"/>
      <c r="H128" s="236">
        <v>27.800000000000001</v>
      </c>
      <c r="I128" s="233"/>
      <c r="J128" s="233"/>
      <c r="K128" s="233"/>
      <c r="L128" s="237"/>
      <c r="M128" s="238"/>
      <c r="N128" s="239"/>
      <c r="O128" s="239"/>
      <c r="P128" s="239"/>
      <c r="Q128" s="239"/>
      <c r="R128" s="239"/>
      <c r="S128" s="239"/>
      <c r="T128" s="24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1" t="s">
        <v>178</v>
      </c>
      <c r="AU128" s="241" t="s">
        <v>84</v>
      </c>
      <c r="AV128" s="14" t="s">
        <v>84</v>
      </c>
      <c r="AW128" s="14" t="s">
        <v>180</v>
      </c>
      <c r="AX128" s="14" t="s">
        <v>76</v>
      </c>
      <c r="AY128" s="241" t="s">
        <v>167</v>
      </c>
    </row>
    <row r="129" s="15" customFormat="1">
      <c r="A129" s="15"/>
      <c r="B129" s="242"/>
      <c r="C129" s="243"/>
      <c r="D129" s="224" t="s">
        <v>178</v>
      </c>
      <c r="E129" s="244" t="s">
        <v>18</v>
      </c>
      <c r="F129" s="245" t="s">
        <v>182</v>
      </c>
      <c r="G129" s="243"/>
      <c r="H129" s="246">
        <v>27.800000000000001</v>
      </c>
      <c r="I129" s="243"/>
      <c r="J129" s="243"/>
      <c r="K129" s="243"/>
      <c r="L129" s="247"/>
      <c r="M129" s="248"/>
      <c r="N129" s="249"/>
      <c r="O129" s="249"/>
      <c r="P129" s="249"/>
      <c r="Q129" s="249"/>
      <c r="R129" s="249"/>
      <c r="S129" s="249"/>
      <c r="T129" s="250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1" t="s">
        <v>178</v>
      </c>
      <c r="AU129" s="251" t="s">
        <v>84</v>
      </c>
      <c r="AV129" s="15" t="s">
        <v>174</v>
      </c>
      <c r="AW129" s="15" t="s">
        <v>180</v>
      </c>
      <c r="AX129" s="15" t="s">
        <v>20</v>
      </c>
      <c r="AY129" s="251" t="s">
        <v>167</v>
      </c>
    </row>
    <row r="130" s="2" customFormat="1" ht="16.5" customHeight="1">
      <c r="A130" s="33"/>
      <c r="B130" s="34"/>
      <c r="C130" s="206" t="s">
        <v>221</v>
      </c>
      <c r="D130" s="206" t="s">
        <v>169</v>
      </c>
      <c r="E130" s="207" t="s">
        <v>1398</v>
      </c>
      <c r="F130" s="208" t="s">
        <v>1399</v>
      </c>
      <c r="G130" s="209" t="s">
        <v>172</v>
      </c>
      <c r="H130" s="210">
        <v>52</v>
      </c>
      <c r="I130" s="211">
        <v>6830</v>
      </c>
      <c r="J130" s="211">
        <f>ROUND(I130*H130,2)</f>
        <v>355160</v>
      </c>
      <c r="K130" s="208" t="s">
        <v>173</v>
      </c>
      <c r="L130" s="39"/>
      <c r="M130" s="212" t="s">
        <v>18</v>
      </c>
      <c r="N130" s="213" t="s">
        <v>47</v>
      </c>
      <c r="O130" s="214">
        <v>10.986000000000001</v>
      </c>
      <c r="P130" s="214">
        <f>O130*H130</f>
        <v>571.27200000000005</v>
      </c>
      <c r="Q130" s="214">
        <v>0</v>
      </c>
      <c r="R130" s="214">
        <f>Q130*H130</f>
        <v>0</v>
      </c>
      <c r="S130" s="214">
        <v>2.3999999999999999</v>
      </c>
      <c r="T130" s="215">
        <f>S130*H130</f>
        <v>124.8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6" t="s">
        <v>174</v>
      </c>
      <c r="AT130" s="216" t="s">
        <v>169</v>
      </c>
      <c r="AU130" s="216" t="s">
        <v>84</v>
      </c>
      <c r="AY130" s="18" t="s">
        <v>167</v>
      </c>
      <c r="BE130" s="217">
        <f>IF(N130="základní",J130,0)</f>
        <v>355160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20</v>
      </c>
      <c r="BK130" s="217">
        <f>ROUND(I130*H130,2)</f>
        <v>355160</v>
      </c>
      <c r="BL130" s="18" t="s">
        <v>174</v>
      </c>
      <c r="BM130" s="216" t="s">
        <v>1400</v>
      </c>
    </row>
    <row r="131" s="2" customFormat="1">
      <c r="A131" s="33"/>
      <c r="B131" s="34"/>
      <c r="C131" s="35"/>
      <c r="D131" s="218" t="s">
        <v>176</v>
      </c>
      <c r="E131" s="35"/>
      <c r="F131" s="219" t="s">
        <v>1401</v>
      </c>
      <c r="G131" s="35"/>
      <c r="H131" s="35"/>
      <c r="I131" s="35"/>
      <c r="J131" s="35"/>
      <c r="K131" s="35"/>
      <c r="L131" s="39"/>
      <c r="M131" s="220"/>
      <c r="N131" s="221"/>
      <c r="O131" s="78"/>
      <c r="P131" s="78"/>
      <c r="Q131" s="78"/>
      <c r="R131" s="78"/>
      <c r="S131" s="78"/>
      <c r="T131" s="79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8" t="s">
        <v>176</v>
      </c>
      <c r="AU131" s="18" t="s">
        <v>84</v>
      </c>
    </row>
    <row r="132" s="14" customFormat="1">
      <c r="A132" s="14"/>
      <c r="B132" s="232"/>
      <c r="C132" s="233"/>
      <c r="D132" s="224" t="s">
        <v>178</v>
      </c>
      <c r="E132" s="234" t="s">
        <v>18</v>
      </c>
      <c r="F132" s="235" t="s">
        <v>1402</v>
      </c>
      <c r="G132" s="233"/>
      <c r="H132" s="236">
        <v>52</v>
      </c>
      <c r="I132" s="233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178</v>
      </c>
      <c r="AU132" s="241" t="s">
        <v>84</v>
      </c>
      <c r="AV132" s="14" t="s">
        <v>84</v>
      </c>
      <c r="AW132" s="14" t="s">
        <v>180</v>
      </c>
      <c r="AX132" s="14" t="s">
        <v>76</v>
      </c>
      <c r="AY132" s="241" t="s">
        <v>167</v>
      </c>
    </row>
    <row r="133" s="15" customFormat="1">
      <c r="A133" s="15"/>
      <c r="B133" s="242"/>
      <c r="C133" s="243"/>
      <c r="D133" s="224" t="s">
        <v>178</v>
      </c>
      <c r="E133" s="244" t="s">
        <v>18</v>
      </c>
      <c r="F133" s="245" t="s">
        <v>182</v>
      </c>
      <c r="G133" s="243"/>
      <c r="H133" s="246">
        <v>52</v>
      </c>
      <c r="I133" s="243"/>
      <c r="J133" s="243"/>
      <c r="K133" s="243"/>
      <c r="L133" s="247"/>
      <c r="M133" s="248"/>
      <c r="N133" s="249"/>
      <c r="O133" s="249"/>
      <c r="P133" s="249"/>
      <c r="Q133" s="249"/>
      <c r="R133" s="249"/>
      <c r="S133" s="249"/>
      <c r="T133" s="250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1" t="s">
        <v>178</v>
      </c>
      <c r="AU133" s="251" t="s">
        <v>84</v>
      </c>
      <c r="AV133" s="15" t="s">
        <v>174</v>
      </c>
      <c r="AW133" s="15" t="s">
        <v>180</v>
      </c>
      <c r="AX133" s="15" t="s">
        <v>20</v>
      </c>
      <c r="AY133" s="251" t="s">
        <v>167</v>
      </c>
    </row>
    <row r="134" s="2" customFormat="1" ht="33" customHeight="1">
      <c r="A134" s="33"/>
      <c r="B134" s="34"/>
      <c r="C134" s="206" t="s">
        <v>228</v>
      </c>
      <c r="D134" s="206" t="s">
        <v>169</v>
      </c>
      <c r="E134" s="207" t="s">
        <v>1403</v>
      </c>
      <c r="F134" s="208" t="s">
        <v>1404</v>
      </c>
      <c r="G134" s="209" t="s">
        <v>172</v>
      </c>
      <c r="H134" s="210">
        <v>1.756</v>
      </c>
      <c r="I134" s="211">
        <v>4090</v>
      </c>
      <c r="J134" s="211">
        <f>ROUND(I134*H134,2)</f>
        <v>7182.04</v>
      </c>
      <c r="K134" s="208" t="s">
        <v>173</v>
      </c>
      <c r="L134" s="39"/>
      <c r="M134" s="212" t="s">
        <v>18</v>
      </c>
      <c r="N134" s="213" t="s">
        <v>47</v>
      </c>
      <c r="O134" s="214">
        <v>6.8819999999999997</v>
      </c>
      <c r="P134" s="214">
        <f>O134*H134</f>
        <v>12.084792</v>
      </c>
      <c r="Q134" s="214">
        <v>0</v>
      </c>
      <c r="R134" s="214">
        <f>Q134*H134</f>
        <v>0</v>
      </c>
      <c r="S134" s="214">
        <v>1.7</v>
      </c>
      <c r="T134" s="215">
        <f>S134*H134</f>
        <v>2.9851999999999999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6" t="s">
        <v>174</v>
      </c>
      <c r="AT134" s="216" t="s">
        <v>169</v>
      </c>
      <c r="AU134" s="216" t="s">
        <v>84</v>
      </c>
      <c r="AY134" s="18" t="s">
        <v>167</v>
      </c>
      <c r="BE134" s="217">
        <f>IF(N134="základní",J134,0)</f>
        <v>7182.04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20</v>
      </c>
      <c r="BK134" s="217">
        <f>ROUND(I134*H134,2)</f>
        <v>7182.04</v>
      </c>
      <c r="BL134" s="18" t="s">
        <v>174</v>
      </c>
      <c r="BM134" s="216" t="s">
        <v>1405</v>
      </c>
    </row>
    <row r="135" s="2" customFormat="1">
      <c r="A135" s="33"/>
      <c r="B135" s="34"/>
      <c r="C135" s="35"/>
      <c r="D135" s="218" t="s">
        <v>176</v>
      </c>
      <c r="E135" s="35"/>
      <c r="F135" s="219" t="s">
        <v>1406</v>
      </c>
      <c r="G135" s="35"/>
      <c r="H135" s="35"/>
      <c r="I135" s="35"/>
      <c r="J135" s="35"/>
      <c r="K135" s="35"/>
      <c r="L135" s="39"/>
      <c r="M135" s="220"/>
      <c r="N135" s="221"/>
      <c r="O135" s="78"/>
      <c r="P135" s="78"/>
      <c r="Q135" s="78"/>
      <c r="R135" s="78"/>
      <c r="S135" s="78"/>
      <c r="T135" s="79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8" t="s">
        <v>176</v>
      </c>
      <c r="AU135" s="18" t="s">
        <v>84</v>
      </c>
    </row>
    <row r="136" s="14" customFormat="1">
      <c r="A136" s="14"/>
      <c r="B136" s="232"/>
      <c r="C136" s="233"/>
      <c r="D136" s="224" t="s">
        <v>178</v>
      </c>
      <c r="E136" s="234" t="s">
        <v>18</v>
      </c>
      <c r="F136" s="235" t="s">
        <v>1407</v>
      </c>
      <c r="G136" s="233"/>
      <c r="H136" s="236">
        <v>1.7556000000000001</v>
      </c>
      <c r="I136" s="233"/>
      <c r="J136" s="233"/>
      <c r="K136" s="233"/>
      <c r="L136" s="237"/>
      <c r="M136" s="238"/>
      <c r="N136" s="239"/>
      <c r="O136" s="239"/>
      <c r="P136" s="239"/>
      <c r="Q136" s="239"/>
      <c r="R136" s="239"/>
      <c r="S136" s="239"/>
      <c r="T136" s="240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1" t="s">
        <v>178</v>
      </c>
      <c r="AU136" s="241" t="s">
        <v>84</v>
      </c>
      <c r="AV136" s="14" t="s">
        <v>84</v>
      </c>
      <c r="AW136" s="14" t="s">
        <v>180</v>
      </c>
      <c r="AX136" s="14" t="s">
        <v>76</v>
      </c>
      <c r="AY136" s="241" t="s">
        <v>167</v>
      </c>
    </row>
    <row r="137" s="15" customFormat="1">
      <c r="A137" s="15"/>
      <c r="B137" s="242"/>
      <c r="C137" s="243"/>
      <c r="D137" s="224" t="s">
        <v>178</v>
      </c>
      <c r="E137" s="244" t="s">
        <v>18</v>
      </c>
      <c r="F137" s="245" t="s">
        <v>182</v>
      </c>
      <c r="G137" s="243"/>
      <c r="H137" s="246">
        <v>1.7556000000000001</v>
      </c>
      <c r="I137" s="243"/>
      <c r="J137" s="243"/>
      <c r="K137" s="243"/>
      <c r="L137" s="247"/>
      <c r="M137" s="248"/>
      <c r="N137" s="249"/>
      <c r="O137" s="249"/>
      <c r="P137" s="249"/>
      <c r="Q137" s="249"/>
      <c r="R137" s="249"/>
      <c r="S137" s="249"/>
      <c r="T137" s="25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1" t="s">
        <v>178</v>
      </c>
      <c r="AU137" s="251" t="s">
        <v>84</v>
      </c>
      <c r="AV137" s="15" t="s">
        <v>174</v>
      </c>
      <c r="AW137" s="15" t="s">
        <v>180</v>
      </c>
      <c r="AX137" s="15" t="s">
        <v>20</v>
      </c>
      <c r="AY137" s="251" t="s">
        <v>167</v>
      </c>
    </row>
    <row r="138" s="2" customFormat="1" ht="24.15" customHeight="1">
      <c r="A138" s="33"/>
      <c r="B138" s="34"/>
      <c r="C138" s="206" t="s">
        <v>25</v>
      </c>
      <c r="D138" s="206" t="s">
        <v>169</v>
      </c>
      <c r="E138" s="207" t="s">
        <v>1408</v>
      </c>
      <c r="F138" s="208" t="s">
        <v>1409</v>
      </c>
      <c r="G138" s="209" t="s">
        <v>172</v>
      </c>
      <c r="H138" s="210">
        <v>955.70000000000005</v>
      </c>
      <c r="I138" s="211">
        <v>3690</v>
      </c>
      <c r="J138" s="211">
        <f>ROUND(I138*H138,2)</f>
        <v>3526533</v>
      </c>
      <c r="K138" s="208" t="s">
        <v>173</v>
      </c>
      <c r="L138" s="39"/>
      <c r="M138" s="212" t="s">
        <v>18</v>
      </c>
      <c r="N138" s="213" t="s">
        <v>47</v>
      </c>
      <c r="O138" s="214">
        <v>7.1950000000000003</v>
      </c>
      <c r="P138" s="214">
        <f>O138*H138</f>
        <v>6876.2615000000005</v>
      </c>
      <c r="Q138" s="214">
        <v>0</v>
      </c>
      <c r="R138" s="214">
        <f>Q138*H138</f>
        <v>0</v>
      </c>
      <c r="S138" s="214">
        <v>2.2000000000000002</v>
      </c>
      <c r="T138" s="215">
        <f>S138*H138</f>
        <v>2102.5400000000004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6" t="s">
        <v>174</v>
      </c>
      <c r="AT138" s="216" t="s">
        <v>169</v>
      </c>
      <c r="AU138" s="216" t="s">
        <v>84</v>
      </c>
      <c r="AY138" s="18" t="s">
        <v>167</v>
      </c>
      <c r="BE138" s="217">
        <f>IF(N138="základní",J138,0)</f>
        <v>3526533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20</v>
      </c>
      <c r="BK138" s="217">
        <f>ROUND(I138*H138,2)</f>
        <v>3526533</v>
      </c>
      <c r="BL138" s="18" t="s">
        <v>174</v>
      </c>
      <c r="BM138" s="216" t="s">
        <v>1410</v>
      </c>
    </row>
    <row r="139" s="2" customFormat="1">
      <c r="A139" s="33"/>
      <c r="B139" s="34"/>
      <c r="C139" s="35"/>
      <c r="D139" s="218" t="s">
        <v>176</v>
      </c>
      <c r="E139" s="35"/>
      <c r="F139" s="219" t="s">
        <v>1411</v>
      </c>
      <c r="G139" s="35"/>
      <c r="H139" s="35"/>
      <c r="I139" s="35"/>
      <c r="J139" s="35"/>
      <c r="K139" s="35"/>
      <c r="L139" s="39"/>
      <c r="M139" s="220"/>
      <c r="N139" s="221"/>
      <c r="O139" s="78"/>
      <c r="P139" s="78"/>
      <c r="Q139" s="78"/>
      <c r="R139" s="78"/>
      <c r="S139" s="78"/>
      <c r="T139" s="79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8" t="s">
        <v>176</v>
      </c>
      <c r="AU139" s="18" t="s">
        <v>84</v>
      </c>
    </row>
    <row r="140" s="13" customFormat="1">
      <c r="A140" s="13"/>
      <c r="B140" s="222"/>
      <c r="C140" s="223"/>
      <c r="D140" s="224" t="s">
        <v>178</v>
      </c>
      <c r="E140" s="225" t="s">
        <v>18</v>
      </c>
      <c r="F140" s="226" t="s">
        <v>1376</v>
      </c>
      <c r="G140" s="223"/>
      <c r="H140" s="225" t="s">
        <v>18</v>
      </c>
      <c r="I140" s="223"/>
      <c r="J140" s="223"/>
      <c r="K140" s="223"/>
      <c r="L140" s="227"/>
      <c r="M140" s="228"/>
      <c r="N140" s="229"/>
      <c r="O140" s="229"/>
      <c r="P140" s="229"/>
      <c r="Q140" s="229"/>
      <c r="R140" s="229"/>
      <c r="S140" s="229"/>
      <c r="T140" s="23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1" t="s">
        <v>178</v>
      </c>
      <c r="AU140" s="231" t="s">
        <v>84</v>
      </c>
      <c r="AV140" s="13" t="s">
        <v>20</v>
      </c>
      <c r="AW140" s="13" t="s">
        <v>180</v>
      </c>
      <c r="AX140" s="13" t="s">
        <v>76</v>
      </c>
      <c r="AY140" s="231" t="s">
        <v>167</v>
      </c>
    </row>
    <row r="141" s="14" customFormat="1">
      <c r="A141" s="14"/>
      <c r="B141" s="232"/>
      <c r="C141" s="233"/>
      <c r="D141" s="224" t="s">
        <v>178</v>
      </c>
      <c r="E141" s="234" t="s">
        <v>18</v>
      </c>
      <c r="F141" s="235" t="s">
        <v>1412</v>
      </c>
      <c r="G141" s="233"/>
      <c r="H141" s="236">
        <v>121.09999999999999</v>
      </c>
      <c r="I141" s="233"/>
      <c r="J141" s="233"/>
      <c r="K141" s="233"/>
      <c r="L141" s="237"/>
      <c r="M141" s="238"/>
      <c r="N141" s="239"/>
      <c r="O141" s="239"/>
      <c r="P141" s="239"/>
      <c r="Q141" s="239"/>
      <c r="R141" s="239"/>
      <c r="S141" s="239"/>
      <c r="T141" s="24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1" t="s">
        <v>178</v>
      </c>
      <c r="AU141" s="241" t="s">
        <v>84</v>
      </c>
      <c r="AV141" s="14" t="s">
        <v>84</v>
      </c>
      <c r="AW141" s="14" t="s">
        <v>180</v>
      </c>
      <c r="AX141" s="14" t="s">
        <v>76</v>
      </c>
      <c r="AY141" s="241" t="s">
        <v>167</v>
      </c>
    </row>
    <row r="142" s="14" customFormat="1">
      <c r="A142" s="14"/>
      <c r="B142" s="232"/>
      <c r="C142" s="233"/>
      <c r="D142" s="224" t="s">
        <v>178</v>
      </c>
      <c r="E142" s="234" t="s">
        <v>18</v>
      </c>
      <c r="F142" s="235" t="s">
        <v>1413</v>
      </c>
      <c r="G142" s="233"/>
      <c r="H142" s="236">
        <v>86.5</v>
      </c>
      <c r="I142" s="233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178</v>
      </c>
      <c r="AU142" s="241" t="s">
        <v>84</v>
      </c>
      <c r="AV142" s="14" t="s">
        <v>84</v>
      </c>
      <c r="AW142" s="14" t="s">
        <v>180</v>
      </c>
      <c r="AX142" s="14" t="s">
        <v>76</v>
      </c>
      <c r="AY142" s="241" t="s">
        <v>167</v>
      </c>
    </row>
    <row r="143" s="14" customFormat="1">
      <c r="A143" s="14"/>
      <c r="B143" s="232"/>
      <c r="C143" s="233"/>
      <c r="D143" s="224" t="s">
        <v>178</v>
      </c>
      <c r="E143" s="234" t="s">
        <v>18</v>
      </c>
      <c r="F143" s="235" t="s">
        <v>1414</v>
      </c>
      <c r="G143" s="233"/>
      <c r="H143" s="236">
        <v>34.600000000000001</v>
      </c>
      <c r="I143" s="233"/>
      <c r="J143" s="233"/>
      <c r="K143" s="233"/>
      <c r="L143" s="237"/>
      <c r="M143" s="238"/>
      <c r="N143" s="239"/>
      <c r="O143" s="239"/>
      <c r="P143" s="239"/>
      <c r="Q143" s="239"/>
      <c r="R143" s="239"/>
      <c r="S143" s="239"/>
      <c r="T143" s="240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1" t="s">
        <v>178</v>
      </c>
      <c r="AU143" s="241" t="s">
        <v>84</v>
      </c>
      <c r="AV143" s="14" t="s">
        <v>84</v>
      </c>
      <c r="AW143" s="14" t="s">
        <v>180</v>
      </c>
      <c r="AX143" s="14" t="s">
        <v>76</v>
      </c>
      <c r="AY143" s="241" t="s">
        <v>167</v>
      </c>
    </row>
    <row r="144" s="14" customFormat="1">
      <c r="A144" s="14"/>
      <c r="B144" s="232"/>
      <c r="C144" s="233"/>
      <c r="D144" s="224" t="s">
        <v>178</v>
      </c>
      <c r="E144" s="234" t="s">
        <v>18</v>
      </c>
      <c r="F144" s="235" t="s">
        <v>1415</v>
      </c>
      <c r="G144" s="233"/>
      <c r="H144" s="236">
        <v>129.75</v>
      </c>
      <c r="I144" s="233"/>
      <c r="J144" s="233"/>
      <c r="K144" s="233"/>
      <c r="L144" s="237"/>
      <c r="M144" s="238"/>
      <c r="N144" s="239"/>
      <c r="O144" s="239"/>
      <c r="P144" s="239"/>
      <c r="Q144" s="239"/>
      <c r="R144" s="239"/>
      <c r="S144" s="239"/>
      <c r="T144" s="24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1" t="s">
        <v>178</v>
      </c>
      <c r="AU144" s="241" t="s">
        <v>84</v>
      </c>
      <c r="AV144" s="14" t="s">
        <v>84</v>
      </c>
      <c r="AW144" s="14" t="s">
        <v>180</v>
      </c>
      <c r="AX144" s="14" t="s">
        <v>76</v>
      </c>
      <c r="AY144" s="241" t="s">
        <v>167</v>
      </c>
    </row>
    <row r="145" s="14" customFormat="1">
      <c r="A145" s="14"/>
      <c r="B145" s="232"/>
      <c r="C145" s="233"/>
      <c r="D145" s="224" t="s">
        <v>178</v>
      </c>
      <c r="E145" s="234" t="s">
        <v>18</v>
      </c>
      <c r="F145" s="235" t="s">
        <v>1416</v>
      </c>
      <c r="G145" s="233"/>
      <c r="H145" s="236">
        <v>95.150000000000006</v>
      </c>
      <c r="I145" s="233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178</v>
      </c>
      <c r="AU145" s="241" t="s">
        <v>84</v>
      </c>
      <c r="AV145" s="14" t="s">
        <v>84</v>
      </c>
      <c r="AW145" s="14" t="s">
        <v>180</v>
      </c>
      <c r="AX145" s="14" t="s">
        <v>76</v>
      </c>
      <c r="AY145" s="241" t="s">
        <v>167</v>
      </c>
    </row>
    <row r="146" s="13" customFormat="1">
      <c r="A146" s="13"/>
      <c r="B146" s="222"/>
      <c r="C146" s="223"/>
      <c r="D146" s="224" t="s">
        <v>178</v>
      </c>
      <c r="E146" s="225" t="s">
        <v>18</v>
      </c>
      <c r="F146" s="226" t="s">
        <v>1417</v>
      </c>
      <c r="G146" s="223"/>
      <c r="H146" s="225" t="s">
        <v>18</v>
      </c>
      <c r="I146" s="223"/>
      <c r="J146" s="223"/>
      <c r="K146" s="223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178</v>
      </c>
      <c r="AU146" s="231" t="s">
        <v>84</v>
      </c>
      <c r="AV146" s="13" t="s">
        <v>20</v>
      </c>
      <c r="AW146" s="13" t="s">
        <v>180</v>
      </c>
      <c r="AX146" s="13" t="s">
        <v>76</v>
      </c>
      <c r="AY146" s="231" t="s">
        <v>167</v>
      </c>
    </row>
    <row r="147" s="14" customFormat="1">
      <c r="A147" s="14"/>
      <c r="B147" s="232"/>
      <c r="C147" s="233"/>
      <c r="D147" s="224" t="s">
        <v>178</v>
      </c>
      <c r="E147" s="234" t="s">
        <v>18</v>
      </c>
      <c r="F147" s="235" t="s">
        <v>1418</v>
      </c>
      <c r="G147" s="233"/>
      <c r="H147" s="236">
        <v>131.59999999999999</v>
      </c>
      <c r="I147" s="233"/>
      <c r="J147" s="233"/>
      <c r="K147" s="233"/>
      <c r="L147" s="237"/>
      <c r="M147" s="238"/>
      <c r="N147" s="239"/>
      <c r="O147" s="239"/>
      <c r="P147" s="239"/>
      <c r="Q147" s="239"/>
      <c r="R147" s="239"/>
      <c r="S147" s="239"/>
      <c r="T147" s="240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1" t="s">
        <v>178</v>
      </c>
      <c r="AU147" s="241" t="s">
        <v>84</v>
      </c>
      <c r="AV147" s="14" t="s">
        <v>84</v>
      </c>
      <c r="AW147" s="14" t="s">
        <v>180</v>
      </c>
      <c r="AX147" s="14" t="s">
        <v>76</v>
      </c>
      <c r="AY147" s="241" t="s">
        <v>167</v>
      </c>
    </row>
    <row r="148" s="14" customFormat="1">
      <c r="A148" s="14"/>
      <c r="B148" s="232"/>
      <c r="C148" s="233"/>
      <c r="D148" s="224" t="s">
        <v>178</v>
      </c>
      <c r="E148" s="234" t="s">
        <v>18</v>
      </c>
      <c r="F148" s="235" t="s">
        <v>1419</v>
      </c>
      <c r="G148" s="233"/>
      <c r="H148" s="236">
        <v>333</v>
      </c>
      <c r="I148" s="233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178</v>
      </c>
      <c r="AU148" s="241" t="s">
        <v>84</v>
      </c>
      <c r="AV148" s="14" t="s">
        <v>84</v>
      </c>
      <c r="AW148" s="14" t="s">
        <v>180</v>
      </c>
      <c r="AX148" s="14" t="s">
        <v>76</v>
      </c>
      <c r="AY148" s="241" t="s">
        <v>167</v>
      </c>
    </row>
    <row r="149" s="13" customFormat="1">
      <c r="A149" s="13"/>
      <c r="B149" s="222"/>
      <c r="C149" s="223"/>
      <c r="D149" s="224" t="s">
        <v>178</v>
      </c>
      <c r="E149" s="225" t="s">
        <v>18</v>
      </c>
      <c r="F149" s="226" t="s">
        <v>1420</v>
      </c>
      <c r="G149" s="223"/>
      <c r="H149" s="225" t="s">
        <v>18</v>
      </c>
      <c r="I149" s="223"/>
      <c r="J149" s="223"/>
      <c r="K149" s="223"/>
      <c r="L149" s="227"/>
      <c r="M149" s="228"/>
      <c r="N149" s="229"/>
      <c r="O149" s="229"/>
      <c r="P149" s="229"/>
      <c r="Q149" s="229"/>
      <c r="R149" s="229"/>
      <c r="S149" s="229"/>
      <c r="T149" s="23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1" t="s">
        <v>178</v>
      </c>
      <c r="AU149" s="231" t="s">
        <v>84</v>
      </c>
      <c r="AV149" s="13" t="s">
        <v>20</v>
      </c>
      <c r="AW149" s="13" t="s">
        <v>180</v>
      </c>
      <c r="AX149" s="13" t="s">
        <v>76</v>
      </c>
      <c r="AY149" s="231" t="s">
        <v>167</v>
      </c>
    </row>
    <row r="150" s="14" customFormat="1">
      <c r="A150" s="14"/>
      <c r="B150" s="232"/>
      <c r="C150" s="233"/>
      <c r="D150" s="224" t="s">
        <v>178</v>
      </c>
      <c r="E150" s="234" t="s">
        <v>18</v>
      </c>
      <c r="F150" s="235" t="s">
        <v>1421</v>
      </c>
      <c r="G150" s="233"/>
      <c r="H150" s="236">
        <v>9.5999999999999996</v>
      </c>
      <c r="I150" s="233"/>
      <c r="J150" s="233"/>
      <c r="K150" s="233"/>
      <c r="L150" s="237"/>
      <c r="M150" s="238"/>
      <c r="N150" s="239"/>
      <c r="O150" s="239"/>
      <c r="P150" s="239"/>
      <c r="Q150" s="239"/>
      <c r="R150" s="239"/>
      <c r="S150" s="239"/>
      <c r="T150" s="24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1" t="s">
        <v>178</v>
      </c>
      <c r="AU150" s="241" t="s">
        <v>84</v>
      </c>
      <c r="AV150" s="14" t="s">
        <v>84</v>
      </c>
      <c r="AW150" s="14" t="s">
        <v>180</v>
      </c>
      <c r="AX150" s="14" t="s">
        <v>76</v>
      </c>
      <c r="AY150" s="241" t="s">
        <v>167</v>
      </c>
    </row>
    <row r="151" s="14" customFormat="1">
      <c r="A151" s="14"/>
      <c r="B151" s="232"/>
      <c r="C151" s="233"/>
      <c r="D151" s="224" t="s">
        <v>178</v>
      </c>
      <c r="E151" s="234" t="s">
        <v>18</v>
      </c>
      <c r="F151" s="235" t="s">
        <v>1422</v>
      </c>
      <c r="G151" s="233"/>
      <c r="H151" s="236">
        <v>2.3999999999999999</v>
      </c>
      <c r="I151" s="233"/>
      <c r="J151" s="233"/>
      <c r="K151" s="233"/>
      <c r="L151" s="237"/>
      <c r="M151" s="238"/>
      <c r="N151" s="239"/>
      <c r="O151" s="239"/>
      <c r="P151" s="239"/>
      <c r="Q151" s="239"/>
      <c r="R151" s="239"/>
      <c r="S151" s="239"/>
      <c r="T151" s="240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1" t="s">
        <v>178</v>
      </c>
      <c r="AU151" s="241" t="s">
        <v>84</v>
      </c>
      <c r="AV151" s="14" t="s">
        <v>84</v>
      </c>
      <c r="AW151" s="14" t="s">
        <v>180</v>
      </c>
      <c r="AX151" s="14" t="s">
        <v>76</v>
      </c>
      <c r="AY151" s="241" t="s">
        <v>167</v>
      </c>
    </row>
    <row r="152" s="14" customFormat="1">
      <c r="A152" s="14"/>
      <c r="B152" s="232"/>
      <c r="C152" s="233"/>
      <c r="D152" s="224" t="s">
        <v>178</v>
      </c>
      <c r="E152" s="234" t="s">
        <v>18</v>
      </c>
      <c r="F152" s="235" t="s">
        <v>1423</v>
      </c>
      <c r="G152" s="233"/>
      <c r="H152" s="236">
        <v>12</v>
      </c>
      <c r="I152" s="233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178</v>
      </c>
      <c r="AU152" s="241" t="s">
        <v>84</v>
      </c>
      <c r="AV152" s="14" t="s">
        <v>84</v>
      </c>
      <c r="AW152" s="14" t="s">
        <v>180</v>
      </c>
      <c r="AX152" s="14" t="s">
        <v>76</v>
      </c>
      <c r="AY152" s="241" t="s">
        <v>167</v>
      </c>
    </row>
    <row r="153" s="15" customFormat="1">
      <c r="A153" s="15"/>
      <c r="B153" s="242"/>
      <c r="C153" s="243"/>
      <c r="D153" s="224" t="s">
        <v>178</v>
      </c>
      <c r="E153" s="244" t="s">
        <v>18</v>
      </c>
      <c r="F153" s="245" t="s">
        <v>182</v>
      </c>
      <c r="G153" s="243"/>
      <c r="H153" s="246">
        <v>955.70000000000005</v>
      </c>
      <c r="I153" s="243"/>
      <c r="J153" s="243"/>
      <c r="K153" s="243"/>
      <c r="L153" s="247"/>
      <c r="M153" s="248"/>
      <c r="N153" s="249"/>
      <c r="O153" s="249"/>
      <c r="P153" s="249"/>
      <c r="Q153" s="249"/>
      <c r="R153" s="249"/>
      <c r="S153" s="249"/>
      <c r="T153" s="25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1" t="s">
        <v>178</v>
      </c>
      <c r="AU153" s="251" t="s">
        <v>84</v>
      </c>
      <c r="AV153" s="15" t="s">
        <v>174</v>
      </c>
      <c r="AW153" s="15" t="s">
        <v>180</v>
      </c>
      <c r="AX153" s="15" t="s">
        <v>20</v>
      </c>
      <c r="AY153" s="251" t="s">
        <v>167</v>
      </c>
    </row>
    <row r="154" s="2" customFormat="1" ht="24.15" customHeight="1">
      <c r="A154" s="33"/>
      <c r="B154" s="34"/>
      <c r="C154" s="206" t="s">
        <v>242</v>
      </c>
      <c r="D154" s="206" t="s">
        <v>169</v>
      </c>
      <c r="E154" s="207" t="s">
        <v>1424</v>
      </c>
      <c r="F154" s="208" t="s">
        <v>1425</v>
      </c>
      <c r="G154" s="209" t="s">
        <v>172</v>
      </c>
      <c r="H154" s="210">
        <v>403.49599999999998</v>
      </c>
      <c r="I154" s="211">
        <v>3010</v>
      </c>
      <c r="J154" s="211">
        <f>ROUND(I154*H154,2)</f>
        <v>1214522.96</v>
      </c>
      <c r="K154" s="208" t="s">
        <v>173</v>
      </c>
      <c r="L154" s="39"/>
      <c r="M154" s="212" t="s">
        <v>18</v>
      </c>
      <c r="N154" s="213" t="s">
        <v>47</v>
      </c>
      <c r="O154" s="214">
        <v>5.867</v>
      </c>
      <c r="P154" s="214">
        <f>O154*H154</f>
        <v>2367.3110320000001</v>
      </c>
      <c r="Q154" s="214">
        <v>0</v>
      </c>
      <c r="R154" s="214">
        <f>Q154*H154</f>
        <v>0</v>
      </c>
      <c r="S154" s="214">
        <v>2.2000000000000002</v>
      </c>
      <c r="T154" s="215">
        <f>S154*H154</f>
        <v>887.69119999999998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6" t="s">
        <v>174</v>
      </c>
      <c r="AT154" s="216" t="s">
        <v>169</v>
      </c>
      <c r="AU154" s="216" t="s">
        <v>84</v>
      </c>
      <c r="AY154" s="18" t="s">
        <v>167</v>
      </c>
      <c r="BE154" s="217">
        <f>IF(N154="základní",J154,0)</f>
        <v>1214522.96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20</v>
      </c>
      <c r="BK154" s="217">
        <f>ROUND(I154*H154,2)</f>
        <v>1214522.96</v>
      </c>
      <c r="BL154" s="18" t="s">
        <v>174</v>
      </c>
      <c r="BM154" s="216" t="s">
        <v>1426</v>
      </c>
    </row>
    <row r="155" s="2" customFormat="1">
      <c r="A155" s="33"/>
      <c r="B155" s="34"/>
      <c r="C155" s="35"/>
      <c r="D155" s="218" t="s">
        <v>176</v>
      </c>
      <c r="E155" s="35"/>
      <c r="F155" s="219" t="s">
        <v>1427</v>
      </c>
      <c r="G155" s="35"/>
      <c r="H155" s="35"/>
      <c r="I155" s="35"/>
      <c r="J155" s="35"/>
      <c r="K155" s="35"/>
      <c r="L155" s="39"/>
      <c r="M155" s="220"/>
      <c r="N155" s="221"/>
      <c r="O155" s="78"/>
      <c r="P155" s="78"/>
      <c r="Q155" s="78"/>
      <c r="R155" s="78"/>
      <c r="S155" s="78"/>
      <c r="T155" s="79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176</v>
      </c>
      <c r="AU155" s="18" t="s">
        <v>84</v>
      </c>
    </row>
    <row r="156" s="13" customFormat="1">
      <c r="A156" s="13"/>
      <c r="B156" s="222"/>
      <c r="C156" s="223"/>
      <c r="D156" s="224" t="s">
        <v>178</v>
      </c>
      <c r="E156" s="225" t="s">
        <v>18</v>
      </c>
      <c r="F156" s="226" t="s">
        <v>1376</v>
      </c>
      <c r="G156" s="223"/>
      <c r="H156" s="225" t="s">
        <v>18</v>
      </c>
      <c r="I156" s="223"/>
      <c r="J156" s="223"/>
      <c r="K156" s="223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178</v>
      </c>
      <c r="AU156" s="231" t="s">
        <v>84</v>
      </c>
      <c r="AV156" s="13" t="s">
        <v>20</v>
      </c>
      <c r="AW156" s="13" t="s">
        <v>180</v>
      </c>
      <c r="AX156" s="13" t="s">
        <v>76</v>
      </c>
      <c r="AY156" s="231" t="s">
        <v>167</v>
      </c>
    </row>
    <row r="157" s="14" customFormat="1">
      <c r="A157" s="14"/>
      <c r="B157" s="232"/>
      <c r="C157" s="233"/>
      <c r="D157" s="224" t="s">
        <v>178</v>
      </c>
      <c r="E157" s="234" t="s">
        <v>18</v>
      </c>
      <c r="F157" s="235" t="s">
        <v>1428</v>
      </c>
      <c r="G157" s="233"/>
      <c r="H157" s="236">
        <v>346</v>
      </c>
      <c r="I157" s="233"/>
      <c r="J157" s="233"/>
      <c r="K157" s="233"/>
      <c r="L157" s="237"/>
      <c r="M157" s="238"/>
      <c r="N157" s="239"/>
      <c r="O157" s="239"/>
      <c r="P157" s="239"/>
      <c r="Q157" s="239"/>
      <c r="R157" s="239"/>
      <c r="S157" s="239"/>
      <c r="T157" s="24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1" t="s">
        <v>178</v>
      </c>
      <c r="AU157" s="241" t="s">
        <v>84</v>
      </c>
      <c r="AV157" s="14" t="s">
        <v>84</v>
      </c>
      <c r="AW157" s="14" t="s">
        <v>180</v>
      </c>
      <c r="AX157" s="14" t="s">
        <v>76</v>
      </c>
      <c r="AY157" s="241" t="s">
        <v>167</v>
      </c>
    </row>
    <row r="158" s="13" customFormat="1">
      <c r="A158" s="13"/>
      <c r="B158" s="222"/>
      <c r="C158" s="223"/>
      <c r="D158" s="224" t="s">
        <v>178</v>
      </c>
      <c r="E158" s="225" t="s">
        <v>18</v>
      </c>
      <c r="F158" s="226" t="s">
        <v>1429</v>
      </c>
      <c r="G158" s="223"/>
      <c r="H158" s="225" t="s">
        <v>18</v>
      </c>
      <c r="I158" s="223"/>
      <c r="J158" s="223"/>
      <c r="K158" s="223"/>
      <c r="L158" s="227"/>
      <c r="M158" s="228"/>
      <c r="N158" s="229"/>
      <c r="O158" s="229"/>
      <c r="P158" s="229"/>
      <c r="Q158" s="229"/>
      <c r="R158" s="229"/>
      <c r="S158" s="229"/>
      <c r="T158" s="23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1" t="s">
        <v>178</v>
      </c>
      <c r="AU158" s="231" t="s">
        <v>84</v>
      </c>
      <c r="AV158" s="13" t="s">
        <v>20</v>
      </c>
      <c r="AW158" s="13" t="s">
        <v>180</v>
      </c>
      <c r="AX158" s="13" t="s">
        <v>76</v>
      </c>
      <c r="AY158" s="231" t="s">
        <v>167</v>
      </c>
    </row>
    <row r="159" s="14" customFormat="1">
      <c r="A159" s="14"/>
      <c r="B159" s="232"/>
      <c r="C159" s="233"/>
      <c r="D159" s="224" t="s">
        <v>178</v>
      </c>
      <c r="E159" s="234" t="s">
        <v>18</v>
      </c>
      <c r="F159" s="235" t="s">
        <v>1430</v>
      </c>
      <c r="G159" s="233"/>
      <c r="H159" s="236">
        <v>5.3360000000000003</v>
      </c>
      <c r="I159" s="233"/>
      <c r="J159" s="233"/>
      <c r="K159" s="233"/>
      <c r="L159" s="237"/>
      <c r="M159" s="238"/>
      <c r="N159" s="239"/>
      <c r="O159" s="239"/>
      <c r="P159" s="239"/>
      <c r="Q159" s="239"/>
      <c r="R159" s="239"/>
      <c r="S159" s="239"/>
      <c r="T159" s="240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1" t="s">
        <v>178</v>
      </c>
      <c r="AU159" s="241" t="s">
        <v>84</v>
      </c>
      <c r="AV159" s="14" t="s">
        <v>84</v>
      </c>
      <c r="AW159" s="14" t="s">
        <v>180</v>
      </c>
      <c r="AX159" s="14" t="s">
        <v>76</v>
      </c>
      <c r="AY159" s="241" t="s">
        <v>167</v>
      </c>
    </row>
    <row r="160" s="14" customFormat="1">
      <c r="A160" s="14"/>
      <c r="B160" s="232"/>
      <c r="C160" s="233"/>
      <c r="D160" s="224" t="s">
        <v>178</v>
      </c>
      <c r="E160" s="234" t="s">
        <v>18</v>
      </c>
      <c r="F160" s="235" t="s">
        <v>1431</v>
      </c>
      <c r="G160" s="233"/>
      <c r="H160" s="236">
        <v>7.3600000000000003</v>
      </c>
      <c r="I160" s="233"/>
      <c r="J160" s="233"/>
      <c r="K160" s="233"/>
      <c r="L160" s="237"/>
      <c r="M160" s="238"/>
      <c r="N160" s="239"/>
      <c r="O160" s="239"/>
      <c r="P160" s="239"/>
      <c r="Q160" s="239"/>
      <c r="R160" s="239"/>
      <c r="S160" s="239"/>
      <c r="T160" s="24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1" t="s">
        <v>178</v>
      </c>
      <c r="AU160" s="241" t="s">
        <v>84</v>
      </c>
      <c r="AV160" s="14" t="s">
        <v>84</v>
      </c>
      <c r="AW160" s="14" t="s">
        <v>180</v>
      </c>
      <c r="AX160" s="14" t="s">
        <v>76</v>
      </c>
      <c r="AY160" s="241" t="s">
        <v>167</v>
      </c>
    </row>
    <row r="161" s="13" customFormat="1">
      <c r="A161" s="13"/>
      <c r="B161" s="222"/>
      <c r="C161" s="223"/>
      <c r="D161" s="224" t="s">
        <v>178</v>
      </c>
      <c r="E161" s="225" t="s">
        <v>18</v>
      </c>
      <c r="F161" s="226" t="s">
        <v>1420</v>
      </c>
      <c r="G161" s="223"/>
      <c r="H161" s="225" t="s">
        <v>18</v>
      </c>
      <c r="I161" s="223"/>
      <c r="J161" s="223"/>
      <c r="K161" s="223"/>
      <c r="L161" s="227"/>
      <c r="M161" s="228"/>
      <c r="N161" s="229"/>
      <c r="O161" s="229"/>
      <c r="P161" s="229"/>
      <c r="Q161" s="229"/>
      <c r="R161" s="229"/>
      <c r="S161" s="229"/>
      <c r="T161" s="23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1" t="s">
        <v>178</v>
      </c>
      <c r="AU161" s="231" t="s">
        <v>84</v>
      </c>
      <c r="AV161" s="13" t="s">
        <v>20</v>
      </c>
      <c r="AW161" s="13" t="s">
        <v>180</v>
      </c>
      <c r="AX161" s="13" t="s">
        <v>76</v>
      </c>
      <c r="AY161" s="231" t="s">
        <v>167</v>
      </c>
    </row>
    <row r="162" s="14" customFormat="1">
      <c r="A162" s="14"/>
      <c r="B162" s="232"/>
      <c r="C162" s="233"/>
      <c r="D162" s="224" t="s">
        <v>178</v>
      </c>
      <c r="E162" s="234" t="s">
        <v>18</v>
      </c>
      <c r="F162" s="235" t="s">
        <v>1432</v>
      </c>
      <c r="G162" s="233"/>
      <c r="H162" s="236">
        <v>44.799999999999997</v>
      </c>
      <c r="I162" s="233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178</v>
      </c>
      <c r="AU162" s="241" t="s">
        <v>84</v>
      </c>
      <c r="AV162" s="14" t="s">
        <v>84</v>
      </c>
      <c r="AW162" s="14" t="s">
        <v>180</v>
      </c>
      <c r="AX162" s="14" t="s">
        <v>76</v>
      </c>
      <c r="AY162" s="241" t="s">
        <v>167</v>
      </c>
    </row>
    <row r="163" s="15" customFormat="1">
      <c r="A163" s="15"/>
      <c r="B163" s="242"/>
      <c r="C163" s="243"/>
      <c r="D163" s="224" t="s">
        <v>178</v>
      </c>
      <c r="E163" s="244" t="s">
        <v>18</v>
      </c>
      <c r="F163" s="245" t="s">
        <v>182</v>
      </c>
      <c r="G163" s="243"/>
      <c r="H163" s="246">
        <v>403.49599999999998</v>
      </c>
      <c r="I163" s="243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178</v>
      </c>
      <c r="AU163" s="251" t="s">
        <v>84</v>
      </c>
      <c r="AV163" s="15" t="s">
        <v>174</v>
      </c>
      <c r="AW163" s="15" t="s">
        <v>180</v>
      </c>
      <c r="AX163" s="15" t="s">
        <v>20</v>
      </c>
      <c r="AY163" s="251" t="s">
        <v>167</v>
      </c>
    </row>
    <row r="164" s="2" customFormat="1" ht="33" customHeight="1">
      <c r="A164" s="33"/>
      <c r="B164" s="34"/>
      <c r="C164" s="206" t="s">
        <v>247</v>
      </c>
      <c r="D164" s="206" t="s">
        <v>169</v>
      </c>
      <c r="E164" s="207" t="s">
        <v>1433</v>
      </c>
      <c r="F164" s="208" t="s">
        <v>1434</v>
      </c>
      <c r="G164" s="209" t="s">
        <v>172</v>
      </c>
      <c r="H164" s="210">
        <v>216.25</v>
      </c>
      <c r="I164" s="211">
        <v>2060</v>
      </c>
      <c r="J164" s="211">
        <f>ROUND(I164*H164,2)</f>
        <v>445475</v>
      </c>
      <c r="K164" s="208" t="s">
        <v>173</v>
      </c>
      <c r="L164" s="39"/>
      <c r="M164" s="212" t="s">
        <v>18</v>
      </c>
      <c r="N164" s="213" t="s">
        <v>47</v>
      </c>
      <c r="O164" s="214">
        <v>4.8280000000000003</v>
      </c>
      <c r="P164" s="214">
        <f>O164*H164</f>
        <v>1044.0550000000001</v>
      </c>
      <c r="Q164" s="214">
        <v>0</v>
      </c>
      <c r="R164" s="214">
        <f>Q164*H164</f>
        <v>0</v>
      </c>
      <c r="S164" s="214">
        <v>0.043999999999999997</v>
      </c>
      <c r="T164" s="215">
        <f>S164*H164</f>
        <v>9.5149999999999988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6" t="s">
        <v>174</v>
      </c>
      <c r="AT164" s="216" t="s">
        <v>169</v>
      </c>
      <c r="AU164" s="216" t="s">
        <v>84</v>
      </c>
      <c r="AY164" s="18" t="s">
        <v>167</v>
      </c>
      <c r="BE164" s="217">
        <f>IF(N164="základní",J164,0)</f>
        <v>445475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20</v>
      </c>
      <c r="BK164" s="217">
        <f>ROUND(I164*H164,2)</f>
        <v>445475</v>
      </c>
      <c r="BL164" s="18" t="s">
        <v>174</v>
      </c>
      <c r="BM164" s="216" t="s">
        <v>1435</v>
      </c>
    </row>
    <row r="165" s="2" customFormat="1">
      <c r="A165" s="33"/>
      <c r="B165" s="34"/>
      <c r="C165" s="35"/>
      <c r="D165" s="218" t="s">
        <v>176</v>
      </c>
      <c r="E165" s="35"/>
      <c r="F165" s="219" t="s">
        <v>1436</v>
      </c>
      <c r="G165" s="35"/>
      <c r="H165" s="35"/>
      <c r="I165" s="35"/>
      <c r="J165" s="35"/>
      <c r="K165" s="35"/>
      <c r="L165" s="39"/>
      <c r="M165" s="220"/>
      <c r="N165" s="221"/>
      <c r="O165" s="78"/>
      <c r="P165" s="78"/>
      <c r="Q165" s="78"/>
      <c r="R165" s="78"/>
      <c r="S165" s="78"/>
      <c r="T165" s="79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8" t="s">
        <v>176</v>
      </c>
      <c r="AU165" s="18" t="s">
        <v>84</v>
      </c>
    </row>
    <row r="166" s="13" customFormat="1">
      <c r="A166" s="13"/>
      <c r="B166" s="222"/>
      <c r="C166" s="223"/>
      <c r="D166" s="224" t="s">
        <v>178</v>
      </c>
      <c r="E166" s="225" t="s">
        <v>18</v>
      </c>
      <c r="F166" s="226" t="s">
        <v>1376</v>
      </c>
      <c r="G166" s="223"/>
      <c r="H166" s="225" t="s">
        <v>18</v>
      </c>
      <c r="I166" s="223"/>
      <c r="J166" s="223"/>
      <c r="K166" s="223"/>
      <c r="L166" s="227"/>
      <c r="M166" s="228"/>
      <c r="N166" s="229"/>
      <c r="O166" s="229"/>
      <c r="P166" s="229"/>
      <c r="Q166" s="229"/>
      <c r="R166" s="229"/>
      <c r="S166" s="229"/>
      <c r="T166" s="23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1" t="s">
        <v>178</v>
      </c>
      <c r="AU166" s="231" t="s">
        <v>84</v>
      </c>
      <c r="AV166" s="13" t="s">
        <v>20</v>
      </c>
      <c r="AW166" s="13" t="s">
        <v>180</v>
      </c>
      <c r="AX166" s="13" t="s">
        <v>76</v>
      </c>
      <c r="AY166" s="231" t="s">
        <v>167</v>
      </c>
    </row>
    <row r="167" s="14" customFormat="1">
      <c r="A167" s="14"/>
      <c r="B167" s="232"/>
      <c r="C167" s="233"/>
      <c r="D167" s="224" t="s">
        <v>178</v>
      </c>
      <c r="E167" s="234" t="s">
        <v>18</v>
      </c>
      <c r="F167" s="235" t="s">
        <v>1412</v>
      </c>
      <c r="G167" s="233"/>
      <c r="H167" s="236">
        <v>121.09999999999999</v>
      </c>
      <c r="I167" s="233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1" t="s">
        <v>178</v>
      </c>
      <c r="AU167" s="241" t="s">
        <v>84</v>
      </c>
      <c r="AV167" s="14" t="s">
        <v>84</v>
      </c>
      <c r="AW167" s="14" t="s">
        <v>180</v>
      </c>
      <c r="AX167" s="14" t="s">
        <v>76</v>
      </c>
      <c r="AY167" s="241" t="s">
        <v>167</v>
      </c>
    </row>
    <row r="168" s="14" customFormat="1">
      <c r="A168" s="14"/>
      <c r="B168" s="232"/>
      <c r="C168" s="233"/>
      <c r="D168" s="224" t="s">
        <v>178</v>
      </c>
      <c r="E168" s="234" t="s">
        <v>18</v>
      </c>
      <c r="F168" s="235" t="s">
        <v>1416</v>
      </c>
      <c r="G168" s="233"/>
      <c r="H168" s="236">
        <v>95.150000000000006</v>
      </c>
      <c r="I168" s="233"/>
      <c r="J168" s="233"/>
      <c r="K168" s="233"/>
      <c r="L168" s="237"/>
      <c r="M168" s="238"/>
      <c r="N168" s="239"/>
      <c r="O168" s="239"/>
      <c r="P168" s="239"/>
      <c r="Q168" s="239"/>
      <c r="R168" s="239"/>
      <c r="S168" s="239"/>
      <c r="T168" s="24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1" t="s">
        <v>178</v>
      </c>
      <c r="AU168" s="241" t="s">
        <v>84</v>
      </c>
      <c r="AV168" s="14" t="s">
        <v>84</v>
      </c>
      <c r="AW168" s="14" t="s">
        <v>180</v>
      </c>
      <c r="AX168" s="14" t="s">
        <v>76</v>
      </c>
      <c r="AY168" s="241" t="s">
        <v>167</v>
      </c>
    </row>
    <row r="169" s="15" customFormat="1">
      <c r="A169" s="15"/>
      <c r="B169" s="242"/>
      <c r="C169" s="243"/>
      <c r="D169" s="224" t="s">
        <v>178</v>
      </c>
      <c r="E169" s="244" t="s">
        <v>18</v>
      </c>
      <c r="F169" s="245" t="s">
        <v>182</v>
      </c>
      <c r="G169" s="243"/>
      <c r="H169" s="246">
        <v>216.25</v>
      </c>
      <c r="I169" s="243"/>
      <c r="J169" s="243"/>
      <c r="K169" s="243"/>
      <c r="L169" s="247"/>
      <c r="M169" s="248"/>
      <c r="N169" s="249"/>
      <c r="O169" s="249"/>
      <c r="P169" s="249"/>
      <c r="Q169" s="249"/>
      <c r="R169" s="249"/>
      <c r="S169" s="249"/>
      <c r="T169" s="250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1" t="s">
        <v>178</v>
      </c>
      <c r="AU169" s="251" t="s">
        <v>84</v>
      </c>
      <c r="AV169" s="15" t="s">
        <v>174</v>
      </c>
      <c r="AW169" s="15" t="s">
        <v>180</v>
      </c>
      <c r="AX169" s="15" t="s">
        <v>20</v>
      </c>
      <c r="AY169" s="251" t="s">
        <v>167</v>
      </c>
    </row>
    <row r="170" s="2" customFormat="1" ht="37.8" customHeight="1">
      <c r="A170" s="33"/>
      <c r="B170" s="34"/>
      <c r="C170" s="206" t="s">
        <v>255</v>
      </c>
      <c r="D170" s="206" t="s">
        <v>169</v>
      </c>
      <c r="E170" s="207" t="s">
        <v>1437</v>
      </c>
      <c r="F170" s="208" t="s">
        <v>1438</v>
      </c>
      <c r="G170" s="209" t="s">
        <v>172</v>
      </c>
      <c r="H170" s="210">
        <v>464.60000000000002</v>
      </c>
      <c r="I170" s="211">
        <v>1280</v>
      </c>
      <c r="J170" s="211">
        <f>ROUND(I170*H170,2)</f>
        <v>594688</v>
      </c>
      <c r="K170" s="208" t="s">
        <v>173</v>
      </c>
      <c r="L170" s="39"/>
      <c r="M170" s="212" t="s">
        <v>18</v>
      </c>
      <c r="N170" s="213" t="s">
        <v>47</v>
      </c>
      <c r="O170" s="214">
        <v>3</v>
      </c>
      <c r="P170" s="214">
        <f>O170*H170</f>
        <v>1393.8000000000002</v>
      </c>
      <c r="Q170" s="214">
        <v>0</v>
      </c>
      <c r="R170" s="214">
        <f>Q170*H170</f>
        <v>0</v>
      </c>
      <c r="S170" s="214">
        <v>0.029999999999999999</v>
      </c>
      <c r="T170" s="215">
        <f>S170*H170</f>
        <v>13.938000000000001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6" t="s">
        <v>174</v>
      </c>
      <c r="AT170" s="216" t="s">
        <v>169</v>
      </c>
      <c r="AU170" s="216" t="s">
        <v>84</v>
      </c>
      <c r="AY170" s="18" t="s">
        <v>167</v>
      </c>
      <c r="BE170" s="217">
        <f>IF(N170="základní",J170,0)</f>
        <v>594688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20</v>
      </c>
      <c r="BK170" s="217">
        <f>ROUND(I170*H170,2)</f>
        <v>594688</v>
      </c>
      <c r="BL170" s="18" t="s">
        <v>174</v>
      </c>
      <c r="BM170" s="216" t="s">
        <v>1439</v>
      </c>
    </row>
    <row r="171" s="2" customFormat="1">
      <c r="A171" s="33"/>
      <c r="B171" s="34"/>
      <c r="C171" s="35"/>
      <c r="D171" s="218" t="s">
        <v>176</v>
      </c>
      <c r="E171" s="35"/>
      <c r="F171" s="219" t="s">
        <v>1440</v>
      </c>
      <c r="G171" s="35"/>
      <c r="H171" s="35"/>
      <c r="I171" s="35"/>
      <c r="J171" s="35"/>
      <c r="K171" s="35"/>
      <c r="L171" s="39"/>
      <c r="M171" s="220"/>
      <c r="N171" s="221"/>
      <c r="O171" s="78"/>
      <c r="P171" s="78"/>
      <c r="Q171" s="78"/>
      <c r="R171" s="78"/>
      <c r="S171" s="78"/>
      <c r="T171" s="79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8" t="s">
        <v>176</v>
      </c>
      <c r="AU171" s="18" t="s">
        <v>84</v>
      </c>
    </row>
    <row r="172" s="13" customFormat="1">
      <c r="A172" s="13"/>
      <c r="B172" s="222"/>
      <c r="C172" s="223"/>
      <c r="D172" s="224" t="s">
        <v>178</v>
      </c>
      <c r="E172" s="225" t="s">
        <v>18</v>
      </c>
      <c r="F172" s="226" t="s">
        <v>1417</v>
      </c>
      <c r="G172" s="223"/>
      <c r="H172" s="225" t="s">
        <v>18</v>
      </c>
      <c r="I172" s="223"/>
      <c r="J172" s="223"/>
      <c r="K172" s="223"/>
      <c r="L172" s="227"/>
      <c r="M172" s="228"/>
      <c r="N172" s="229"/>
      <c r="O172" s="229"/>
      <c r="P172" s="229"/>
      <c r="Q172" s="229"/>
      <c r="R172" s="229"/>
      <c r="S172" s="229"/>
      <c r="T172" s="230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1" t="s">
        <v>178</v>
      </c>
      <c r="AU172" s="231" t="s">
        <v>84</v>
      </c>
      <c r="AV172" s="13" t="s">
        <v>20</v>
      </c>
      <c r="AW172" s="13" t="s">
        <v>180</v>
      </c>
      <c r="AX172" s="13" t="s">
        <v>76</v>
      </c>
      <c r="AY172" s="231" t="s">
        <v>167</v>
      </c>
    </row>
    <row r="173" s="14" customFormat="1">
      <c r="A173" s="14"/>
      <c r="B173" s="232"/>
      <c r="C173" s="233"/>
      <c r="D173" s="224" t="s">
        <v>178</v>
      </c>
      <c r="E173" s="234" t="s">
        <v>18</v>
      </c>
      <c r="F173" s="235" t="s">
        <v>1418</v>
      </c>
      <c r="G173" s="233"/>
      <c r="H173" s="236">
        <v>131.59999999999999</v>
      </c>
      <c r="I173" s="233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178</v>
      </c>
      <c r="AU173" s="241" t="s">
        <v>84</v>
      </c>
      <c r="AV173" s="14" t="s">
        <v>84</v>
      </c>
      <c r="AW173" s="14" t="s">
        <v>180</v>
      </c>
      <c r="AX173" s="14" t="s">
        <v>76</v>
      </c>
      <c r="AY173" s="241" t="s">
        <v>167</v>
      </c>
    </row>
    <row r="174" s="14" customFormat="1">
      <c r="A174" s="14"/>
      <c r="B174" s="232"/>
      <c r="C174" s="233"/>
      <c r="D174" s="224" t="s">
        <v>178</v>
      </c>
      <c r="E174" s="234" t="s">
        <v>18</v>
      </c>
      <c r="F174" s="235" t="s">
        <v>1419</v>
      </c>
      <c r="G174" s="233"/>
      <c r="H174" s="236">
        <v>333</v>
      </c>
      <c r="I174" s="233"/>
      <c r="J174" s="233"/>
      <c r="K174" s="233"/>
      <c r="L174" s="237"/>
      <c r="M174" s="238"/>
      <c r="N174" s="239"/>
      <c r="O174" s="239"/>
      <c r="P174" s="239"/>
      <c r="Q174" s="239"/>
      <c r="R174" s="239"/>
      <c r="S174" s="239"/>
      <c r="T174" s="240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41" t="s">
        <v>178</v>
      </c>
      <c r="AU174" s="241" t="s">
        <v>84</v>
      </c>
      <c r="AV174" s="14" t="s">
        <v>84</v>
      </c>
      <c r="AW174" s="14" t="s">
        <v>180</v>
      </c>
      <c r="AX174" s="14" t="s">
        <v>76</v>
      </c>
      <c r="AY174" s="241" t="s">
        <v>167</v>
      </c>
    </row>
    <row r="175" s="15" customFormat="1">
      <c r="A175" s="15"/>
      <c r="B175" s="242"/>
      <c r="C175" s="243"/>
      <c r="D175" s="224" t="s">
        <v>178</v>
      </c>
      <c r="E175" s="244" t="s">
        <v>18</v>
      </c>
      <c r="F175" s="245" t="s">
        <v>182</v>
      </c>
      <c r="G175" s="243"/>
      <c r="H175" s="246">
        <v>464.60000000000002</v>
      </c>
      <c r="I175" s="243"/>
      <c r="J175" s="243"/>
      <c r="K175" s="243"/>
      <c r="L175" s="247"/>
      <c r="M175" s="248"/>
      <c r="N175" s="249"/>
      <c r="O175" s="249"/>
      <c r="P175" s="249"/>
      <c r="Q175" s="249"/>
      <c r="R175" s="249"/>
      <c r="S175" s="249"/>
      <c r="T175" s="250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1" t="s">
        <v>178</v>
      </c>
      <c r="AU175" s="251" t="s">
        <v>84</v>
      </c>
      <c r="AV175" s="15" t="s">
        <v>174</v>
      </c>
      <c r="AW175" s="15" t="s">
        <v>180</v>
      </c>
      <c r="AX175" s="15" t="s">
        <v>20</v>
      </c>
      <c r="AY175" s="251" t="s">
        <v>167</v>
      </c>
    </row>
    <row r="176" s="2" customFormat="1" ht="49.05" customHeight="1">
      <c r="A176" s="33"/>
      <c r="B176" s="34"/>
      <c r="C176" s="206" t="s">
        <v>265</v>
      </c>
      <c r="D176" s="206" t="s">
        <v>169</v>
      </c>
      <c r="E176" s="207" t="s">
        <v>1441</v>
      </c>
      <c r="F176" s="208" t="s">
        <v>1442</v>
      </c>
      <c r="G176" s="209" t="s">
        <v>124</v>
      </c>
      <c r="H176" s="210">
        <v>36.799999999999997</v>
      </c>
      <c r="I176" s="211">
        <v>249</v>
      </c>
      <c r="J176" s="211">
        <f>ROUND(I176*H176,2)</f>
        <v>9163.2000000000007</v>
      </c>
      <c r="K176" s="208" t="s">
        <v>173</v>
      </c>
      <c r="L176" s="39"/>
      <c r="M176" s="212" t="s">
        <v>18</v>
      </c>
      <c r="N176" s="213" t="s">
        <v>47</v>
      </c>
      <c r="O176" s="214">
        <v>0.46800000000000003</v>
      </c>
      <c r="P176" s="214">
        <f>O176*H176</f>
        <v>17.2224</v>
      </c>
      <c r="Q176" s="214">
        <v>0</v>
      </c>
      <c r="R176" s="214">
        <f>Q176*H176</f>
        <v>0</v>
      </c>
      <c r="S176" s="214">
        <v>0.19</v>
      </c>
      <c r="T176" s="215">
        <f>S176*H176</f>
        <v>6.9919999999999991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6" t="s">
        <v>174</v>
      </c>
      <c r="AT176" s="216" t="s">
        <v>169</v>
      </c>
      <c r="AU176" s="216" t="s">
        <v>84</v>
      </c>
      <c r="AY176" s="18" t="s">
        <v>167</v>
      </c>
      <c r="BE176" s="217">
        <f>IF(N176="základní",J176,0)</f>
        <v>9163.2000000000007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20</v>
      </c>
      <c r="BK176" s="217">
        <f>ROUND(I176*H176,2)</f>
        <v>9163.2000000000007</v>
      </c>
      <c r="BL176" s="18" t="s">
        <v>174</v>
      </c>
      <c r="BM176" s="216" t="s">
        <v>1443</v>
      </c>
    </row>
    <row r="177" s="2" customFormat="1">
      <c r="A177" s="33"/>
      <c r="B177" s="34"/>
      <c r="C177" s="35"/>
      <c r="D177" s="218" t="s">
        <v>176</v>
      </c>
      <c r="E177" s="35"/>
      <c r="F177" s="219" t="s">
        <v>1444</v>
      </c>
      <c r="G177" s="35"/>
      <c r="H177" s="35"/>
      <c r="I177" s="35"/>
      <c r="J177" s="35"/>
      <c r="K177" s="35"/>
      <c r="L177" s="39"/>
      <c r="M177" s="220"/>
      <c r="N177" s="221"/>
      <c r="O177" s="78"/>
      <c r="P177" s="78"/>
      <c r="Q177" s="78"/>
      <c r="R177" s="78"/>
      <c r="S177" s="78"/>
      <c r="T177" s="79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176</v>
      </c>
      <c r="AU177" s="18" t="s">
        <v>84</v>
      </c>
    </row>
    <row r="178" s="14" customFormat="1">
      <c r="A178" s="14"/>
      <c r="B178" s="232"/>
      <c r="C178" s="233"/>
      <c r="D178" s="224" t="s">
        <v>178</v>
      </c>
      <c r="E178" s="234" t="s">
        <v>18</v>
      </c>
      <c r="F178" s="235" t="s">
        <v>1358</v>
      </c>
      <c r="G178" s="233"/>
      <c r="H178" s="236">
        <v>36.799999999999997</v>
      </c>
      <c r="I178" s="233"/>
      <c r="J178" s="233"/>
      <c r="K178" s="233"/>
      <c r="L178" s="237"/>
      <c r="M178" s="238"/>
      <c r="N178" s="239"/>
      <c r="O178" s="239"/>
      <c r="P178" s="239"/>
      <c r="Q178" s="239"/>
      <c r="R178" s="239"/>
      <c r="S178" s="239"/>
      <c r="T178" s="24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1" t="s">
        <v>178</v>
      </c>
      <c r="AU178" s="241" t="s">
        <v>84</v>
      </c>
      <c r="AV178" s="14" t="s">
        <v>84</v>
      </c>
      <c r="AW178" s="14" t="s">
        <v>180</v>
      </c>
      <c r="AX178" s="14" t="s">
        <v>76</v>
      </c>
      <c r="AY178" s="241" t="s">
        <v>167</v>
      </c>
    </row>
    <row r="179" s="15" customFormat="1">
      <c r="A179" s="15"/>
      <c r="B179" s="242"/>
      <c r="C179" s="243"/>
      <c r="D179" s="224" t="s">
        <v>178</v>
      </c>
      <c r="E179" s="244" t="s">
        <v>18</v>
      </c>
      <c r="F179" s="245" t="s">
        <v>182</v>
      </c>
      <c r="G179" s="243"/>
      <c r="H179" s="246">
        <v>36.799999999999997</v>
      </c>
      <c r="I179" s="243"/>
      <c r="J179" s="243"/>
      <c r="K179" s="243"/>
      <c r="L179" s="247"/>
      <c r="M179" s="248"/>
      <c r="N179" s="249"/>
      <c r="O179" s="249"/>
      <c r="P179" s="249"/>
      <c r="Q179" s="249"/>
      <c r="R179" s="249"/>
      <c r="S179" s="249"/>
      <c r="T179" s="250"/>
      <c r="U179" s="15"/>
      <c r="V179" s="15"/>
      <c r="W179" s="15"/>
      <c r="X179" s="15"/>
      <c r="Y179" s="15"/>
      <c r="Z179" s="15"/>
      <c r="AA179" s="15"/>
      <c r="AB179" s="15"/>
      <c r="AC179" s="15"/>
      <c r="AD179" s="15"/>
      <c r="AE179" s="15"/>
      <c r="AT179" s="251" t="s">
        <v>178</v>
      </c>
      <c r="AU179" s="251" t="s">
        <v>84</v>
      </c>
      <c r="AV179" s="15" t="s">
        <v>174</v>
      </c>
      <c r="AW179" s="15" t="s">
        <v>180</v>
      </c>
      <c r="AX179" s="15" t="s">
        <v>20</v>
      </c>
      <c r="AY179" s="251" t="s">
        <v>167</v>
      </c>
    </row>
    <row r="180" s="12" customFormat="1" ht="22.8" customHeight="1">
      <c r="A180" s="12"/>
      <c r="B180" s="191"/>
      <c r="C180" s="192"/>
      <c r="D180" s="193" t="s">
        <v>75</v>
      </c>
      <c r="E180" s="204" t="s">
        <v>317</v>
      </c>
      <c r="F180" s="204" t="s">
        <v>318</v>
      </c>
      <c r="G180" s="192"/>
      <c r="H180" s="192"/>
      <c r="I180" s="192"/>
      <c r="J180" s="205">
        <f>BK180</f>
        <v>10420579.08</v>
      </c>
      <c r="K180" s="192"/>
      <c r="L180" s="196"/>
      <c r="M180" s="197"/>
      <c r="N180" s="198"/>
      <c r="O180" s="198"/>
      <c r="P180" s="199">
        <f>SUM(P181:P200)</f>
        <v>15097.021446999999</v>
      </c>
      <c r="Q180" s="198"/>
      <c r="R180" s="199">
        <f>SUM(R181:R200)</f>
        <v>0</v>
      </c>
      <c r="S180" s="198"/>
      <c r="T180" s="200">
        <f>SUM(T181:T200)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1" t="s">
        <v>20</v>
      </c>
      <c r="AT180" s="202" t="s">
        <v>75</v>
      </c>
      <c r="AU180" s="202" t="s">
        <v>20</v>
      </c>
      <c r="AY180" s="201" t="s">
        <v>167</v>
      </c>
      <c r="BK180" s="203">
        <f>SUM(BK181:BK200)</f>
        <v>10420579.08</v>
      </c>
    </row>
    <row r="181" s="2" customFormat="1" ht="37.8" customHeight="1">
      <c r="A181" s="33"/>
      <c r="B181" s="34"/>
      <c r="C181" s="206" t="s">
        <v>8</v>
      </c>
      <c r="D181" s="206" t="s">
        <v>169</v>
      </c>
      <c r="E181" s="207" t="s">
        <v>320</v>
      </c>
      <c r="F181" s="208" t="s">
        <v>321</v>
      </c>
      <c r="G181" s="209" t="s">
        <v>322</v>
      </c>
      <c r="H181" s="210">
        <v>5572.9129999999996</v>
      </c>
      <c r="I181" s="211">
        <v>803</v>
      </c>
      <c r="J181" s="211">
        <f>ROUND(I181*H181,2)</f>
        <v>4475049.1399999997</v>
      </c>
      <c r="K181" s="208" t="s">
        <v>173</v>
      </c>
      <c r="L181" s="39"/>
      <c r="M181" s="212" t="s">
        <v>18</v>
      </c>
      <c r="N181" s="213" t="s">
        <v>47</v>
      </c>
      <c r="O181" s="214">
        <v>1.8799999999999999</v>
      </c>
      <c r="P181" s="214">
        <f>O181*H181</f>
        <v>10477.076439999999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6" t="s">
        <v>174</v>
      </c>
      <c r="AT181" s="216" t="s">
        <v>169</v>
      </c>
      <c r="AU181" s="216" t="s">
        <v>84</v>
      </c>
      <c r="AY181" s="18" t="s">
        <v>167</v>
      </c>
      <c r="BE181" s="217">
        <f>IF(N181="základní",J181,0)</f>
        <v>4475049.1399999997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20</v>
      </c>
      <c r="BK181" s="217">
        <f>ROUND(I181*H181,2)</f>
        <v>4475049.1399999997</v>
      </c>
      <c r="BL181" s="18" t="s">
        <v>174</v>
      </c>
      <c r="BM181" s="216" t="s">
        <v>1445</v>
      </c>
    </row>
    <row r="182" s="2" customFormat="1">
      <c r="A182" s="33"/>
      <c r="B182" s="34"/>
      <c r="C182" s="35"/>
      <c r="D182" s="218" t="s">
        <v>176</v>
      </c>
      <c r="E182" s="35"/>
      <c r="F182" s="219" t="s">
        <v>324</v>
      </c>
      <c r="G182" s="35"/>
      <c r="H182" s="35"/>
      <c r="I182" s="35"/>
      <c r="J182" s="35"/>
      <c r="K182" s="35"/>
      <c r="L182" s="39"/>
      <c r="M182" s="220"/>
      <c r="N182" s="221"/>
      <c r="O182" s="78"/>
      <c r="P182" s="78"/>
      <c r="Q182" s="78"/>
      <c r="R182" s="78"/>
      <c r="S182" s="78"/>
      <c r="T182" s="79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8" t="s">
        <v>176</v>
      </c>
      <c r="AU182" s="18" t="s">
        <v>84</v>
      </c>
    </row>
    <row r="183" s="2" customFormat="1" ht="62.7" customHeight="1">
      <c r="A183" s="33"/>
      <c r="B183" s="34"/>
      <c r="C183" s="206" t="s">
        <v>277</v>
      </c>
      <c r="D183" s="206" t="s">
        <v>169</v>
      </c>
      <c r="E183" s="207" t="s">
        <v>326</v>
      </c>
      <c r="F183" s="208" t="s">
        <v>327</v>
      </c>
      <c r="G183" s="209" t="s">
        <v>322</v>
      </c>
      <c r="H183" s="210">
        <v>13932.282999999999</v>
      </c>
      <c r="I183" s="211">
        <v>108</v>
      </c>
      <c r="J183" s="211">
        <f>ROUND(I183*H183,2)</f>
        <v>1504686.5600000001</v>
      </c>
      <c r="K183" s="208" t="s">
        <v>173</v>
      </c>
      <c r="L183" s="39"/>
      <c r="M183" s="212" t="s">
        <v>18</v>
      </c>
      <c r="N183" s="213" t="s">
        <v>47</v>
      </c>
      <c r="O183" s="214">
        <v>0.26000000000000001</v>
      </c>
      <c r="P183" s="214">
        <f>O183*H183</f>
        <v>3622.3935799999999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16" t="s">
        <v>174</v>
      </c>
      <c r="AT183" s="216" t="s">
        <v>169</v>
      </c>
      <c r="AU183" s="216" t="s">
        <v>84</v>
      </c>
      <c r="AY183" s="18" t="s">
        <v>167</v>
      </c>
      <c r="BE183" s="217">
        <f>IF(N183="základní",J183,0)</f>
        <v>1504686.5600000001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20</v>
      </c>
      <c r="BK183" s="217">
        <f>ROUND(I183*H183,2)</f>
        <v>1504686.5600000001</v>
      </c>
      <c r="BL183" s="18" t="s">
        <v>174</v>
      </c>
      <c r="BM183" s="216" t="s">
        <v>1446</v>
      </c>
    </row>
    <row r="184" s="2" customFormat="1">
      <c r="A184" s="33"/>
      <c r="B184" s="34"/>
      <c r="C184" s="35"/>
      <c r="D184" s="218" t="s">
        <v>176</v>
      </c>
      <c r="E184" s="35"/>
      <c r="F184" s="219" t="s">
        <v>329</v>
      </c>
      <c r="G184" s="35"/>
      <c r="H184" s="35"/>
      <c r="I184" s="35"/>
      <c r="J184" s="35"/>
      <c r="K184" s="35"/>
      <c r="L184" s="39"/>
      <c r="M184" s="220"/>
      <c r="N184" s="221"/>
      <c r="O184" s="78"/>
      <c r="P184" s="78"/>
      <c r="Q184" s="78"/>
      <c r="R184" s="78"/>
      <c r="S184" s="78"/>
      <c r="T184" s="79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T184" s="18" t="s">
        <v>176</v>
      </c>
      <c r="AU184" s="18" t="s">
        <v>84</v>
      </c>
    </row>
    <row r="185" s="14" customFormat="1">
      <c r="A185" s="14"/>
      <c r="B185" s="232"/>
      <c r="C185" s="233"/>
      <c r="D185" s="224" t="s">
        <v>178</v>
      </c>
      <c r="E185" s="233"/>
      <c r="F185" s="235" t="s">
        <v>1447</v>
      </c>
      <c r="G185" s="233"/>
      <c r="H185" s="236">
        <v>13932.282999999999</v>
      </c>
      <c r="I185" s="233"/>
      <c r="J185" s="233"/>
      <c r="K185" s="233"/>
      <c r="L185" s="237"/>
      <c r="M185" s="238"/>
      <c r="N185" s="239"/>
      <c r="O185" s="239"/>
      <c r="P185" s="239"/>
      <c r="Q185" s="239"/>
      <c r="R185" s="239"/>
      <c r="S185" s="239"/>
      <c r="T185" s="240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1" t="s">
        <v>178</v>
      </c>
      <c r="AU185" s="241" t="s">
        <v>84</v>
      </c>
      <c r="AV185" s="14" t="s">
        <v>84</v>
      </c>
      <c r="AW185" s="14" t="s">
        <v>4</v>
      </c>
      <c r="AX185" s="14" t="s">
        <v>20</v>
      </c>
      <c r="AY185" s="241" t="s">
        <v>167</v>
      </c>
    </row>
    <row r="186" s="2" customFormat="1" ht="33" customHeight="1">
      <c r="A186" s="33"/>
      <c r="B186" s="34"/>
      <c r="C186" s="206" t="s">
        <v>284</v>
      </c>
      <c r="D186" s="206" t="s">
        <v>169</v>
      </c>
      <c r="E186" s="207" t="s">
        <v>332</v>
      </c>
      <c r="F186" s="208" t="s">
        <v>333</v>
      </c>
      <c r="G186" s="209" t="s">
        <v>322</v>
      </c>
      <c r="H186" s="210">
        <v>5572.9129999999996</v>
      </c>
      <c r="I186" s="211">
        <v>288</v>
      </c>
      <c r="J186" s="211">
        <f>ROUND(I186*H186,2)</f>
        <v>1604998.9399999999</v>
      </c>
      <c r="K186" s="208" t="s">
        <v>173</v>
      </c>
      <c r="L186" s="39"/>
      <c r="M186" s="212" t="s">
        <v>18</v>
      </c>
      <c r="N186" s="213" t="s">
        <v>47</v>
      </c>
      <c r="O186" s="214">
        <v>0.125</v>
      </c>
      <c r="P186" s="214">
        <f>O186*H186</f>
        <v>696.61412499999994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16" t="s">
        <v>174</v>
      </c>
      <c r="AT186" s="216" t="s">
        <v>169</v>
      </c>
      <c r="AU186" s="216" t="s">
        <v>84</v>
      </c>
      <c r="AY186" s="18" t="s">
        <v>167</v>
      </c>
      <c r="BE186" s="217">
        <f>IF(N186="základní",J186,0)</f>
        <v>1604998.9399999999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20</v>
      </c>
      <c r="BK186" s="217">
        <f>ROUND(I186*H186,2)</f>
        <v>1604998.9399999999</v>
      </c>
      <c r="BL186" s="18" t="s">
        <v>174</v>
      </c>
      <c r="BM186" s="216" t="s">
        <v>1448</v>
      </c>
    </row>
    <row r="187" s="2" customFormat="1">
      <c r="A187" s="33"/>
      <c r="B187" s="34"/>
      <c r="C187" s="35"/>
      <c r="D187" s="218" t="s">
        <v>176</v>
      </c>
      <c r="E187" s="35"/>
      <c r="F187" s="219" t="s">
        <v>335</v>
      </c>
      <c r="G187" s="35"/>
      <c r="H187" s="35"/>
      <c r="I187" s="35"/>
      <c r="J187" s="35"/>
      <c r="K187" s="35"/>
      <c r="L187" s="39"/>
      <c r="M187" s="220"/>
      <c r="N187" s="221"/>
      <c r="O187" s="78"/>
      <c r="P187" s="78"/>
      <c r="Q187" s="78"/>
      <c r="R187" s="78"/>
      <c r="S187" s="78"/>
      <c r="T187" s="79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8" t="s">
        <v>176</v>
      </c>
      <c r="AU187" s="18" t="s">
        <v>84</v>
      </c>
    </row>
    <row r="188" s="2" customFormat="1" ht="44.25" customHeight="1">
      <c r="A188" s="33"/>
      <c r="B188" s="34"/>
      <c r="C188" s="206" t="s">
        <v>290</v>
      </c>
      <c r="D188" s="206" t="s">
        <v>169</v>
      </c>
      <c r="E188" s="207" t="s">
        <v>337</v>
      </c>
      <c r="F188" s="208" t="s">
        <v>338</v>
      </c>
      <c r="G188" s="209" t="s">
        <v>322</v>
      </c>
      <c r="H188" s="210">
        <v>50156.216999999997</v>
      </c>
      <c r="I188" s="211">
        <v>12.5</v>
      </c>
      <c r="J188" s="211">
        <f>ROUND(I188*H188,2)</f>
        <v>626952.70999999996</v>
      </c>
      <c r="K188" s="208" t="s">
        <v>173</v>
      </c>
      <c r="L188" s="39"/>
      <c r="M188" s="212" t="s">
        <v>18</v>
      </c>
      <c r="N188" s="213" t="s">
        <v>47</v>
      </c>
      <c r="O188" s="214">
        <v>0.0060000000000000001</v>
      </c>
      <c r="P188" s="214">
        <f>O188*H188</f>
        <v>300.93730199999999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6" t="s">
        <v>174</v>
      </c>
      <c r="AT188" s="216" t="s">
        <v>169</v>
      </c>
      <c r="AU188" s="216" t="s">
        <v>84</v>
      </c>
      <c r="AY188" s="18" t="s">
        <v>167</v>
      </c>
      <c r="BE188" s="217">
        <f>IF(N188="základní",J188,0)</f>
        <v>626952.70999999996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20</v>
      </c>
      <c r="BK188" s="217">
        <f>ROUND(I188*H188,2)</f>
        <v>626952.70999999996</v>
      </c>
      <c r="BL188" s="18" t="s">
        <v>174</v>
      </c>
      <c r="BM188" s="216" t="s">
        <v>1449</v>
      </c>
    </row>
    <row r="189" s="2" customFormat="1">
      <c r="A189" s="33"/>
      <c r="B189" s="34"/>
      <c r="C189" s="35"/>
      <c r="D189" s="218" t="s">
        <v>176</v>
      </c>
      <c r="E189" s="35"/>
      <c r="F189" s="219" t="s">
        <v>340</v>
      </c>
      <c r="G189" s="35"/>
      <c r="H189" s="35"/>
      <c r="I189" s="35"/>
      <c r="J189" s="35"/>
      <c r="K189" s="35"/>
      <c r="L189" s="39"/>
      <c r="M189" s="220"/>
      <c r="N189" s="221"/>
      <c r="O189" s="78"/>
      <c r="P189" s="78"/>
      <c r="Q189" s="78"/>
      <c r="R189" s="78"/>
      <c r="S189" s="78"/>
      <c r="T189" s="79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8" t="s">
        <v>176</v>
      </c>
      <c r="AU189" s="18" t="s">
        <v>84</v>
      </c>
    </row>
    <row r="190" s="14" customFormat="1">
      <c r="A190" s="14"/>
      <c r="B190" s="232"/>
      <c r="C190" s="233"/>
      <c r="D190" s="224" t="s">
        <v>178</v>
      </c>
      <c r="E190" s="233"/>
      <c r="F190" s="235" t="s">
        <v>1450</v>
      </c>
      <c r="G190" s="233"/>
      <c r="H190" s="236">
        <v>50156.216999999997</v>
      </c>
      <c r="I190" s="233"/>
      <c r="J190" s="233"/>
      <c r="K190" s="233"/>
      <c r="L190" s="237"/>
      <c r="M190" s="238"/>
      <c r="N190" s="239"/>
      <c r="O190" s="239"/>
      <c r="P190" s="239"/>
      <c r="Q190" s="239"/>
      <c r="R190" s="239"/>
      <c r="S190" s="239"/>
      <c r="T190" s="24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41" t="s">
        <v>178</v>
      </c>
      <c r="AU190" s="241" t="s">
        <v>84</v>
      </c>
      <c r="AV190" s="14" t="s">
        <v>84</v>
      </c>
      <c r="AW190" s="14" t="s">
        <v>4</v>
      </c>
      <c r="AX190" s="14" t="s">
        <v>20</v>
      </c>
      <c r="AY190" s="241" t="s">
        <v>167</v>
      </c>
    </row>
    <row r="191" s="2" customFormat="1" ht="44.25" customHeight="1">
      <c r="A191" s="33"/>
      <c r="B191" s="34"/>
      <c r="C191" s="206" t="s">
        <v>298</v>
      </c>
      <c r="D191" s="206" t="s">
        <v>169</v>
      </c>
      <c r="E191" s="207" t="s">
        <v>1451</v>
      </c>
      <c r="F191" s="208" t="s">
        <v>1452</v>
      </c>
      <c r="G191" s="209" t="s">
        <v>322</v>
      </c>
      <c r="H191" s="210">
        <v>12.033</v>
      </c>
      <c r="I191" s="211">
        <v>1900</v>
      </c>
      <c r="J191" s="211">
        <f>ROUND(I191*H191,2)</f>
        <v>22862.700000000001</v>
      </c>
      <c r="K191" s="208" t="s">
        <v>173</v>
      </c>
      <c r="L191" s="39"/>
      <c r="M191" s="212" t="s">
        <v>18</v>
      </c>
      <c r="N191" s="213" t="s">
        <v>47</v>
      </c>
      <c r="O191" s="214">
        <v>0</v>
      </c>
      <c r="P191" s="214">
        <f>O191*H191</f>
        <v>0</v>
      </c>
      <c r="Q191" s="214">
        <v>0</v>
      </c>
      <c r="R191" s="214">
        <f>Q191*H191</f>
        <v>0</v>
      </c>
      <c r="S191" s="214">
        <v>0</v>
      </c>
      <c r="T191" s="21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6" t="s">
        <v>174</v>
      </c>
      <c r="AT191" s="216" t="s">
        <v>169</v>
      </c>
      <c r="AU191" s="216" t="s">
        <v>84</v>
      </c>
      <c r="AY191" s="18" t="s">
        <v>167</v>
      </c>
      <c r="BE191" s="217">
        <f>IF(N191="základní",J191,0)</f>
        <v>22862.700000000001</v>
      </c>
      <c r="BF191" s="217">
        <f>IF(N191="snížená",J191,0)</f>
        <v>0</v>
      </c>
      <c r="BG191" s="217">
        <f>IF(N191="zákl. přenesená",J191,0)</f>
        <v>0</v>
      </c>
      <c r="BH191" s="217">
        <f>IF(N191="sníž. přenesená",J191,0)</f>
        <v>0</v>
      </c>
      <c r="BI191" s="217">
        <f>IF(N191="nulová",J191,0)</f>
        <v>0</v>
      </c>
      <c r="BJ191" s="18" t="s">
        <v>20</v>
      </c>
      <c r="BK191" s="217">
        <f>ROUND(I191*H191,2)</f>
        <v>22862.700000000001</v>
      </c>
      <c r="BL191" s="18" t="s">
        <v>174</v>
      </c>
      <c r="BM191" s="216" t="s">
        <v>1453</v>
      </c>
    </row>
    <row r="192" s="2" customFormat="1">
      <c r="A192" s="33"/>
      <c r="B192" s="34"/>
      <c r="C192" s="35"/>
      <c r="D192" s="218" t="s">
        <v>176</v>
      </c>
      <c r="E192" s="35"/>
      <c r="F192" s="219" t="s">
        <v>1454</v>
      </c>
      <c r="G192" s="35"/>
      <c r="H192" s="35"/>
      <c r="I192" s="35"/>
      <c r="J192" s="35"/>
      <c r="K192" s="35"/>
      <c r="L192" s="39"/>
      <c r="M192" s="220"/>
      <c r="N192" s="221"/>
      <c r="O192" s="78"/>
      <c r="P192" s="78"/>
      <c r="Q192" s="78"/>
      <c r="R192" s="78"/>
      <c r="S192" s="78"/>
      <c r="T192" s="79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8" t="s">
        <v>176</v>
      </c>
      <c r="AU192" s="18" t="s">
        <v>84</v>
      </c>
    </row>
    <row r="193" s="2" customFormat="1" ht="44.25" customHeight="1">
      <c r="A193" s="33"/>
      <c r="B193" s="34"/>
      <c r="C193" s="206" t="s">
        <v>305</v>
      </c>
      <c r="D193" s="206" t="s">
        <v>169</v>
      </c>
      <c r="E193" s="207" t="s">
        <v>1455</v>
      </c>
      <c r="F193" s="208" t="s">
        <v>1456</v>
      </c>
      <c r="G193" s="209" t="s">
        <v>322</v>
      </c>
      <c r="H193" s="210">
        <v>49.179000000000002</v>
      </c>
      <c r="I193" s="211">
        <v>4510</v>
      </c>
      <c r="J193" s="211">
        <f>ROUND(I193*H193,2)</f>
        <v>221797.29000000001</v>
      </c>
      <c r="K193" s="208" t="s">
        <v>173</v>
      </c>
      <c r="L193" s="39"/>
      <c r="M193" s="212" t="s">
        <v>18</v>
      </c>
      <c r="N193" s="213" t="s">
        <v>47</v>
      </c>
      <c r="O193" s="214">
        <v>0</v>
      </c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16" t="s">
        <v>174</v>
      </c>
      <c r="AT193" s="216" t="s">
        <v>169</v>
      </c>
      <c r="AU193" s="216" t="s">
        <v>84</v>
      </c>
      <c r="AY193" s="18" t="s">
        <v>167</v>
      </c>
      <c r="BE193" s="217">
        <f>IF(N193="základní",J193,0)</f>
        <v>221797.29000000001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20</v>
      </c>
      <c r="BK193" s="217">
        <f>ROUND(I193*H193,2)</f>
        <v>221797.29000000001</v>
      </c>
      <c r="BL193" s="18" t="s">
        <v>174</v>
      </c>
      <c r="BM193" s="216" t="s">
        <v>1457</v>
      </c>
    </row>
    <row r="194" s="2" customFormat="1">
      <c r="A194" s="33"/>
      <c r="B194" s="34"/>
      <c r="C194" s="35"/>
      <c r="D194" s="218" t="s">
        <v>176</v>
      </c>
      <c r="E194" s="35"/>
      <c r="F194" s="219" t="s">
        <v>1458</v>
      </c>
      <c r="G194" s="35"/>
      <c r="H194" s="35"/>
      <c r="I194" s="35"/>
      <c r="J194" s="35"/>
      <c r="K194" s="35"/>
      <c r="L194" s="39"/>
      <c r="M194" s="220"/>
      <c r="N194" s="221"/>
      <c r="O194" s="78"/>
      <c r="P194" s="78"/>
      <c r="Q194" s="78"/>
      <c r="R194" s="78"/>
      <c r="S194" s="78"/>
      <c r="T194" s="79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8" t="s">
        <v>176</v>
      </c>
      <c r="AU194" s="18" t="s">
        <v>84</v>
      </c>
    </row>
    <row r="195" s="2" customFormat="1" ht="55.5" customHeight="1">
      <c r="A195" s="33"/>
      <c r="B195" s="34"/>
      <c r="C195" s="206" t="s">
        <v>7</v>
      </c>
      <c r="D195" s="206" t="s">
        <v>169</v>
      </c>
      <c r="E195" s="207" t="s">
        <v>1459</v>
      </c>
      <c r="F195" s="208" t="s">
        <v>1460</v>
      </c>
      <c r="G195" s="209" t="s">
        <v>322</v>
      </c>
      <c r="H195" s="210">
        <v>3158.181</v>
      </c>
      <c r="I195" s="211">
        <v>355</v>
      </c>
      <c r="J195" s="211">
        <f>ROUND(I195*H195,2)</f>
        <v>1121154.26</v>
      </c>
      <c r="K195" s="208" t="s">
        <v>173</v>
      </c>
      <c r="L195" s="39"/>
      <c r="M195" s="212" t="s">
        <v>18</v>
      </c>
      <c r="N195" s="213" t="s">
        <v>47</v>
      </c>
      <c r="O195" s="214">
        <v>0</v>
      </c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6" t="s">
        <v>174</v>
      </c>
      <c r="AT195" s="216" t="s">
        <v>169</v>
      </c>
      <c r="AU195" s="216" t="s">
        <v>84</v>
      </c>
      <c r="AY195" s="18" t="s">
        <v>167</v>
      </c>
      <c r="BE195" s="217">
        <f>IF(N195="základní",J195,0)</f>
        <v>1121154.26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20</v>
      </c>
      <c r="BK195" s="217">
        <f>ROUND(I195*H195,2)</f>
        <v>1121154.26</v>
      </c>
      <c r="BL195" s="18" t="s">
        <v>174</v>
      </c>
      <c r="BM195" s="216" t="s">
        <v>1461</v>
      </c>
    </row>
    <row r="196" s="2" customFormat="1">
      <c r="A196" s="33"/>
      <c r="B196" s="34"/>
      <c r="C196" s="35"/>
      <c r="D196" s="218" t="s">
        <v>176</v>
      </c>
      <c r="E196" s="35"/>
      <c r="F196" s="219" t="s">
        <v>1462</v>
      </c>
      <c r="G196" s="35"/>
      <c r="H196" s="35"/>
      <c r="I196" s="35"/>
      <c r="J196" s="35"/>
      <c r="K196" s="35"/>
      <c r="L196" s="39"/>
      <c r="M196" s="220"/>
      <c r="N196" s="221"/>
      <c r="O196" s="78"/>
      <c r="P196" s="78"/>
      <c r="Q196" s="78"/>
      <c r="R196" s="78"/>
      <c r="S196" s="78"/>
      <c r="T196" s="79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8" t="s">
        <v>176</v>
      </c>
      <c r="AU196" s="18" t="s">
        <v>84</v>
      </c>
    </row>
    <row r="197" s="2" customFormat="1" ht="44.25" customHeight="1">
      <c r="A197" s="33"/>
      <c r="B197" s="34"/>
      <c r="C197" s="206" t="s">
        <v>319</v>
      </c>
      <c r="D197" s="206" t="s">
        <v>169</v>
      </c>
      <c r="E197" s="207" t="s">
        <v>1463</v>
      </c>
      <c r="F197" s="208" t="s">
        <v>721</v>
      </c>
      <c r="G197" s="209" t="s">
        <v>322</v>
      </c>
      <c r="H197" s="210">
        <v>1765.48</v>
      </c>
      <c r="I197" s="211">
        <v>306</v>
      </c>
      <c r="J197" s="211">
        <f>ROUND(I197*H197,2)</f>
        <v>540236.88</v>
      </c>
      <c r="K197" s="208" t="s">
        <v>173</v>
      </c>
      <c r="L197" s="39"/>
      <c r="M197" s="212" t="s">
        <v>18</v>
      </c>
      <c r="N197" s="213" t="s">
        <v>47</v>
      </c>
      <c r="O197" s="214">
        <v>0</v>
      </c>
      <c r="P197" s="214">
        <f>O197*H197</f>
        <v>0</v>
      </c>
      <c r="Q197" s="214">
        <v>0</v>
      </c>
      <c r="R197" s="214">
        <f>Q197*H197</f>
        <v>0</v>
      </c>
      <c r="S197" s="214">
        <v>0</v>
      </c>
      <c r="T197" s="21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6" t="s">
        <v>174</v>
      </c>
      <c r="AT197" s="216" t="s">
        <v>169</v>
      </c>
      <c r="AU197" s="216" t="s">
        <v>84</v>
      </c>
      <c r="AY197" s="18" t="s">
        <v>167</v>
      </c>
      <c r="BE197" s="217">
        <f>IF(N197="základní",J197,0)</f>
        <v>540236.88</v>
      </c>
      <c r="BF197" s="217">
        <f>IF(N197="snížená",J197,0)</f>
        <v>0</v>
      </c>
      <c r="BG197" s="217">
        <f>IF(N197="zákl. přenesená",J197,0)</f>
        <v>0</v>
      </c>
      <c r="BH197" s="217">
        <f>IF(N197="sníž. přenesená",J197,0)</f>
        <v>0</v>
      </c>
      <c r="BI197" s="217">
        <f>IF(N197="nulová",J197,0)</f>
        <v>0</v>
      </c>
      <c r="BJ197" s="18" t="s">
        <v>20</v>
      </c>
      <c r="BK197" s="217">
        <f>ROUND(I197*H197,2)</f>
        <v>540236.88</v>
      </c>
      <c r="BL197" s="18" t="s">
        <v>174</v>
      </c>
      <c r="BM197" s="216" t="s">
        <v>1464</v>
      </c>
    </row>
    <row r="198" s="2" customFormat="1">
      <c r="A198" s="33"/>
      <c r="B198" s="34"/>
      <c r="C198" s="35"/>
      <c r="D198" s="218" t="s">
        <v>176</v>
      </c>
      <c r="E198" s="35"/>
      <c r="F198" s="219" t="s">
        <v>1465</v>
      </c>
      <c r="G198" s="35"/>
      <c r="H198" s="35"/>
      <c r="I198" s="35"/>
      <c r="J198" s="35"/>
      <c r="K198" s="35"/>
      <c r="L198" s="39"/>
      <c r="M198" s="220"/>
      <c r="N198" s="221"/>
      <c r="O198" s="78"/>
      <c r="P198" s="78"/>
      <c r="Q198" s="78"/>
      <c r="R198" s="78"/>
      <c r="S198" s="78"/>
      <c r="T198" s="79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8" t="s">
        <v>176</v>
      </c>
      <c r="AU198" s="18" t="s">
        <v>84</v>
      </c>
    </row>
    <row r="199" s="2" customFormat="1" ht="44.25" customHeight="1">
      <c r="A199" s="33"/>
      <c r="B199" s="34"/>
      <c r="C199" s="206" t="s">
        <v>325</v>
      </c>
      <c r="D199" s="206" t="s">
        <v>169</v>
      </c>
      <c r="E199" s="207" t="s">
        <v>343</v>
      </c>
      <c r="F199" s="208" t="s">
        <v>344</v>
      </c>
      <c r="G199" s="209" t="s">
        <v>322</v>
      </c>
      <c r="H199" s="210">
        <v>588.03999999999996</v>
      </c>
      <c r="I199" s="211">
        <v>515</v>
      </c>
      <c r="J199" s="211">
        <f>ROUND(I199*H199,2)</f>
        <v>302840.59999999998</v>
      </c>
      <c r="K199" s="208" t="s">
        <v>173</v>
      </c>
      <c r="L199" s="39"/>
      <c r="M199" s="212" t="s">
        <v>18</v>
      </c>
      <c r="N199" s="213" t="s">
        <v>47</v>
      </c>
      <c r="O199" s="214">
        <v>0</v>
      </c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6" t="s">
        <v>174</v>
      </c>
      <c r="AT199" s="216" t="s">
        <v>169</v>
      </c>
      <c r="AU199" s="216" t="s">
        <v>84</v>
      </c>
      <c r="AY199" s="18" t="s">
        <v>167</v>
      </c>
      <c r="BE199" s="217">
        <f>IF(N199="základní",J199,0)</f>
        <v>302840.59999999998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20</v>
      </c>
      <c r="BK199" s="217">
        <f>ROUND(I199*H199,2)</f>
        <v>302840.59999999998</v>
      </c>
      <c r="BL199" s="18" t="s">
        <v>174</v>
      </c>
      <c r="BM199" s="216" t="s">
        <v>1466</v>
      </c>
    </row>
    <row r="200" s="2" customFormat="1">
      <c r="A200" s="33"/>
      <c r="B200" s="34"/>
      <c r="C200" s="35"/>
      <c r="D200" s="218" t="s">
        <v>176</v>
      </c>
      <c r="E200" s="35"/>
      <c r="F200" s="219" t="s">
        <v>346</v>
      </c>
      <c r="G200" s="35"/>
      <c r="H200" s="35"/>
      <c r="I200" s="35"/>
      <c r="J200" s="35"/>
      <c r="K200" s="35"/>
      <c r="L200" s="39"/>
      <c r="M200" s="220"/>
      <c r="N200" s="221"/>
      <c r="O200" s="78"/>
      <c r="P200" s="78"/>
      <c r="Q200" s="78"/>
      <c r="R200" s="78"/>
      <c r="S200" s="78"/>
      <c r="T200" s="79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8" t="s">
        <v>176</v>
      </c>
      <c r="AU200" s="18" t="s">
        <v>84</v>
      </c>
    </row>
    <row r="201" s="12" customFormat="1" ht="25.92" customHeight="1">
      <c r="A201" s="12"/>
      <c r="B201" s="191"/>
      <c r="C201" s="192"/>
      <c r="D201" s="193" t="s">
        <v>75</v>
      </c>
      <c r="E201" s="194" t="s">
        <v>359</v>
      </c>
      <c r="F201" s="194" t="s">
        <v>360</v>
      </c>
      <c r="G201" s="192"/>
      <c r="H201" s="192"/>
      <c r="I201" s="192"/>
      <c r="J201" s="195">
        <f>BK201</f>
        <v>648473.12</v>
      </c>
      <c r="K201" s="192"/>
      <c r="L201" s="196"/>
      <c r="M201" s="197"/>
      <c r="N201" s="198"/>
      <c r="O201" s="198"/>
      <c r="P201" s="199">
        <f>P202+P212+P222+P241</f>
        <v>1133.692</v>
      </c>
      <c r="Q201" s="198"/>
      <c r="R201" s="199">
        <f>R202+R212+R222+R241</f>
        <v>0</v>
      </c>
      <c r="S201" s="198"/>
      <c r="T201" s="200">
        <f>T202+T212+T222+T241</f>
        <v>61.212000000000003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1" t="s">
        <v>84</v>
      </c>
      <c r="AT201" s="202" t="s">
        <v>75</v>
      </c>
      <c r="AU201" s="202" t="s">
        <v>76</v>
      </c>
      <c r="AY201" s="201" t="s">
        <v>167</v>
      </c>
      <c r="BK201" s="203">
        <f>BK202+BK212+BK222+BK241</f>
        <v>648473.12</v>
      </c>
    </row>
    <row r="202" s="12" customFormat="1" ht="22.8" customHeight="1">
      <c r="A202" s="12"/>
      <c r="B202" s="191"/>
      <c r="C202" s="192"/>
      <c r="D202" s="193" t="s">
        <v>75</v>
      </c>
      <c r="E202" s="204" t="s">
        <v>361</v>
      </c>
      <c r="F202" s="204" t="s">
        <v>362</v>
      </c>
      <c r="G202" s="192"/>
      <c r="H202" s="192"/>
      <c r="I202" s="192"/>
      <c r="J202" s="205">
        <f>BK202</f>
        <v>280135.44</v>
      </c>
      <c r="K202" s="192"/>
      <c r="L202" s="196"/>
      <c r="M202" s="197"/>
      <c r="N202" s="198"/>
      <c r="O202" s="198"/>
      <c r="P202" s="199">
        <f>SUM(P203:P211)</f>
        <v>581.27999999999997</v>
      </c>
      <c r="Q202" s="198"/>
      <c r="R202" s="199">
        <f>SUM(R203:R211)</f>
        <v>0</v>
      </c>
      <c r="S202" s="198"/>
      <c r="T202" s="200">
        <f>SUM(T203:T211)</f>
        <v>41.520000000000003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1" t="s">
        <v>84</v>
      </c>
      <c r="AT202" s="202" t="s">
        <v>75</v>
      </c>
      <c r="AU202" s="202" t="s">
        <v>20</v>
      </c>
      <c r="AY202" s="201" t="s">
        <v>167</v>
      </c>
      <c r="BK202" s="203">
        <f>SUM(BK203:BK211)</f>
        <v>280135.44</v>
      </c>
    </row>
    <row r="203" s="2" customFormat="1" ht="24.15" customHeight="1">
      <c r="A203" s="33"/>
      <c r="B203" s="34"/>
      <c r="C203" s="206" t="s">
        <v>331</v>
      </c>
      <c r="D203" s="206" t="s">
        <v>169</v>
      </c>
      <c r="E203" s="207" t="s">
        <v>1467</v>
      </c>
      <c r="F203" s="208" t="s">
        <v>1468</v>
      </c>
      <c r="G203" s="209" t="s">
        <v>124</v>
      </c>
      <c r="H203" s="210">
        <v>10380</v>
      </c>
      <c r="I203" s="211">
        <v>26</v>
      </c>
      <c r="J203" s="211">
        <f>ROUND(I203*H203,2)</f>
        <v>269880</v>
      </c>
      <c r="K203" s="208" t="s">
        <v>173</v>
      </c>
      <c r="L203" s="39"/>
      <c r="M203" s="212" t="s">
        <v>18</v>
      </c>
      <c r="N203" s="213" t="s">
        <v>47</v>
      </c>
      <c r="O203" s="214">
        <v>0.056000000000000001</v>
      </c>
      <c r="P203" s="214">
        <f>O203*H203</f>
        <v>581.27999999999997</v>
      </c>
      <c r="Q203" s="214">
        <v>0</v>
      </c>
      <c r="R203" s="214">
        <f>Q203*H203</f>
        <v>0</v>
      </c>
      <c r="S203" s="214">
        <v>0.0040000000000000001</v>
      </c>
      <c r="T203" s="215">
        <f>S203*H203</f>
        <v>41.520000000000003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6" t="s">
        <v>277</v>
      </c>
      <c r="AT203" s="216" t="s">
        <v>169</v>
      </c>
      <c r="AU203" s="216" t="s">
        <v>84</v>
      </c>
      <c r="AY203" s="18" t="s">
        <v>167</v>
      </c>
      <c r="BE203" s="217">
        <f>IF(N203="základní",J203,0)</f>
        <v>269880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20</v>
      </c>
      <c r="BK203" s="217">
        <f>ROUND(I203*H203,2)</f>
        <v>269880</v>
      </c>
      <c r="BL203" s="18" t="s">
        <v>277</v>
      </c>
      <c r="BM203" s="216" t="s">
        <v>1469</v>
      </c>
    </row>
    <row r="204" s="2" customFormat="1">
      <c r="A204" s="33"/>
      <c r="B204" s="34"/>
      <c r="C204" s="35"/>
      <c r="D204" s="218" t="s">
        <v>176</v>
      </c>
      <c r="E204" s="35"/>
      <c r="F204" s="219" t="s">
        <v>1470</v>
      </c>
      <c r="G204" s="35"/>
      <c r="H204" s="35"/>
      <c r="I204" s="35"/>
      <c r="J204" s="35"/>
      <c r="K204" s="35"/>
      <c r="L204" s="39"/>
      <c r="M204" s="220"/>
      <c r="N204" s="221"/>
      <c r="O204" s="78"/>
      <c r="P204" s="78"/>
      <c r="Q204" s="78"/>
      <c r="R204" s="78"/>
      <c r="S204" s="78"/>
      <c r="T204" s="79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8" t="s">
        <v>176</v>
      </c>
      <c r="AU204" s="18" t="s">
        <v>84</v>
      </c>
    </row>
    <row r="205" s="13" customFormat="1">
      <c r="A205" s="13"/>
      <c r="B205" s="222"/>
      <c r="C205" s="223"/>
      <c r="D205" s="224" t="s">
        <v>178</v>
      </c>
      <c r="E205" s="225" t="s">
        <v>18</v>
      </c>
      <c r="F205" s="226" t="s">
        <v>1471</v>
      </c>
      <c r="G205" s="223"/>
      <c r="H205" s="225" t="s">
        <v>18</v>
      </c>
      <c r="I205" s="223"/>
      <c r="J205" s="223"/>
      <c r="K205" s="223"/>
      <c r="L205" s="227"/>
      <c r="M205" s="228"/>
      <c r="N205" s="229"/>
      <c r="O205" s="229"/>
      <c r="P205" s="229"/>
      <c r="Q205" s="229"/>
      <c r="R205" s="229"/>
      <c r="S205" s="229"/>
      <c r="T205" s="23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1" t="s">
        <v>178</v>
      </c>
      <c r="AU205" s="231" t="s">
        <v>84</v>
      </c>
      <c r="AV205" s="13" t="s">
        <v>20</v>
      </c>
      <c r="AW205" s="13" t="s">
        <v>180</v>
      </c>
      <c r="AX205" s="13" t="s">
        <v>76</v>
      </c>
      <c r="AY205" s="231" t="s">
        <v>167</v>
      </c>
    </row>
    <row r="206" s="14" customFormat="1">
      <c r="A206" s="14"/>
      <c r="B206" s="232"/>
      <c r="C206" s="233"/>
      <c r="D206" s="224" t="s">
        <v>178</v>
      </c>
      <c r="E206" s="234" t="s">
        <v>18</v>
      </c>
      <c r="F206" s="235" t="s">
        <v>1472</v>
      </c>
      <c r="G206" s="233"/>
      <c r="H206" s="236">
        <v>10380</v>
      </c>
      <c r="I206" s="233"/>
      <c r="J206" s="233"/>
      <c r="K206" s="233"/>
      <c r="L206" s="237"/>
      <c r="M206" s="238"/>
      <c r="N206" s="239"/>
      <c r="O206" s="239"/>
      <c r="P206" s="239"/>
      <c r="Q206" s="239"/>
      <c r="R206" s="239"/>
      <c r="S206" s="239"/>
      <c r="T206" s="240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1" t="s">
        <v>178</v>
      </c>
      <c r="AU206" s="241" t="s">
        <v>84</v>
      </c>
      <c r="AV206" s="14" t="s">
        <v>84</v>
      </c>
      <c r="AW206" s="14" t="s">
        <v>180</v>
      </c>
      <c r="AX206" s="14" t="s">
        <v>76</v>
      </c>
      <c r="AY206" s="241" t="s">
        <v>167</v>
      </c>
    </row>
    <row r="207" s="15" customFormat="1">
      <c r="A207" s="15"/>
      <c r="B207" s="242"/>
      <c r="C207" s="243"/>
      <c r="D207" s="224" t="s">
        <v>178</v>
      </c>
      <c r="E207" s="244" t="s">
        <v>18</v>
      </c>
      <c r="F207" s="245" t="s">
        <v>182</v>
      </c>
      <c r="G207" s="243"/>
      <c r="H207" s="246">
        <v>10380</v>
      </c>
      <c r="I207" s="243"/>
      <c r="J207" s="243"/>
      <c r="K207" s="243"/>
      <c r="L207" s="247"/>
      <c r="M207" s="248"/>
      <c r="N207" s="249"/>
      <c r="O207" s="249"/>
      <c r="P207" s="249"/>
      <c r="Q207" s="249"/>
      <c r="R207" s="249"/>
      <c r="S207" s="249"/>
      <c r="T207" s="250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51" t="s">
        <v>178</v>
      </c>
      <c r="AU207" s="251" t="s">
        <v>84</v>
      </c>
      <c r="AV207" s="15" t="s">
        <v>174</v>
      </c>
      <c r="AW207" s="15" t="s">
        <v>180</v>
      </c>
      <c r="AX207" s="15" t="s">
        <v>20</v>
      </c>
      <c r="AY207" s="251" t="s">
        <v>167</v>
      </c>
    </row>
    <row r="208" s="2" customFormat="1" ht="44.25" customHeight="1">
      <c r="A208" s="33"/>
      <c r="B208" s="34"/>
      <c r="C208" s="206" t="s">
        <v>336</v>
      </c>
      <c r="D208" s="206" t="s">
        <v>169</v>
      </c>
      <c r="E208" s="207" t="s">
        <v>387</v>
      </c>
      <c r="F208" s="208" t="s">
        <v>388</v>
      </c>
      <c r="G208" s="209" t="s">
        <v>389</v>
      </c>
      <c r="H208" s="210">
        <v>2698.8000000000002</v>
      </c>
      <c r="I208" s="211">
        <v>3.0499999999999998</v>
      </c>
      <c r="J208" s="211">
        <f>ROUND(I208*H208,2)</f>
        <v>8231.3400000000001</v>
      </c>
      <c r="K208" s="208" t="s">
        <v>173</v>
      </c>
      <c r="L208" s="39"/>
      <c r="M208" s="212" t="s">
        <v>18</v>
      </c>
      <c r="N208" s="213" t="s">
        <v>47</v>
      </c>
      <c r="O208" s="214">
        <v>0</v>
      </c>
      <c r="P208" s="214">
        <f>O208*H208</f>
        <v>0</v>
      </c>
      <c r="Q208" s="214">
        <v>0</v>
      </c>
      <c r="R208" s="214">
        <f>Q208*H208</f>
        <v>0</v>
      </c>
      <c r="S208" s="214">
        <v>0</v>
      </c>
      <c r="T208" s="21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6" t="s">
        <v>277</v>
      </c>
      <c r="AT208" s="216" t="s">
        <v>169</v>
      </c>
      <c r="AU208" s="216" t="s">
        <v>84</v>
      </c>
      <c r="AY208" s="18" t="s">
        <v>167</v>
      </c>
      <c r="BE208" s="217">
        <f>IF(N208="základní",J208,0)</f>
        <v>8231.3400000000001</v>
      </c>
      <c r="BF208" s="217">
        <f>IF(N208="snížená",J208,0)</f>
        <v>0</v>
      </c>
      <c r="BG208" s="217">
        <f>IF(N208="zákl. přenesená",J208,0)</f>
        <v>0</v>
      </c>
      <c r="BH208" s="217">
        <f>IF(N208="sníž. přenesená",J208,0)</f>
        <v>0</v>
      </c>
      <c r="BI208" s="217">
        <f>IF(N208="nulová",J208,0)</f>
        <v>0</v>
      </c>
      <c r="BJ208" s="18" t="s">
        <v>20</v>
      </c>
      <c r="BK208" s="217">
        <f>ROUND(I208*H208,2)</f>
        <v>8231.3400000000001</v>
      </c>
      <c r="BL208" s="18" t="s">
        <v>277</v>
      </c>
      <c r="BM208" s="216" t="s">
        <v>1473</v>
      </c>
    </row>
    <row r="209" s="2" customFormat="1">
      <c r="A209" s="33"/>
      <c r="B209" s="34"/>
      <c r="C209" s="35"/>
      <c r="D209" s="218" t="s">
        <v>176</v>
      </c>
      <c r="E209" s="35"/>
      <c r="F209" s="219" t="s">
        <v>391</v>
      </c>
      <c r="G209" s="35"/>
      <c r="H209" s="35"/>
      <c r="I209" s="35"/>
      <c r="J209" s="35"/>
      <c r="K209" s="35"/>
      <c r="L209" s="39"/>
      <c r="M209" s="220"/>
      <c r="N209" s="221"/>
      <c r="O209" s="78"/>
      <c r="P209" s="78"/>
      <c r="Q209" s="78"/>
      <c r="R209" s="78"/>
      <c r="S209" s="78"/>
      <c r="T209" s="79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8" t="s">
        <v>176</v>
      </c>
      <c r="AU209" s="18" t="s">
        <v>84</v>
      </c>
    </row>
    <row r="210" s="2" customFormat="1" ht="55.5" customHeight="1">
      <c r="A210" s="33"/>
      <c r="B210" s="34"/>
      <c r="C210" s="206" t="s">
        <v>342</v>
      </c>
      <c r="D210" s="206" t="s">
        <v>169</v>
      </c>
      <c r="E210" s="207" t="s">
        <v>393</v>
      </c>
      <c r="F210" s="208" t="s">
        <v>394</v>
      </c>
      <c r="G210" s="209" t="s">
        <v>389</v>
      </c>
      <c r="H210" s="210">
        <v>2698.8000000000002</v>
      </c>
      <c r="I210" s="211">
        <v>0.75</v>
      </c>
      <c r="J210" s="211">
        <f>ROUND(I210*H210,2)</f>
        <v>2024.0999999999999</v>
      </c>
      <c r="K210" s="208" t="s">
        <v>173</v>
      </c>
      <c r="L210" s="39"/>
      <c r="M210" s="212" t="s">
        <v>18</v>
      </c>
      <c r="N210" s="213" t="s">
        <v>47</v>
      </c>
      <c r="O210" s="214">
        <v>0</v>
      </c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6" t="s">
        <v>277</v>
      </c>
      <c r="AT210" s="216" t="s">
        <v>169</v>
      </c>
      <c r="AU210" s="216" t="s">
        <v>84</v>
      </c>
      <c r="AY210" s="18" t="s">
        <v>167</v>
      </c>
      <c r="BE210" s="217">
        <f>IF(N210="základní",J210,0)</f>
        <v>2024.0999999999999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20</v>
      </c>
      <c r="BK210" s="217">
        <f>ROUND(I210*H210,2)</f>
        <v>2024.0999999999999</v>
      </c>
      <c r="BL210" s="18" t="s">
        <v>277</v>
      </c>
      <c r="BM210" s="216" t="s">
        <v>1474</v>
      </c>
    </row>
    <row r="211" s="2" customFormat="1">
      <c r="A211" s="33"/>
      <c r="B211" s="34"/>
      <c r="C211" s="35"/>
      <c r="D211" s="218" t="s">
        <v>176</v>
      </c>
      <c r="E211" s="35"/>
      <c r="F211" s="219" t="s">
        <v>396</v>
      </c>
      <c r="G211" s="35"/>
      <c r="H211" s="35"/>
      <c r="I211" s="35"/>
      <c r="J211" s="35"/>
      <c r="K211" s="35"/>
      <c r="L211" s="39"/>
      <c r="M211" s="220"/>
      <c r="N211" s="221"/>
      <c r="O211" s="78"/>
      <c r="P211" s="78"/>
      <c r="Q211" s="78"/>
      <c r="R211" s="78"/>
      <c r="S211" s="78"/>
      <c r="T211" s="79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176</v>
      </c>
      <c r="AU211" s="18" t="s">
        <v>84</v>
      </c>
    </row>
    <row r="212" s="12" customFormat="1" ht="22.8" customHeight="1">
      <c r="A212" s="12"/>
      <c r="B212" s="191"/>
      <c r="C212" s="192"/>
      <c r="D212" s="193" t="s">
        <v>75</v>
      </c>
      <c r="E212" s="204" t="s">
        <v>397</v>
      </c>
      <c r="F212" s="204" t="s">
        <v>398</v>
      </c>
      <c r="G212" s="192"/>
      <c r="H212" s="192"/>
      <c r="I212" s="192"/>
      <c r="J212" s="205">
        <f>BK212</f>
        <v>66558.380000000005</v>
      </c>
      <c r="K212" s="192"/>
      <c r="L212" s="196"/>
      <c r="M212" s="197"/>
      <c r="N212" s="198"/>
      <c r="O212" s="198"/>
      <c r="P212" s="199">
        <f>SUM(P213:P221)</f>
        <v>139.86000000000001</v>
      </c>
      <c r="Q212" s="198"/>
      <c r="R212" s="199">
        <f>SUM(R213:R221)</f>
        <v>0</v>
      </c>
      <c r="S212" s="198"/>
      <c r="T212" s="200">
        <f>SUM(T213:T221)</f>
        <v>7.6589999999999998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01" t="s">
        <v>84</v>
      </c>
      <c r="AT212" s="202" t="s">
        <v>75</v>
      </c>
      <c r="AU212" s="202" t="s">
        <v>20</v>
      </c>
      <c r="AY212" s="201" t="s">
        <v>167</v>
      </c>
      <c r="BK212" s="203">
        <f>SUM(BK213:BK221)</f>
        <v>66558.380000000005</v>
      </c>
    </row>
    <row r="213" s="2" customFormat="1" ht="55.5" customHeight="1">
      <c r="A213" s="33"/>
      <c r="B213" s="34"/>
      <c r="C213" s="206" t="s">
        <v>349</v>
      </c>
      <c r="D213" s="206" t="s">
        <v>169</v>
      </c>
      <c r="E213" s="207" t="s">
        <v>1475</v>
      </c>
      <c r="F213" s="208" t="s">
        <v>1476</v>
      </c>
      <c r="G213" s="209" t="s">
        <v>124</v>
      </c>
      <c r="H213" s="210">
        <v>3330</v>
      </c>
      <c r="I213" s="211">
        <v>19.5</v>
      </c>
      <c r="J213" s="211">
        <f>ROUND(I213*H213,2)</f>
        <v>64935</v>
      </c>
      <c r="K213" s="208" t="s">
        <v>173</v>
      </c>
      <c r="L213" s="39"/>
      <c r="M213" s="212" t="s">
        <v>18</v>
      </c>
      <c r="N213" s="213" t="s">
        <v>47</v>
      </c>
      <c r="O213" s="214">
        <v>0.042000000000000003</v>
      </c>
      <c r="P213" s="214">
        <f>O213*H213</f>
        <v>139.86000000000001</v>
      </c>
      <c r="Q213" s="214">
        <v>0</v>
      </c>
      <c r="R213" s="214">
        <f>Q213*H213</f>
        <v>0</v>
      </c>
      <c r="S213" s="214">
        <v>0.0023</v>
      </c>
      <c r="T213" s="215">
        <f>S213*H213</f>
        <v>7.6589999999999998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6" t="s">
        <v>277</v>
      </c>
      <c r="AT213" s="216" t="s">
        <v>169</v>
      </c>
      <c r="AU213" s="216" t="s">
        <v>84</v>
      </c>
      <c r="AY213" s="18" t="s">
        <v>167</v>
      </c>
      <c r="BE213" s="217">
        <f>IF(N213="základní",J213,0)</f>
        <v>64935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20</v>
      </c>
      <c r="BK213" s="217">
        <f>ROUND(I213*H213,2)</f>
        <v>64935</v>
      </c>
      <c r="BL213" s="18" t="s">
        <v>277</v>
      </c>
      <c r="BM213" s="216" t="s">
        <v>1477</v>
      </c>
    </row>
    <row r="214" s="2" customFormat="1">
      <c r="A214" s="33"/>
      <c r="B214" s="34"/>
      <c r="C214" s="35"/>
      <c r="D214" s="218" t="s">
        <v>176</v>
      </c>
      <c r="E214" s="35"/>
      <c r="F214" s="219" t="s">
        <v>1478</v>
      </c>
      <c r="G214" s="35"/>
      <c r="H214" s="35"/>
      <c r="I214" s="35"/>
      <c r="J214" s="35"/>
      <c r="K214" s="35"/>
      <c r="L214" s="39"/>
      <c r="M214" s="220"/>
      <c r="N214" s="221"/>
      <c r="O214" s="78"/>
      <c r="P214" s="78"/>
      <c r="Q214" s="78"/>
      <c r="R214" s="78"/>
      <c r="S214" s="78"/>
      <c r="T214" s="79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8" t="s">
        <v>176</v>
      </c>
      <c r="AU214" s="18" t="s">
        <v>84</v>
      </c>
    </row>
    <row r="215" s="13" customFormat="1">
      <c r="A215" s="13"/>
      <c r="B215" s="222"/>
      <c r="C215" s="223"/>
      <c r="D215" s="224" t="s">
        <v>178</v>
      </c>
      <c r="E215" s="225" t="s">
        <v>18</v>
      </c>
      <c r="F215" s="226" t="s">
        <v>1479</v>
      </c>
      <c r="G215" s="223"/>
      <c r="H215" s="225" t="s">
        <v>18</v>
      </c>
      <c r="I215" s="223"/>
      <c r="J215" s="223"/>
      <c r="K215" s="223"/>
      <c r="L215" s="227"/>
      <c r="M215" s="228"/>
      <c r="N215" s="229"/>
      <c r="O215" s="229"/>
      <c r="P215" s="229"/>
      <c r="Q215" s="229"/>
      <c r="R215" s="229"/>
      <c r="S215" s="229"/>
      <c r="T215" s="23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1" t="s">
        <v>178</v>
      </c>
      <c r="AU215" s="231" t="s">
        <v>84</v>
      </c>
      <c r="AV215" s="13" t="s">
        <v>20</v>
      </c>
      <c r="AW215" s="13" t="s">
        <v>180</v>
      </c>
      <c r="AX215" s="13" t="s">
        <v>76</v>
      </c>
      <c r="AY215" s="231" t="s">
        <v>167</v>
      </c>
    </row>
    <row r="216" s="14" customFormat="1">
      <c r="A216" s="14"/>
      <c r="B216" s="232"/>
      <c r="C216" s="233"/>
      <c r="D216" s="224" t="s">
        <v>178</v>
      </c>
      <c r="E216" s="234" t="s">
        <v>18</v>
      </c>
      <c r="F216" s="235" t="s">
        <v>1355</v>
      </c>
      <c r="G216" s="233"/>
      <c r="H216" s="236">
        <v>3330</v>
      </c>
      <c r="I216" s="233"/>
      <c r="J216" s="233"/>
      <c r="K216" s="233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178</v>
      </c>
      <c r="AU216" s="241" t="s">
        <v>84</v>
      </c>
      <c r="AV216" s="14" t="s">
        <v>84</v>
      </c>
      <c r="AW216" s="14" t="s">
        <v>180</v>
      </c>
      <c r="AX216" s="14" t="s">
        <v>76</v>
      </c>
      <c r="AY216" s="241" t="s">
        <v>167</v>
      </c>
    </row>
    <row r="217" s="15" customFormat="1">
      <c r="A217" s="15"/>
      <c r="B217" s="242"/>
      <c r="C217" s="243"/>
      <c r="D217" s="224" t="s">
        <v>178</v>
      </c>
      <c r="E217" s="244" t="s">
        <v>18</v>
      </c>
      <c r="F217" s="245" t="s">
        <v>182</v>
      </c>
      <c r="G217" s="243"/>
      <c r="H217" s="246">
        <v>3330</v>
      </c>
      <c r="I217" s="243"/>
      <c r="J217" s="243"/>
      <c r="K217" s="243"/>
      <c r="L217" s="247"/>
      <c r="M217" s="248"/>
      <c r="N217" s="249"/>
      <c r="O217" s="249"/>
      <c r="P217" s="249"/>
      <c r="Q217" s="249"/>
      <c r="R217" s="249"/>
      <c r="S217" s="249"/>
      <c r="T217" s="25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1" t="s">
        <v>178</v>
      </c>
      <c r="AU217" s="251" t="s">
        <v>84</v>
      </c>
      <c r="AV217" s="15" t="s">
        <v>174</v>
      </c>
      <c r="AW217" s="15" t="s">
        <v>180</v>
      </c>
      <c r="AX217" s="15" t="s">
        <v>20</v>
      </c>
      <c r="AY217" s="251" t="s">
        <v>167</v>
      </c>
    </row>
    <row r="218" s="2" customFormat="1" ht="44.25" customHeight="1">
      <c r="A218" s="33"/>
      <c r="B218" s="34"/>
      <c r="C218" s="206" t="s">
        <v>354</v>
      </c>
      <c r="D218" s="206" t="s">
        <v>169</v>
      </c>
      <c r="E218" s="207" t="s">
        <v>424</v>
      </c>
      <c r="F218" s="208" t="s">
        <v>425</v>
      </c>
      <c r="G218" s="209" t="s">
        <v>389</v>
      </c>
      <c r="H218" s="210">
        <v>649.35000000000002</v>
      </c>
      <c r="I218" s="211">
        <v>1.77</v>
      </c>
      <c r="J218" s="211">
        <f>ROUND(I218*H218,2)</f>
        <v>1149.3499999999999</v>
      </c>
      <c r="K218" s="208" t="s">
        <v>173</v>
      </c>
      <c r="L218" s="39"/>
      <c r="M218" s="212" t="s">
        <v>18</v>
      </c>
      <c r="N218" s="213" t="s">
        <v>47</v>
      </c>
      <c r="O218" s="214">
        <v>0</v>
      </c>
      <c r="P218" s="214">
        <f>O218*H218</f>
        <v>0</v>
      </c>
      <c r="Q218" s="214">
        <v>0</v>
      </c>
      <c r="R218" s="214">
        <f>Q218*H218</f>
        <v>0</v>
      </c>
      <c r="S218" s="214">
        <v>0</v>
      </c>
      <c r="T218" s="21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6" t="s">
        <v>277</v>
      </c>
      <c r="AT218" s="216" t="s">
        <v>169</v>
      </c>
      <c r="AU218" s="216" t="s">
        <v>84</v>
      </c>
      <c r="AY218" s="18" t="s">
        <v>167</v>
      </c>
      <c r="BE218" s="217">
        <f>IF(N218="základní",J218,0)</f>
        <v>1149.3499999999999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20</v>
      </c>
      <c r="BK218" s="217">
        <f>ROUND(I218*H218,2)</f>
        <v>1149.3499999999999</v>
      </c>
      <c r="BL218" s="18" t="s">
        <v>277</v>
      </c>
      <c r="BM218" s="216" t="s">
        <v>1480</v>
      </c>
    </row>
    <row r="219" s="2" customFormat="1">
      <c r="A219" s="33"/>
      <c r="B219" s="34"/>
      <c r="C219" s="35"/>
      <c r="D219" s="218" t="s">
        <v>176</v>
      </c>
      <c r="E219" s="35"/>
      <c r="F219" s="219" t="s">
        <v>427</v>
      </c>
      <c r="G219" s="35"/>
      <c r="H219" s="35"/>
      <c r="I219" s="35"/>
      <c r="J219" s="35"/>
      <c r="K219" s="35"/>
      <c r="L219" s="39"/>
      <c r="M219" s="220"/>
      <c r="N219" s="221"/>
      <c r="O219" s="78"/>
      <c r="P219" s="78"/>
      <c r="Q219" s="78"/>
      <c r="R219" s="78"/>
      <c r="S219" s="78"/>
      <c r="T219" s="79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T219" s="18" t="s">
        <v>176</v>
      </c>
      <c r="AU219" s="18" t="s">
        <v>84</v>
      </c>
    </row>
    <row r="220" s="2" customFormat="1" ht="49.05" customHeight="1">
      <c r="A220" s="33"/>
      <c r="B220" s="34"/>
      <c r="C220" s="206" t="s">
        <v>363</v>
      </c>
      <c r="D220" s="206" t="s">
        <v>169</v>
      </c>
      <c r="E220" s="207" t="s">
        <v>429</v>
      </c>
      <c r="F220" s="208" t="s">
        <v>430</v>
      </c>
      <c r="G220" s="209" t="s">
        <v>389</v>
      </c>
      <c r="H220" s="210">
        <v>649.35000000000002</v>
      </c>
      <c r="I220" s="211">
        <v>0.72999999999999998</v>
      </c>
      <c r="J220" s="211">
        <f>ROUND(I220*H220,2)</f>
        <v>474.02999999999997</v>
      </c>
      <c r="K220" s="208" t="s">
        <v>173</v>
      </c>
      <c r="L220" s="39"/>
      <c r="M220" s="212" t="s">
        <v>18</v>
      </c>
      <c r="N220" s="213" t="s">
        <v>47</v>
      </c>
      <c r="O220" s="214">
        <v>0</v>
      </c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6" t="s">
        <v>277</v>
      </c>
      <c r="AT220" s="216" t="s">
        <v>169</v>
      </c>
      <c r="AU220" s="216" t="s">
        <v>84</v>
      </c>
      <c r="AY220" s="18" t="s">
        <v>167</v>
      </c>
      <c r="BE220" s="217">
        <f>IF(N220="základní",J220,0)</f>
        <v>474.02999999999997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20</v>
      </c>
      <c r="BK220" s="217">
        <f>ROUND(I220*H220,2)</f>
        <v>474.02999999999997</v>
      </c>
      <c r="BL220" s="18" t="s">
        <v>277</v>
      </c>
      <c r="BM220" s="216" t="s">
        <v>1481</v>
      </c>
    </row>
    <row r="221" s="2" customFormat="1">
      <c r="A221" s="33"/>
      <c r="B221" s="34"/>
      <c r="C221" s="35"/>
      <c r="D221" s="218" t="s">
        <v>176</v>
      </c>
      <c r="E221" s="35"/>
      <c r="F221" s="219" t="s">
        <v>432</v>
      </c>
      <c r="G221" s="35"/>
      <c r="H221" s="35"/>
      <c r="I221" s="35"/>
      <c r="J221" s="35"/>
      <c r="K221" s="35"/>
      <c r="L221" s="39"/>
      <c r="M221" s="220"/>
      <c r="N221" s="221"/>
      <c r="O221" s="78"/>
      <c r="P221" s="78"/>
      <c r="Q221" s="78"/>
      <c r="R221" s="78"/>
      <c r="S221" s="78"/>
      <c r="T221" s="79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8" t="s">
        <v>176</v>
      </c>
      <c r="AU221" s="18" t="s">
        <v>84</v>
      </c>
    </row>
    <row r="222" s="12" customFormat="1" ht="22.8" customHeight="1">
      <c r="A222" s="12"/>
      <c r="B222" s="191"/>
      <c r="C222" s="192"/>
      <c r="D222" s="193" t="s">
        <v>75</v>
      </c>
      <c r="E222" s="204" t="s">
        <v>433</v>
      </c>
      <c r="F222" s="204" t="s">
        <v>434</v>
      </c>
      <c r="G222" s="192"/>
      <c r="H222" s="192"/>
      <c r="I222" s="192"/>
      <c r="J222" s="205">
        <f>BK222</f>
        <v>20073.290000000001</v>
      </c>
      <c r="K222" s="192"/>
      <c r="L222" s="196"/>
      <c r="M222" s="197"/>
      <c r="N222" s="198"/>
      <c r="O222" s="198"/>
      <c r="P222" s="199">
        <f>SUM(P223:P240)</f>
        <v>12.952</v>
      </c>
      <c r="Q222" s="198"/>
      <c r="R222" s="199">
        <f>SUM(R223:R240)</f>
        <v>0</v>
      </c>
      <c r="S222" s="198"/>
      <c r="T222" s="200">
        <f>SUM(T223:T240)</f>
        <v>2.0430000000000001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01" t="s">
        <v>84</v>
      </c>
      <c r="AT222" s="202" t="s">
        <v>75</v>
      </c>
      <c r="AU222" s="202" t="s">
        <v>20</v>
      </c>
      <c r="AY222" s="201" t="s">
        <v>167</v>
      </c>
      <c r="BK222" s="203">
        <f>SUM(BK223:BK240)</f>
        <v>20073.290000000001</v>
      </c>
    </row>
    <row r="223" s="2" customFormat="1" ht="24.15" customHeight="1">
      <c r="A223" s="33"/>
      <c r="B223" s="34"/>
      <c r="C223" s="206" t="s">
        <v>369</v>
      </c>
      <c r="D223" s="206" t="s">
        <v>169</v>
      </c>
      <c r="E223" s="207" t="s">
        <v>1482</v>
      </c>
      <c r="F223" s="208" t="s">
        <v>1483</v>
      </c>
      <c r="G223" s="209" t="s">
        <v>438</v>
      </c>
      <c r="H223" s="210">
        <v>2</v>
      </c>
      <c r="I223" s="211">
        <v>990</v>
      </c>
      <c r="J223" s="211">
        <f>ROUND(I223*H223,2)</f>
        <v>1980</v>
      </c>
      <c r="K223" s="208" t="s">
        <v>173</v>
      </c>
      <c r="L223" s="39"/>
      <c r="M223" s="212" t="s">
        <v>18</v>
      </c>
      <c r="N223" s="213" t="s">
        <v>47</v>
      </c>
      <c r="O223" s="214">
        <v>1.548</v>
      </c>
      <c r="P223" s="214">
        <f>O223*H223</f>
        <v>3.0960000000000001</v>
      </c>
      <c r="Q223" s="214">
        <v>0</v>
      </c>
      <c r="R223" s="214">
        <f>Q223*H223</f>
        <v>0</v>
      </c>
      <c r="S223" s="214">
        <v>0.024</v>
      </c>
      <c r="T223" s="215">
        <f>S223*H223</f>
        <v>0.048000000000000001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6" t="s">
        <v>277</v>
      </c>
      <c r="AT223" s="216" t="s">
        <v>169</v>
      </c>
      <c r="AU223" s="216" t="s">
        <v>84</v>
      </c>
      <c r="AY223" s="18" t="s">
        <v>167</v>
      </c>
      <c r="BE223" s="217">
        <f>IF(N223="základní",J223,0)</f>
        <v>1980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20</v>
      </c>
      <c r="BK223" s="217">
        <f>ROUND(I223*H223,2)</f>
        <v>1980</v>
      </c>
      <c r="BL223" s="18" t="s">
        <v>277</v>
      </c>
      <c r="BM223" s="216" t="s">
        <v>1484</v>
      </c>
    </row>
    <row r="224" s="2" customFormat="1">
      <c r="A224" s="33"/>
      <c r="B224" s="34"/>
      <c r="C224" s="35"/>
      <c r="D224" s="218" t="s">
        <v>176</v>
      </c>
      <c r="E224" s="35"/>
      <c r="F224" s="219" t="s">
        <v>1485</v>
      </c>
      <c r="G224" s="35"/>
      <c r="H224" s="35"/>
      <c r="I224" s="35"/>
      <c r="J224" s="35"/>
      <c r="K224" s="35"/>
      <c r="L224" s="39"/>
      <c r="M224" s="220"/>
      <c r="N224" s="221"/>
      <c r="O224" s="78"/>
      <c r="P224" s="78"/>
      <c r="Q224" s="78"/>
      <c r="R224" s="78"/>
      <c r="S224" s="78"/>
      <c r="T224" s="79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176</v>
      </c>
      <c r="AU224" s="18" t="s">
        <v>84</v>
      </c>
    </row>
    <row r="225" s="14" customFormat="1">
      <c r="A225" s="14"/>
      <c r="B225" s="232"/>
      <c r="C225" s="233"/>
      <c r="D225" s="224" t="s">
        <v>178</v>
      </c>
      <c r="E225" s="234" t="s">
        <v>18</v>
      </c>
      <c r="F225" s="235" t="s">
        <v>1486</v>
      </c>
      <c r="G225" s="233"/>
      <c r="H225" s="236">
        <v>1</v>
      </c>
      <c r="I225" s="233"/>
      <c r="J225" s="233"/>
      <c r="K225" s="233"/>
      <c r="L225" s="237"/>
      <c r="M225" s="238"/>
      <c r="N225" s="239"/>
      <c r="O225" s="239"/>
      <c r="P225" s="239"/>
      <c r="Q225" s="239"/>
      <c r="R225" s="239"/>
      <c r="S225" s="239"/>
      <c r="T225" s="240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1" t="s">
        <v>178</v>
      </c>
      <c r="AU225" s="241" t="s">
        <v>84</v>
      </c>
      <c r="AV225" s="14" t="s">
        <v>84</v>
      </c>
      <c r="AW225" s="14" t="s">
        <v>180</v>
      </c>
      <c r="AX225" s="14" t="s">
        <v>76</v>
      </c>
      <c r="AY225" s="241" t="s">
        <v>167</v>
      </c>
    </row>
    <row r="226" s="14" customFormat="1">
      <c r="A226" s="14"/>
      <c r="B226" s="232"/>
      <c r="C226" s="233"/>
      <c r="D226" s="224" t="s">
        <v>178</v>
      </c>
      <c r="E226" s="234" t="s">
        <v>18</v>
      </c>
      <c r="F226" s="235" t="s">
        <v>1487</v>
      </c>
      <c r="G226" s="233"/>
      <c r="H226" s="236">
        <v>1</v>
      </c>
      <c r="I226" s="233"/>
      <c r="J226" s="233"/>
      <c r="K226" s="233"/>
      <c r="L226" s="237"/>
      <c r="M226" s="238"/>
      <c r="N226" s="239"/>
      <c r="O226" s="239"/>
      <c r="P226" s="239"/>
      <c r="Q226" s="239"/>
      <c r="R226" s="239"/>
      <c r="S226" s="239"/>
      <c r="T226" s="240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1" t="s">
        <v>178</v>
      </c>
      <c r="AU226" s="241" t="s">
        <v>84</v>
      </c>
      <c r="AV226" s="14" t="s">
        <v>84</v>
      </c>
      <c r="AW226" s="14" t="s">
        <v>180</v>
      </c>
      <c r="AX226" s="14" t="s">
        <v>76</v>
      </c>
      <c r="AY226" s="241" t="s">
        <v>167</v>
      </c>
    </row>
    <row r="227" s="15" customFormat="1">
      <c r="A227" s="15"/>
      <c r="B227" s="242"/>
      <c r="C227" s="243"/>
      <c r="D227" s="224" t="s">
        <v>178</v>
      </c>
      <c r="E227" s="244" t="s">
        <v>18</v>
      </c>
      <c r="F227" s="245" t="s">
        <v>182</v>
      </c>
      <c r="G227" s="243"/>
      <c r="H227" s="246">
        <v>2</v>
      </c>
      <c r="I227" s="243"/>
      <c r="J227" s="243"/>
      <c r="K227" s="243"/>
      <c r="L227" s="247"/>
      <c r="M227" s="248"/>
      <c r="N227" s="249"/>
      <c r="O227" s="249"/>
      <c r="P227" s="249"/>
      <c r="Q227" s="249"/>
      <c r="R227" s="249"/>
      <c r="S227" s="249"/>
      <c r="T227" s="250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1" t="s">
        <v>178</v>
      </c>
      <c r="AU227" s="251" t="s">
        <v>84</v>
      </c>
      <c r="AV227" s="15" t="s">
        <v>174</v>
      </c>
      <c r="AW227" s="15" t="s">
        <v>180</v>
      </c>
      <c r="AX227" s="15" t="s">
        <v>20</v>
      </c>
      <c r="AY227" s="251" t="s">
        <v>167</v>
      </c>
    </row>
    <row r="228" s="2" customFormat="1" ht="33" customHeight="1">
      <c r="A228" s="33"/>
      <c r="B228" s="34"/>
      <c r="C228" s="206" t="s">
        <v>376</v>
      </c>
      <c r="D228" s="206" t="s">
        <v>169</v>
      </c>
      <c r="E228" s="207" t="s">
        <v>1488</v>
      </c>
      <c r="F228" s="208" t="s">
        <v>1489</v>
      </c>
      <c r="G228" s="209" t="s">
        <v>438</v>
      </c>
      <c r="H228" s="210">
        <v>1</v>
      </c>
      <c r="I228" s="211">
        <v>2290</v>
      </c>
      <c r="J228" s="211">
        <f>ROUND(I228*H228,2)</f>
        <v>2290</v>
      </c>
      <c r="K228" s="208" t="s">
        <v>173</v>
      </c>
      <c r="L228" s="39"/>
      <c r="M228" s="212" t="s">
        <v>18</v>
      </c>
      <c r="N228" s="213" t="s">
        <v>47</v>
      </c>
      <c r="O228" s="214">
        <v>4.9279999999999999</v>
      </c>
      <c r="P228" s="214">
        <f>O228*H228</f>
        <v>4.9279999999999999</v>
      </c>
      <c r="Q228" s="214">
        <v>0</v>
      </c>
      <c r="R228" s="214">
        <f>Q228*H228</f>
        <v>0</v>
      </c>
      <c r="S228" s="214">
        <v>0.1215</v>
      </c>
      <c r="T228" s="215">
        <f>S228*H228</f>
        <v>0.1215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6" t="s">
        <v>277</v>
      </c>
      <c r="AT228" s="216" t="s">
        <v>169</v>
      </c>
      <c r="AU228" s="216" t="s">
        <v>84</v>
      </c>
      <c r="AY228" s="18" t="s">
        <v>167</v>
      </c>
      <c r="BE228" s="217">
        <f>IF(N228="základní",J228,0)</f>
        <v>2290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20</v>
      </c>
      <c r="BK228" s="217">
        <f>ROUND(I228*H228,2)</f>
        <v>2290</v>
      </c>
      <c r="BL228" s="18" t="s">
        <v>277</v>
      </c>
      <c r="BM228" s="216" t="s">
        <v>1490</v>
      </c>
    </row>
    <row r="229" s="2" customFormat="1">
      <c r="A229" s="33"/>
      <c r="B229" s="34"/>
      <c r="C229" s="35"/>
      <c r="D229" s="218" t="s">
        <v>176</v>
      </c>
      <c r="E229" s="35"/>
      <c r="F229" s="219" t="s">
        <v>1491</v>
      </c>
      <c r="G229" s="35"/>
      <c r="H229" s="35"/>
      <c r="I229" s="35"/>
      <c r="J229" s="35"/>
      <c r="K229" s="35"/>
      <c r="L229" s="39"/>
      <c r="M229" s="220"/>
      <c r="N229" s="221"/>
      <c r="O229" s="78"/>
      <c r="P229" s="78"/>
      <c r="Q229" s="78"/>
      <c r="R229" s="78"/>
      <c r="S229" s="78"/>
      <c r="T229" s="79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176</v>
      </c>
      <c r="AU229" s="18" t="s">
        <v>84</v>
      </c>
    </row>
    <row r="230" s="14" customFormat="1">
      <c r="A230" s="14"/>
      <c r="B230" s="232"/>
      <c r="C230" s="233"/>
      <c r="D230" s="224" t="s">
        <v>178</v>
      </c>
      <c r="E230" s="234" t="s">
        <v>18</v>
      </c>
      <c r="F230" s="235" t="s">
        <v>1486</v>
      </c>
      <c r="G230" s="233"/>
      <c r="H230" s="236">
        <v>1</v>
      </c>
      <c r="I230" s="233"/>
      <c r="J230" s="233"/>
      <c r="K230" s="233"/>
      <c r="L230" s="237"/>
      <c r="M230" s="238"/>
      <c r="N230" s="239"/>
      <c r="O230" s="239"/>
      <c r="P230" s="239"/>
      <c r="Q230" s="239"/>
      <c r="R230" s="239"/>
      <c r="S230" s="239"/>
      <c r="T230" s="240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1" t="s">
        <v>178</v>
      </c>
      <c r="AU230" s="241" t="s">
        <v>84</v>
      </c>
      <c r="AV230" s="14" t="s">
        <v>84</v>
      </c>
      <c r="AW230" s="14" t="s">
        <v>180</v>
      </c>
      <c r="AX230" s="14" t="s">
        <v>76</v>
      </c>
      <c r="AY230" s="241" t="s">
        <v>167</v>
      </c>
    </row>
    <row r="231" s="15" customFormat="1">
      <c r="A231" s="15"/>
      <c r="B231" s="242"/>
      <c r="C231" s="243"/>
      <c r="D231" s="224" t="s">
        <v>178</v>
      </c>
      <c r="E231" s="244" t="s">
        <v>18</v>
      </c>
      <c r="F231" s="245" t="s">
        <v>182</v>
      </c>
      <c r="G231" s="243"/>
      <c r="H231" s="246">
        <v>1</v>
      </c>
      <c r="I231" s="243"/>
      <c r="J231" s="243"/>
      <c r="K231" s="243"/>
      <c r="L231" s="247"/>
      <c r="M231" s="248"/>
      <c r="N231" s="249"/>
      <c r="O231" s="249"/>
      <c r="P231" s="249"/>
      <c r="Q231" s="249"/>
      <c r="R231" s="249"/>
      <c r="S231" s="249"/>
      <c r="T231" s="250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1" t="s">
        <v>178</v>
      </c>
      <c r="AU231" s="251" t="s">
        <v>84</v>
      </c>
      <c r="AV231" s="15" t="s">
        <v>174</v>
      </c>
      <c r="AW231" s="15" t="s">
        <v>180</v>
      </c>
      <c r="AX231" s="15" t="s">
        <v>20</v>
      </c>
      <c r="AY231" s="251" t="s">
        <v>167</v>
      </c>
    </row>
    <row r="232" s="2" customFormat="1" ht="33" customHeight="1">
      <c r="A232" s="33"/>
      <c r="B232" s="34"/>
      <c r="C232" s="206" t="s">
        <v>373</v>
      </c>
      <c r="D232" s="206" t="s">
        <v>169</v>
      </c>
      <c r="E232" s="207" t="s">
        <v>1488</v>
      </c>
      <c r="F232" s="208" t="s">
        <v>1489</v>
      </c>
      <c r="G232" s="209" t="s">
        <v>438</v>
      </c>
      <c r="H232" s="210">
        <v>1</v>
      </c>
      <c r="I232" s="211">
        <v>2290</v>
      </c>
      <c r="J232" s="211">
        <f>ROUND(I232*H232,2)</f>
        <v>2290</v>
      </c>
      <c r="K232" s="208" t="s">
        <v>173</v>
      </c>
      <c r="L232" s="39"/>
      <c r="M232" s="212" t="s">
        <v>18</v>
      </c>
      <c r="N232" s="213" t="s">
        <v>47</v>
      </c>
      <c r="O232" s="214">
        <v>4.9279999999999999</v>
      </c>
      <c r="P232" s="214">
        <f>O232*H232</f>
        <v>4.9279999999999999</v>
      </c>
      <c r="Q232" s="214">
        <v>0</v>
      </c>
      <c r="R232" s="214">
        <f>Q232*H232</f>
        <v>0</v>
      </c>
      <c r="S232" s="214">
        <v>0.1215</v>
      </c>
      <c r="T232" s="215">
        <f>S232*H232</f>
        <v>0.1215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6" t="s">
        <v>277</v>
      </c>
      <c r="AT232" s="216" t="s">
        <v>169</v>
      </c>
      <c r="AU232" s="216" t="s">
        <v>84</v>
      </c>
      <c r="AY232" s="18" t="s">
        <v>167</v>
      </c>
      <c r="BE232" s="217">
        <f>IF(N232="základní",J232,0)</f>
        <v>2290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20</v>
      </c>
      <c r="BK232" s="217">
        <f>ROUND(I232*H232,2)</f>
        <v>2290</v>
      </c>
      <c r="BL232" s="18" t="s">
        <v>277</v>
      </c>
      <c r="BM232" s="216" t="s">
        <v>1492</v>
      </c>
    </row>
    <row r="233" s="2" customFormat="1">
      <c r="A233" s="33"/>
      <c r="B233" s="34"/>
      <c r="C233" s="35"/>
      <c r="D233" s="218" t="s">
        <v>176</v>
      </c>
      <c r="E233" s="35"/>
      <c r="F233" s="219" t="s">
        <v>1491</v>
      </c>
      <c r="G233" s="35"/>
      <c r="H233" s="35"/>
      <c r="I233" s="35"/>
      <c r="J233" s="35"/>
      <c r="K233" s="35"/>
      <c r="L233" s="39"/>
      <c r="M233" s="220"/>
      <c r="N233" s="221"/>
      <c r="O233" s="78"/>
      <c r="P233" s="78"/>
      <c r="Q233" s="78"/>
      <c r="R233" s="78"/>
      <c r="S233" s="78"/>
      <c r="T233" s="79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176</v>
      </c>
      <c r="AU233" s="18" t="s">
        <v>84</v>
      </c>
    </row>
    <row r="234" s="14" customFormat="1">
      <c r="A234" s="14"/>
      <c r="B234" s="232"/>
      <c r="C234" s="233"/>
      <c r="D234" s="224" t="s">
        <v>178</v>
      </c>
      <c r="E234" s="234" t="s">
        <v>18</v>
      </c>
      <c r="F234" s="235" t="s">
        <v>1487</v>
      </c>
      <c r="G234" s="233"/>
      <c r="H234" s="236">
        <v>1</v>
      </c>
      <c r="I234" s="233"/>
      <c r="J234" s="233"/>
      <c r="K234" s="233"/>
      <c r="L234" s="237"/>
      <c r="M234" s="238"/>
      <c r="N234" s="239"/>
      <c r="O234" s="239"/>
      <c r="P234" s="239"/>
      <c r="Q234" s="239"/>
      <c r="R234" s="239"/>
      <c r="S234" s="239"/>
      <c r="T234" s="24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1" t="s">
        <v>178</v>
      </c>
      <c r="AU234" s="241" t="s">
        <v>84</v>
      </c>
      <c r="AV234" s="14" t="s">
        <v>84</v>
      </c>
      <c r="AW234" s="14" t="s">
        <v>180</v>
      </c>
      <c r="AX234" s="14" t="s">
        <v>76</v>
      </c>
      <c r="AY234" s="241" t="s">
        <v>167</v>
      </c>
    </row>
    <row r="235" s="15" customFormat="1">
      <c r="A235" s="15"/>
      <c r="B235" s="242"/>
      <c r="C235" s="243"/>
      <c r="D235" s="224" t="s">
        <v>178</v>
      </c>
      <c r="E235" s="244" t="s">
        <v>18</v>
      </c>
      <c r="F235" s="245" t="s">
        <v>182</v>
      </c>
      <c r="G235" s="243"/>
      <c r="H235" s="246">
        <v>1</v>
      </c>
      <c r="I235" s="243"/>
      <c r="J235" s="243"/>
      <c r="K235" s="243"/>
      <c r="L235" s="247"/>
      <c r="M235" s="248"/>
      <c r="N235" s="249"/>
      <c r="O235" s="249"/>
      <c r="P235" s="249"/>
      <c r="Q235" s="249"/>
      <c r="R235" s="249"/>
      <c r="S235" s="249"/>
      <c r="T235" s="25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1" t="s">
        <v>178</v>
      </c>
      <c r="AU235" s="251" t="s">
        <v>84</v>
      </c>
      <c r="AV235" s="15" t="s">
        <v>174</v>
      </c>
      <c r="AW235" s="15" t="s">
        <v>180</v>
      </c>
      <c r="AX235" s="15" t="s">
        <v>20</v>
      </c>
      <c r="AY235" s="251" t="s">
        <v>167</v>
      </c>
    </row>
    <row r="236" s="2" customFormat="1" ht="16.5" customHeight="1">
      <c r="A236" s="33"/>
      <c r="B236" s="34"/>
      <c r="C236" s="206" t="s">
        <v>386</v>
      </c>
      <c r="D236" s="206" t="s">
        <v>169</v>
      </c>
      <c r="E236" s="207" t="s">
        <v>1493</v>
      </c>
      <c r="F236" s="208" t="s">
        <v>1494</v>
      </c>
      <c r="G236" s="209" t="s">
        <v>250</v>
      </c>
      <c r="H236" s="210">
        <v>43.799999999999997</v>
      </c>
      <c r="I236" s="211">
        <v>298</v>
      </c>
      <c r="J236" s="211">
        <f>ROUND(I236*H236,2)</f>
        <v>13052.4</v>
      </c>
      <c r="K236" s="208" t="s">
        <v>18</v>
      </c>
      <c r="L236" s="39"/>
      <c r="M236" s="212" t="s">
        <v>18</v>
      </c>
      <c r="N236" s="213" t="s">
        <v>47</v>
      </c>
      <c r="O236" s="214">
        <v>0</v>
      </c>
      <c r="P236" s="214">
        <f>O236*H236</f>
        <v>0</v>
      </c>
      <c r="Q236" s="214">
        <v>0</v>
      </c>
      <c r="R236" s="214">
        <f>Q236*H236</f>
        <v>0</v>
      </c>
      <c r="S236" s="214">
        <v>0.040000000000000001</v>
      </c>
      <c r="T236" s="215">
        <f>S236*H236</f>
        <v>1.752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6" t="s">
        <v>277</v>
      </c>
      <c r="AT236" s="216" t="s">
        <v>169</v>
      </c>
      <c r="AU236" s="216" t="s">
        <v>84</v>
      </c>
      <c r="AY236" s="18" t="s">
        <v>167</v>
      </c>
      <c r="BE236" s="217">
        <f>IF(N236="základní",J236,0)</f>
        <v>13052.4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20</v>
      </c>
      <c r="BK236" s="217">
        <f>ROUND(I236*H236,2)</f>
        <v>13052.4</v>
      </c>
      <c r="BL236" s="18" t="s">
        <v>277</v>
      </c>
      <c r="BM236" s="216" t="s">
        <v>1495</v>
      </c>
    </row>
    <row r="237" s="2" customFormat="1" ht="44.25" customHeight="1">
      <c r="A237" s="33"/>
      <c r="B237" s="34"/>
      <c r="C237" s="206" t="s">
        <v>392</v>
      </c>
      <c r="D237" s="206" t="s">
        <v>169</v>
      </c>
      <c r="E237" s="207" t="s">
        <v>552</v>
      </c>
      <c r="F237" s="208" t="s">
        <v>553</v>
      </c>
      <c r="G237" s="209" t="s">
        <v>389</v>
      </c>
      <c r="H237" s="210">
        <v>196.124</v>
      </c>
      <c r="I237" s="211">
        <v>1.3500000000000001</v>
      </c>
      <c r="J237" s="211">
        <f>ROUND(I237*H237,2)</f>
        <v>264.76999999999998</v>
      </c>
      <c r="K237" s="208" t="s">
        <v>173</v>
      </c>
      <c r="L237" s="39"/>
      <c r="M237" s="212" t="s">
        <v>18</v>
      </c>
      <c r="N237" s="213" t="s">
        <v>47</v>
      </c>
      <c r="O237" s="214">
        <v>0</v>
      </c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16" t="s">
        <v>277</v>
      </c>
      <c r="AT237" s="216" t="s">
        <v>169</v>
      </c>
      <c r="AU237" s="216" t="s">
        <v>84</v>
      </c>
      <c r="AY237" s="18" t="s">
        <v>167</v>
      </c>
      <c r="BE237" s="217">
        <f>IF(N237="základní",J237,0)</f>
        <v>264.76999999999998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20</v>
      </c>
      <c r="BK237" s="217">
        <f>ROUND(I237*H237,2)</f>
        <v>264.76999999999998</v>
      </c>
      <c r="BL237" s="18" t="s">
        <v>277</v>
      </c>
      <c r="BM237" s="216" t="s">
        <v>1496</v>
      </c>
    </row>
    <row r="238" s="2" customFormat="1">
      <c r="A238" s="33"/>
      <c r="B238" s="34"/>
      <c r="C238" s="35"/>
      <c r="D238" s="218" t="s">
        <v>176</v>
      </c>
      <c r="E238" s="35"/>
      <c r="F238" s="219" t="s">
        <v>555</v>
      </c>
      <c r="G238" s="35"/>
      <c r="H238" s="35"/>
      <c r="I238" s="35"/>
      <c r="J238" s="35"/>
      <c r="K238" s="35"/>
      <c r="L238" s="39"/>
      <c r="M238" s="220"/>
      <c r="N238" s="221"/>
      <c r="O238" s="78"/>
      <c r="P238" s="78"/>
      <c r="Q238" s="78"/>
      <c r="R238" s="78"/>
      <c r="S238" s="78"/>
      <c r="T238" s="79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T238" s="18" t="s">
        <v>176</v>
      </c>
      <c r="AU238" s="18" t="s">
        <v>84</v>
      </c>
    </row>
    <row r="239" s="2" customFormat="1" ht="49.05" customHeight="1">
      <c r="A239" s="33"/>
      <c r="B239" s="34"/>
      <c r="C239" s="206" t="s">
        <v>399</v>
      </c>
      <c r="D239" s="206" t="s">
        <v>169</v>
      </c>
      <c r="E239" s="207" t="s">
        <v>557</v>
      </c>
      <c r="F239" s="208" t="s">
        <v>558</v>
      </c>
      <c r="G239" s="209" t="s">
        <v>389</v>
      </c>
      <c r="H239" s="210">
        <v>196.124</v>
      </c>
      <c r="I239" s="211">
        <v>1</v>
      </c>
      <c r="J239" s="211">
        <f>ROUND(I239*H239,2)</f>
        <v>196.12000000000001</v>
      </c>
      <c r="K239" s="208" t="s">
        <v>173</v>
      </c>
      <c r="L239" s="39"/>
      <c r="M239" s="212" t="s">
        <v>18</v>
      </c>
      <c r="N239" s="213" t="s">
        <v>47</v>
      </c>
      <c r="O239" s="214">
        <v>0</v>
      </c>
      <c r="P239" s="214">
        <f>O239*H239</f>
        <v>0</v>
      </c>
      <c r="Q239" s="214">
        <v>0</v>
      </c>
      <c r="R239" s="214">
        <f>Q239*H239</f>
        <v>0</v>
      </c>
      <c r="S239" s="214">
        <v>0</v>
      </c>
      <c r="T239" s="21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16" t="s">
        <v>277</v>
      </c>
      <c r="AT239" s="216" t="s">
        <v>169</v>
      </c>
      <c r="AU239" s="216" t="s">
        <v>84</v>
      </c>
      <c r="AY239" s="18" t="s">
        <v>167</v>
      </c>
      <c r="BE239" s="217">
        <f>IF(N239="základní",J239,0)</f>
        <v>196.12000000000001</v>
      </c>
      <c r="BF239" s="217">
        <f>IF(N239="snížená",J239,0)</f>
        <v>0</v>
      </c>
      <c r="BG239" s="217">
        <f>IF(N239="zákl. přenesená",J239,0)</f>
        <v>0</v>
      </c>
      <c r="BH239" s="217">
        <f>IF(N239="sníž. přenesená",J239,0)</f>
        <v>0</v>
      </c>
      <c r="BI239" s="217">
        <f>IF(N239="nulová",J239,0)</f>
        <v>0</v>
      </c>
      <c r="BJ239" s="18" t="s">
        <v>20</v>
      </c>
      <c r="BK239" s="217">
        <f>ROUND(I239*H239,2)</f>
        <v>196.12000000000001</v>
      </c>
      <c r="BL239" s="18" t="s">
        <v>277</v>
      </c>
      <c r="BM239" s="216" t="s">
        <v>1497</v>
      </c>
    </row>
    <row r="240" s="2" customFormat="1">
      <c r="A240" s="33"/>
      <c r="B240" s="34"/>
      <c r="C240" s="35"/>
      <c r="D240" s="218" t="s">
        <v>176</v>
      </c>
      <c r="E240" s="35"/>
      <c r="F240" s="219" t="s">
        <v>560</v>
      </c>
      <c r="G240" s="35"/>
      <c r="H240" s="35"/>
      <c r="I240" s="35"/>
      <c r="J240" s="35"/>
      <c r="K240" s="35"/>
      <c r="L240" s="39"/>
      <c r="M240" s="220"/>
      <c r="N240" s="221"/>
      <c r="O240" s="78"/>
      <c r="P240" s="78"/>
      <c r="Q240" s="78"/>
      <c r="R240" s="78"/>
      <c r="S240" s="78"/>
      <c r="T240" s="79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T240" s="18" t="s">
        <v>176</v>
      </c>
      <c r="AU240" s="18" t="s">
        <v>84</v>
      </c>
    </row>
    <row r="241" s="12" customFormat="1" ht="22.8" customHeight="1">
      <c r="A241" s="12"/>
      <c r="B241" s="191"/>
      <c r="C241" s="192"/>
      <c r="D241" s="193" t="s">
        <v>75</v>
      </c>
      <c r="E241" s="204" t="s">
        <v>561</v>
      </c>
      <c r="F241" s="204" t="s">
        <v>562</v>
      </c>
      <c r="G241" s="192"/>
      <c r="H241" s="192"/>
      <c r="I241" s="192"/>
      <c r="J241" s="205">
        <f>BK241</f>
        <v>281706.01000000001</v>
      </c>
      <c r="K241" s="192"/>
      <c r="L241" s="196"/>
      <c r="M241" s="197"/>
      <c r="N241" s="198"/>
      <c r="O241" s="198"/>
      <c r="P241" s="199">
        <f>SUM(P242:P250)</f>
        <v>399.59999999999997</v>
      </c>
      <c r="Q241" s="198"/>
      <c r="R241" s="199">
        <f>SUM(R242:R250)</f>
        <v>0</v>
      </c>
      <c r="S241" s="198"/>
      <c r="T241" s="200">
        <f>SUM(T242:T250)</f>
        <v>9.9900000000000002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01" t="s">
        <v>84</v>
      </c>
      <c r="AT241" s="202" t="s">
        <v>75</v>
      </c>
      <c r="AU241" s="202" t="s">
        <v>20</v>
      </c>
      <c r="AY241" s="201" t="s">
        <v>167</v>
      </c>
      <c r="BK241" s="203">
        <f>SUM(BK242:BK250)</f>
        <v>281706.01000000001</v>
      </c>
    </row>
    <row r="242" s="2" customFormat="1" ht="24.15" customHeight="1">
      <c r="A242" s="33"/>
      <c r="B242" s="34"/>
      <c r="C242" s="206" t="s">
        <v>408</v>
      </c>
      <c r="D242" s="206" t="s">
        <v>169</v>
      </c>
      <c r="E242" s="207" t="s">
        <v>1498</v>
      </c>
      <c r="F242" s="208" t="s">
        <v>1499</v>
      </c>
      <c r="G242" s="209" t="s">
        <v>124</v>
      </c>
      <c r="H242" s="210">
        <v>3330</v>
      </c>
      <c r="I242" s="211">
        <v>84</v>
      </c>
      <c r="J242" s="211">
        <f>ROUND(I242*H242,2)</f>
        <v>279720</v>
      </c>
      <c r="K242" s="208" t="s">
        <v>173</v>
      </c>
      <c r="L242" s="39"/>
      <c r="M242" s="212" t="s">
        <v>18</v>
      </c>
      <c r="N242" s="213" t="s">
        <v>47</v>
      </c>
      <c r="O242" s="214">
        <v>0.12</v>
      </c>
      <c r="P242" s="214">
        <f>O242*H242</f>
        <v>399.59999999999997</v>
      </c>
      <c r="Q242" s="214">
        <v>0</v>
      </c>
      <c r="R242" s="214">
        <f>Q242*H242</f>
        <v>0</v>
      </c>
      <c r="S242" s="214">
        <v>0.0030000000000000001</v>
      </c>
      <c r="T242" s="215">
        <f>S242*H242</f>
        <v>9.9900000000000002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6" t="s">
        <v>277</v>
      </c>
      <c r="AT242" s="216" t="s">
        <v>169</v>
      </c>
      <c r="AU242" s="216" t="s">
        <v>84</v>
      </c>
      <c r="AY242" s="18" t="s">
        <v>167</v>
      </c>
      <c r="BE242" s="217">
        <f>IF(N242="základní",J242,0)</f>
        <v>279720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20</v>
      </c>
      <c r="BK242" s="217">
        <f>ROUND(I242*H242,2)</f>
        <v>279720</v>
      </c>
      <c r="BL242" s="18" t="s">
        <v>277</v>
      </c>
      <c r="BM242" s="216" t="s">
        <v>1500</v>
      </c>
    </row>
    <row r="243" s="2" customFormat="1">
      <c r="A243" s="33"/>
      <c r="B243" s="34"/>
      <c r="C243" s="35"/>
      <c r="D243" s="218" t="s">
        <v>176</v>
      </c>
      <c r="E243" s="35"/>
      <c r="F243" s="219" t="s">
        <v>1501</v>
      </c>
      <c r="G243" s="35"/>
      <c r="H243" s="35"/>
      <c r="I243" s="35"/>
      <c r="J243" s="35"/>
      <c r="K243" s="35"/>
      <c r="L243" s="39"/>
      <c r="M243" s="220"/>
      <c r="N243" s="221"/>
      <c r="O243" s="78"/>
      <c r="P243" s="78"/>
      <c r="Q243" s="78"/>
      <c r="R243" s="78"/>
      <c r="S243" s="78"/>
      <c r="T243" s="79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176</v>
      </c>
      <c r="AU243" s="18" t="s">
        <v>84</v>
      </c>
    </row>
    <row r="244" s="13" customFormat="1">
      <c r="A244" s="13"/>
      <c r="B244" s="222"/>
      <c r="C244" s="223"/>
      <c r="D244" s="224" t="s">
        <v>178</v>
      </c>
      <c r="E244" s="225" t="s">
        <v>18</v>
      </c>
      <c r="F244" s="226" t="s">
        <v>1502</v>
      </c>
      <c r="G244" s="223"/>
      <c r="H244" s="225" t="s">
        <v>18</v>
      </c>
      <c r="I244" s="223"/>
      <c r="J244" s="223"/>
      <c r="K244" s="223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178</v>
      </c>
      <c r="AU244" s="231" t="s">
        <v>84</v>
      </c>
      <c r="AV244" s="13" t="s">
        <v>20</v>
      </c>
      <c r="AW244" s="13" t="s">
        <v>180</v>
      </c>
      <c r="AX244" s="13" t="s">
        <v>76</v>
      </c>
      <c r="AY244" s="231" t="s">
        <v>167</v>
      </c>
    </row>
    <row r="245" s="14" customFormat="1">
      <c r="A245" s="14"/>
      <c r="B245" s="232"/>
      <c r="C245" s="233"/>
      <c r="D245" s="224" t="s">
        <v>178</v>
      </c>
      <c r="E245" s="234" t="s">
        <v>18</v>
      </c>
      <c r="F245" s="235" t="s">
        <v>1355</v>
      </c>
      <c r="G245" s="233"/>
      <c r="H245" s="236">
        <v>3330</v>
      </c>
      <c r="I245" s="233"/>
      <c r="J245" s="233"/>
      <c r="K245" s="233"/>
      <c r="L245" s="237"/>
      <c r="M245" s="238"/>
      <c r="N245" s="239"/>
      <c r="O245" s="239"/>
      <c r="P245" s="239"/>
      <c r="Q245" s="239"/>
      <c r="R245" s="239"/>
      <c r="S245" s="239"/>
      <c r="T245" s="240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1" t="s">
        <v>178</v>
      </c>
      <c r="AU245" s="241" t="s">
        <v>84</v>
      </c>
      <c r="AV245" s="14" t="s">
        <v>84</v>
      </c>
      <c r="AW245" s="14" t="s">
        <v>180</v>
      </c>
      <c r="AX245" s="14" t="s">
        <v>76</v>
      </c>
      <c r="AY245" s="241" t="s">
        <v>167</v>
      </c>
    </row>
    <row r="246" s="15" customFormat="1">
      <c r="A246" s="15"/>
      <c r="B246" s="242"/>
      <c r="C246" s="243"/>
      <c r="D246" s="224" t="s">
        <v>178</v>
      </c>
      <c r="E246" s="244" t="s">
        <v>18</v>
      </c>
      <c r="F246" s="245" t="s">
        <v>182</v>
      </c>
      <c r="G246" s="243"/>
      <c r="H246" s="246">
        <v>3330</v>
      </c>
      <c r="I246" s="243"/>
      <c r="J246" s="243"/>
      <c r="K246" s="243"/>
      <c r="L246" s="247"/>
      <c r="M246" s="248"/>
      <c r="N246" s="249"/>
      <c r="O246" s="249"/>
      <c r="P246" s="249"/>
      <c r="Q246" s="249"/>
      <c r="R246" s="249"/>
      <c r="S246" s="249"/>
      <c r="T246" s="250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1" t="s">
        <v>178</v>
      </c>
      <c r="AU246" s="251" t="s">
        <v>84</v>
      </c>
      <c r="AV246" s="15" t="s">
        <v>174</v>
      </c>
      <c r="AW246" s="15" t="s">
        <v>180</v>
      </c>
      <c r="AX246" s="15" t="s">
        <v>20</v>
      </c>
      <c r="AY246" s="251" t="s">
        <v>167</v>
      </c>
    </row>
    <row r="247" s="2" customFormat="1" ht="44.25" customHeight="1">
      <c r="A247" s="33"/>
      <c r="B247" s="34"/>
      <c r="C247" s="206" t="s">
        <v>413</v>
      </c>
      <c r="D247" s="206" t="s">
        <v>169</v>
      </c>
      <c r="E247" s="207" t="s">
        <v>587</v>
      </c>
      <c r="F247" s="208" t="s">
        <v>588</v>
      </c>
      <c r="G247" s="209" t="s">
        <v>389</v>
      </c>
      <c r="H247" s="210">
        <v>2797.1999999999998</v>
      </c>
      <c r="I247" s="211">
        <v>0.37</v>
      </c>
      <c r="J247" s="211">
        <f>ROUND(I247*H247,2)</f>
        <v>1034.96</v>
      </c>
      <c r="K247" s="208" t="s">
        <v>173</v>
      </c>
      <c r="L247" s="39"/>
      <c r="M247" s="212" t="s">
        <v>18</v>
      </c>
      <c r="N247" s="213" t="s">
        <v>47</v>
      </c>
      <c r="O247" s="214">
        <v>0</v>
      </c>
      <c r="P247" s="214">
        <f>O247*H247</f>
        <v>0</v>
      </c>
      <c r="Q247" s="214">
        <v>0</v>
      </c>
      <c r="R247" s="214">
        <f>Q247*H247</f>
        <v>0</v>
      </c>
      <c r="S247" s="214">
        <v>0</v>
      </c>
      <c r="T247" s="21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16" t="s">
        <v>174</v>
      </c>
      <c r="AT247" s="216" t="s">
        <v>169</v>
      </c>
      <c r="AU247" s="216" t="s">
        <v>84</v>
      </c>
      <c r="AY247" s="18" t="s">
        <v>167</v>
      </c>
      <c r="BE247" s="217">
        <f>IF(N247="základní",J247,0)</f>
        <v>1034.96</v>
      </c>
      <c r="BF247" s="217">
        <f>IF(N247="snížená",J247,0)</f>
        <v>0</v>
      </c>
      <c r="BG247" s="217">
        <f>IF(N247="zákl. přenesená",J247,0)</f>
        <v>0</v>
      </c>
      <c r="BH247" s="217">
        <f>IF(N247="sníž. přenesená",J247,0)</f>
        <v>0</v>
      </c>
      <c r="BI247" s="217">
        <f>IF(N247="nulová",J247,0)</f>
        <v>0</v>
      </c>
      <c r="BJ247" s="18" t="s">
        <v>20</v>
      </c>
      <c r="BK247" s="217">
        <f>ROUND(I247*H247,2)</f>
        <v>1034.96</v>
      </c>
      <c r="BL247" s="18" t="s">
        <v>174</v>
      </c>
      <c r="BM247" s="216" t="s">
        <v>1503</v>
      </c>
    </row>
    <row r="248" s="2" customFormat="1">
      <c r="A248" s="33"/>
      <c r="B248" s="34"/>
      <c r="C248" s="35"/>
      <c r="D248" s="218" t="s">
        <v>176</v>
      </c>
      <c r="E248" s="35"/>
      <c r="F248" s="219" t="s">
        <v>590</v>
      </c>
      <c r="G248" s="35"/>
      <c r="H248" s="35"/>
      <c r="I248" s="35"/>
      <c r="J248" s="35"/>
      <c r="K248" s="35"/>
      <c r="L248" s="39"/>
      <c r="M248" s="220"/>
      <c r="N248" s="221"/>
      <c r="O248" s="78"/>
      <c r="P248" s="78"/>
      <c r="Q248" s="78"/>
      <c r="R248" s="78"/>
      <c r="S248" s="78"/>
      <c r="T248" s="79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T248" s="18" t="s">
        <v>176</v>
      </c>
      <c r="AU248" s="18" t="s">
        <v>84</v>
      </c>
    </row>
    <row r="249" s="2" customFormat="1" ht="49.05" customHeight="1">
      <c r="A249" s="33"/>
      <c r="B249" s="34"/>
      <c r="C249" s="206" t="s">
        <v>418</v>
      </c>
      <c r="D249" s="206" t="s">
        <v>169</v>
      </c>
      <c r="E249" s="207" t="s">
        <v>592</v>
      </c>
      <c r="F249" s="208" t="s">
        <v>593</v>
      </c>
      <c r="G249" s="209" t="s">
        <v>389</v>
      </c>
      <c r="H249" s="210">
        <v>2797.1999999999998</v>
      </c>
      <c r="I249" s="211">
        <v>0.34000000000000002</v>
      </c>
      <c r="J249" s="211">
        <f>ROUND(I249*H249,2)</f>
        <v>951.04999999999995</v>
      </c>
      <c r="K249" s="208" t="s">
        <v>173</v>
      </c>
      <c r="L249" s="39"/>
      <c r="M249" s="212" t="s">
        <v>18</v>
      </c>
      <c r="N249" s="213" t="s">
        <v>47</v>
      </c>
      <c r="O249" s="214">
        <v>0</v>
      </c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16" t="s">
        <v>277</v>
      </c>
      <c r="AT249" s="216" t="s">
        <v>169</v>
      </c>
      <c r="AU249" s="216" t="s">
        <v>84</v>
      </c>
      <c r="AY249" s="18" t="s">
        <v>167</v>
      </c>
      <c r="BE249" s="217">
        <f>IF(N249="základní",J249,0)</f>
        <v>951.04999999999995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20</v>
      </c>
      <c r="BK249" s="217">
        <f>ROUND(I249*H249,2)</f>
        <v>951.04999999999995</v>
      </c>
      <c r="BL249" s="18" t="s">
        <v>277</v>
      </c>
      <c r="BM249" s="216" t="s">
        <v>1504</v>
      </c>
    </row>
    <row r="250" s="2" customFormat="1">
      <c r="A250" s="33"/>
      <c r="B250" s="34"/>
      <c r="C250" s="35"/>
      <c r="D250" s="218" t="s">
        <v>176</v>
      </c>
      <c r="E250" s="35"/>
      <c r="F250" s="219" t="s">
        <v>595</v>
      </c>
      <c r="G250" s="35"/>
      <c r="H250" s="35"/>
      <c r="I250" s="35"/>
      <c r="J250" s="35"/>
      <c r="K250" s="35"/>
      <c r="L250" s="39"/>
      <c r="M250" s="262"/>
      <c r="N250" s="263"/>
      <c r="O250" s="264"/>
      <c r="P250" s="264"/>
      <c r="Q250" s="264"/>
      <c r="R250" s="264"/>
      <c r="S250" s="264"/>
      <c r="T250" s="265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T250" s="18" t="s">
        <v>176</v>
      </c>
      <c r="AU250" s="18" t="s">
        <v>84</v>
      </c>
    </row>
    <row r="251" s="2" customFormat="1" ht="6.96" customHeight="1">
      <c r="A251" s="33"/>
      <c r="B251" s="53"/>
      <c r="C251" s="54"/>
      <c r="D251" s="54"/>
      <c r="E251" s="54"/>
      <c r="F251" s="54"/>
      <c r="G251" s="54"/>
      <c r="H251" s="54"/>
      <c r="I251" s="54"/>
      <c r="J251" s="54"/>
      <c r="K251" s="54"/>
      <c r="L251" s="39"/>
      <c r="M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</row>
  </sheetData>
  <sheetProtection sheet="1" autoFilter="0" formatColumns="0" formatRows="0" objects="1" scenarios="1" spinCount="100000" saltValue="V4fIm6Vtp83Yrvt0T5FmM5FV0k4nQP7P3snU/4Dl8uz/8BS3xLh+wdQQeglmEj5s55sf/bc+GPxIko78U/zkiw==" hashValue="LE4Q9iGRzs7xlndzYcgXHDXcPjEizRf7j018CI0MouuOJO+1eec1Fc8LCkH1mIk2GGBhcPrH3/ZShcHC/FCkvg==" algorithmName="SHA-512" password="C71F"/>
  <autoFilter ref="C94:K25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3:H83"/>
    <mergeCell ref="E85:H85"/>
    <mergeCell ref="E87:H87"/>
    <mergeCell ref="L2:V2"/>
  </mergeCells>
  <hyperlinks>
    <hyperlink ref="F99" r:id="rId1" display="https://podminky.urs.cz/item/CS_URS_2023_02/113152112"/>
    <hyperlink ref="F109" r:id="rId2" display="https://podminky.urs.cz/item/CS_URS_2023_02/113154114"/>
    <hyperlink ref="F114" r:id="rId3" display="https://podminky.urs.cz/item/CS_URS_2023_02/890351851"/>
    <hyperlink ref="F119" r:id="rId4" display="https://podminky.urs.cz/item/CS_URS_2023_02/919735112"/>
    <hyperlink ref="F123" r:id="rId5" display="https://podminky.urs.cz/item/CS_URS_2023_02/919735122"/>
    <hyperlink ref="F127" r:id="rId6" display="https://podminky.urs.cz/item/CS_URS_2023_02/919735126"/>
    <hyperlink ref="F131" r:id="rId7" display="https://podminky.urs.cz/item/CS_URS_2023_02/961055111"/>
    <hyperlink ref="F135" r:id="rId8" display="https://podminky.urs.cz/item/CS_URS_2023_02/963013530"/>
    <hyperlink ref="F139" r:id="rId9" display="https://podminky.urs.cz/item/CS_URS_2023_02/965042141"/>
    <hyperlink ref="F155" r:id="rId10" display="https://podminky.urs.cz/item/CS_URS_2023_02/965042241"/>
    <hyperlink ref="F165" r:id="rId11" display="https://podminky.urs.cz/item/CS_URS_2023_02/965049111"/>
    <hyperlink ref="F171" r:id="rId12" display="https://podminky.urs.cz/item/CS_URS_2023_02/965049121"/>
    <hyperlink ref="F177" r:id="rId13" display="https://podminky.urs.cz/item/CS_URS_2023_02/965081353"/>
    <hyperlink ref="F182" r:id="rId14" display="https://podminky.urs.cz/item/CS_URS_2023_02/997013151"/>
    <hyperlink ref="F184" r:id="rId15" display="https://podminky.urs.cz/item/CS_URS_2023_02/997013219"/>
    <hyperlink ref="F187" r:id="rId16" display="https://podminky.urs.cz/item/CS_URS_2023_02/997013501"/>
    <hyperlink ref="F189" r:id="rId17" display="https://podminky.urs.cz/item/CS_URS_2023_02/997013509"/>
    <hyperlink ref="F192" r:id="rId18" display="https://podminky.urs.cz/item/CS_URS_2023_02/997013631"/>
    <hyperlink ref="F194" r:id="rId19" display="https://podminky.urs.cz/item/CS_URS_2023_02/997013814"/>
    <hyperlink ref="F196" r:id="rId20" display="https://podminky.urs.cz/item/CS_URS_2023_02/997013869"/>
    <hyperlink ref="F198" r:id="rId21" display="https://podminky.urs.cz/item/CS_URS_2023_02/997013873"/>
    <hyperlink ref="F200" r:id="rId22" display="https://podminky.urs.cz/item/CS_URS_2023_02/997013875"/>
    <hyperlink ref="F204" r:id="rId23" display="https://podminky.urs.cz/item/CS_URS_2023_02/711131811"/>
    <hyperlink ref="F209" r:id="rId24" display="https://podminky.urs.cz/item/CS_URS_2023_02/998711201"/>
    <hyperlink ref="F211" r:id="rId25" display="https://podminky.urs.cz/item/CS_URS_2023_02/998711292"/>
    <hyperlink ref="F214" r:id="rId26" display="https://podminky.urs.cz/item/CS_URS_2023_02/713120823"/>
    <hyperlink ref="F219" r:id="rId27" display="https://podminky.urs.cz/item/CS_URS_2023_02/998713201"/>
    <hyperlink ref="F221" r:id="rId28" display="https://podminky.urs.cz/item/CS_URS_2023_02/998713292"/>
    <hyperlink ref="F224" r:id="rId29" display="https://podminky.urs.cz/item/CS_URS_2023_02/767651800"/>
    <hyperlink ref="F229" r:id="rId30" display="https://podminky.urs.cz/item/CS_URS_2023_02/767651812"/>
    <hyperlink ref="F233" r:id="rId31" display="https://podminky.urs.cz/item/CS_URS_2023_02/767651812"/>
    <hyperlink ref="F238" r:id="rId32" display="https://podminky.urs.cz/item/CS_URS_2023_02/998767201"/>
    <hyperlink ref="F240" r:id="rId33" display="https://podminky.urs.cz/item/CS_URS_2023_02/998767292"/>
    <hyperlink ref="F243" r:id="rId34" display="https://podminky.urs.cz/item/CS_URS_2023_02/776201813"/>
    <hyperlink ref="F248" r:id="rId35" display="https://podminky.urs.cz/item/CS_URS_2023_02/998776201"/>
    <hyperlink ref="F250" r:id="rId36" display="https://podminky.urs.cz/item/CS_URS_2023_02/998776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23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21"/>
      <c r="AT3" s="18" t="s">
        <v>84</v>
      </c>
    </row>
    <row r="4" s="1" customFormat="1" ht="24.96" customHeight="1">
      <c r="B4" s="21"/>
      <c r="D4" s="135" t="s">
        <v>127</v>
      </c>
      <c r="L4" s="21"/>
      <c r="M4" s="136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7" t="s">
        <v>14</v>
      </c>
      <c r="L6" s="21"/>
    </row>
    <row r="7" s="1" customFormat="1" ht="16.5" customHeight="1">
      <c r="B7" s="21"/>
      <c r="E7" s="138" t="str">
        <f>'Rekapitulace stavby'!K6</f>
        <v>Hala Rondo - Rekonstrukce ledové plochy</v>
      </c>
      <c r="F7" s="137"/>
      <c r="G7" s="137"/>
      <c r="H7" s="137"/>
      <c r="L7" s="21"/>
    </row>
    <row r="8" s="1" customFormat="1" ht="12" customHeight="1">
      <c r="B8" s="21"/>
      <c r="D8" s="137" t="s">
        <v>128</v>
      </c>
      <c r="L8" s="21"/>
    </row>
    <row r="9" s="2" customFormat="1" ht="16.5" customHeight="1">
      <c r="A9" s="33"/>
      <c r="B9" s="39"/>
      <c r="C9" s="33"/>
      <c r="D9" s="33"/>
      <c r="E9" s="138" t="s">
        <v>1505</v>
      </c>
      <c r="F9" s="33"/>
      <c r="G9" s="33"/>
      <c r="H9" s="33"/>
      <c r="I9" s="33"/>
      <c r="J9" s="33"/>
      <c r="K9" s="33"/>
      <c r="L9" s="139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="2" customFormat="1" ht="12" customHeight="1">
      <c r="A10" s="33"/>
      <c r="B10" s="39"/>
      <c r="C10" s="33"/>
      <c r="D10" s="137" t="s">
        <v>130</v>
      </c>
      <c r="E10" s="33"/>
      <c r="F10" s="33"/>
      <c r="G10" s="33"/>
      <c r="H10" s="33"/>
      <c r="I10" s="33"/>
      <c r="J10" s="33"/>
      <c r="K10" s="33"/>
      <c r="L10" s="139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="2" customFormat="1" ht="16.5" customHeight="1">
      <c r="A11" s="33"/>
      <c r="B11" s="39"/>
      <c r="C11" s="33"/>
      <c r="D11" s="33"/>
      <c r="E11" s="140" t="s">
        <v>1506</v>
      </c>
      <c r="F11" s="33"/>
      <c r="G11" s="33"/>
      <c r="H11" s="33"/>
      <c r="I11" s="33"/>
      <c r="J11" s="33"/>
      <c r="K11" s="33"/>
      <c r="L11" s="139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="2" customFormat="1">
      <c r="A12" s="33"/>
      <c r="B12" s="39"/>
      <c r="C12" s="33"/>
      <c r="D12" s="33"/>
      <c r="E12" s="33"/>
      <c r="F12" s="33"/>
      <c r="G12" s="33"/>
      <c r="H12" s="33"/>
      <c r="I12" s="33"/>
      <c r="J12" s="33"/>
      <c r="K12" s="33"/>
      <c r="L12" s="139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="2" customFormat="1" ht="12" customHeight="1">
      <c r="A13" s="33"/>
      <c r="B13" s="39"/>
      <c r="C13" s="33"/>
      <c r="D13" s="137" t="s">
        <v>17</v>
      </c>
      <c r="E13" s="33"/>
      <c r="F13" s="127" t="s">
        <v>18</v>
      </c>
      <c r="G13" s="33"/>
      <c r="H13" s="33"/>
      <c r="I13" s="137" t="s">
        <v>19</v>
      </c>
      <c r="J13" s="127" t="s">
        <v>18</v>
      </c>
      <c r="K13" s="33"/>
      <c r="L13" s="139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="2" customFormat="1" ht="12" customHeight="1">
      <c r="A14" s="33"/>
      <c r="B14" s="39"/>
      <c r="C14" s="33"/>
      <c r="D14" s="137" t="s">
        <v>21</v>
      </c>
      <c r="E14" s="33"/>
      <c r="F14" s="127" t="s">
        <v>22</v>
      </c>
      <c r="G14" s="33"/>
      <c r="H14" s="33"/>
      <c r="I14" s="137" t="s">
        <v>23</v>
      </c>
      <c r="J14" s="141" t="str">
        <f>'Rekapitulace stavby'!AN8</f>
        <v>1. 9. 2023</v>
      </c>
      <c r="K14" s="33"/>
      <c r="L14" s="139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="2" customFormat="1" ht="10.8" customHeight="1">
      <c r="A15" s="33"/>
      <c r="B15" s="39"/>
      <c r="C15" s="33"/>
      <c r="D15" s="33"/>
      <c r="E15" s="33"/>
      <c r="F15" s="33"/>
      <c r="G15" s="33"/>
      <c r="H15" s="33"/>
      <c r="I15" s="33"/>
      <c r="J15" s="33"/>
      <c r="K15" s="33"/>
      <c r="L15" s="139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="2" customFormat="1" ht="12" customHeight="1">
      <c r="A16" s="33"/>
      <c r="B16" s="39"/>
      <c r="C16" s="33"/>
      <c r="D16" s="137" t="s">
        <v>27</v>
      </c>
      <c r="E16" s="33"/>
      <c r="F16" s="33"/>
      <c r="G16" s="33"/>
      <c r="H16" s="33"/>
      <c r="I16" s="137" t="s">
        <v>28</v>
      </c>
      <c r="J16" s="127" t="s">
        <v>29</v>
      </c>
      <c r="K16" s="33"/>
      <c r="L16" s="139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="2" customFormat="1" ht="18" customHeight="1">
      <c r="A17" s="33"/>
      <c r="B17" s="39"/>
      <c r="C17" s="33"/>
      <c r="D17" s="33"/>
      <c r="E17" s="127" t="s">
        <v>30</v>
      </c>
      <c r="F17" s="33"/>
      <c r="G17" s="33"/>
      <c r="H17" s="33"/>
      <c r="I17" s="137" t="s">
        <v>31</v>
      </c>
      <c r="J17" s="127" t="s">
        <v>32</v>
      </c>
      <c r="K17" s="33"/>
      <c r="L17" s="139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="2" customFormat="1" ht="6.96" customHeight="1">
      <c r="A18" s="33"/>
      <c r="B18" s="39"/>
      <c r="C18" s="33"/>
      <c r="D18" s="33"/>
      <c r="E18" s="33"/>
      <c r="F18" s="33"/>
      <c r="G18" s="33"/>
      <c r="H18" s="33"/>
      <c r="I18" s="33"/>
      <c r="J18" s="33"/>
      <c r="K18" s="33"/>
      <c r="L18" s="139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="2" customFormat="1" ht="12" customHeight="1">
      <c r="A19" s="33"/>
      <c r="B19" s="39"/>
      <c r="C19" s="33"/>
      <c r="D19" s="137" t="s">
        <v>33</v>
      </c>
      <c r="E19" s="33"/>
      <c r="F19" s="33"/>
      <c r="G19" s="33"/>
      <c r="H19" s="33"/>
      <c r="I19" s="137" t="s">
        <v>28</v>
      </c>
      <c r="J19" s="127" t="str">
        <f>'Rekapitulace stavby'!AN13</f>
        <v/>
      </c>
      <c r="K19" s="33"/>
      <c r="L19" s="139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="2" customFormat="1" ht="18" customHeight="1">
      <c r="A20" s="33"/>
      <c r="B20" s="39"/>
      <c r="C20" s="33"/>
      <c r="D20" s="33"/>
      <c r="E20" s="127" t="str">
        <f>'Rekapitulace stavby'!E14</f>
        <v xml:space="preserve"> </v>
      </c>
      <c r="F20" s="127"/>
      <c r="G20" s="127"/>
      <c r="H20" s="127"/>
      <c r="I20" s="137" t="s">
        <v>31</v>
      </c>
      <c r="J20" s="127" t="str">
        <f>'Rekapitulace stavby'!AN14</f>
        <v/>
      </c>
      <c r="K20" s="33"/>
      <c r="L20" s="139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="2" customFormat="1" ht="6.96" customHeight="1">
      <c r="A21" s="33"/>
      <c r="B21" s="39"/>
      <c r="C21" s="33"/>
      <c r="D21" s="33"/>
      <c r="E21" s="33"/>
      <c r="F21" s="33"/>
      <c r="G21" s="33"/>
      <c r="H21" s="33"/>
      <c r="I21" s="33"/>
      <c r="J21" s="33"/>
      <c r="K21" s="33"/>
      <c r="L21" s="139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="2" customFormat="1" ht="12" customHeight="1">
      <c r="A22" s="33"/>
      <c r="B22" s="39"/>
      <c r="C22" s="33"/>
      <c r="D22" s="137" t="s">
        <v>35</v>
      </c>
      <c r="E22" s="33"/>
      <c r="F22" s="33"/>
      <c r="G22" s="33"/>
      <c r="H22" s="33"/>
      <c r="I22" s="137" t="s">
        <v>28</v>
      </c>
      <c r="J22" s="127" t="s">
        <v>36</v>
      </c>
      <c r="K22" s="33"/>
      <c r="L22" s="139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="2" customFormat="1" ht="18" customHeight="1">
      <c r="A23" s="33"/>
      <c r="B23" s="39"/>
      <c r="C23" s="33"/>
      <c r="D23" s="33"/>
      <c r="E23" s="127" t="s">
        <v>37</v>
      </c>
      <c r="F23" s="33"/>
      <c r="G23" s="33"/>
      <c r="H23" s="33"/>
      <c r="I23" s="137" t="s">
        <v>31</v>
      </c>
      <c r="J23" s="127" t="s">
        <v>38</v>
      </c>
      <c r="K23" s="33"/>
      <c r="L23" s="139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="2" customFormat="1" ht="6.96" customHeight="1">
      <c r="A24" s="33"/>
      <c r="B24" s="39"/>
      <c r="C24" s="33"/>
      <c r="D24" s="33"/>
      <c r="E24" s="33"/>
      <c r="F24" s="33"/>
      <c r="G24" s="33"/>
      <c r="H24" s="33"/>
      <c r="I24" s="33"/>
      <c r="J24" s="33"/>
      <c r="K24" s="33"/>
      <c r="L24" s="139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="2" customFormat="1" ht="12" customHeight="1">
      <c r="A25" s="33"/>
      <c r="B25" s="39"/>
      <c r="C25" s="33"/>
      <c r="D25" s="137" t="s">
        <v>39</v>
      </c>
      <c r="E25" s="33"/>
      <c r="F25" s="33"/>
      <c r="G25" s="33"/>
      <c r="H25" s="33"/>
      <c r="I25" s="137" t="s">
        <v>28</v>
      </c>
      <c r="J25" s="127" t="str">
        <f>IF('Rekapitulace stavby'!AN19="","",'Rekapitulace stavby'!AN19)</f>
        <v/>
      </c>
      <c r="K25" s="33"/>
      <c r="L25" s="139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="2" customFormat="1" ht="18" customHeight="1">
      <c r="A26" s="33"/>
      <c r="B26" s="39"/>
      <c r="C26" s="33"/>
      <c r="D26" s="33"/>
      <c r="E26" s="127" t="str">
        <f>IF('Rekapitulace stavby'!E20="","",'Rekapitulace stavby'!E20)</f>
        <v xml:space="preserve"> </v>
      </c>
      <c r="F26" s="33"/>
      <c r="G26" s="33"/>
      <c r="H26" s="33"/>
      <c r="I26" s="137" t="s">
        <v>31</v>
      </c>
      <c r="J26" s="127" t="str">
        <f>IF('Rekapitulace stavby'!AN20="","",'Rekapitulace stavby'!AN20)</f>
        <v/>
      </c>
      <c r="K26" s="33"/>
      <c r="L26" s="139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="2" customFormat="1" ht="6.96" customHeight="1">
      <c r="A27" s="33"/>
      <c r="B27" s="39"/>
      <c r="C27" s="33"/>
      <c r="D27" s="33"/>
      <c r="E27" s="33"/>
      <c r="F27" s="33"/>
      <c r="G27" s="33"/>
      <c r="H27" s="33"/>
      <c r="I27" s="33"/>
      <c r="J27" s="33"/>
      <c r="K27" s="33"/>
      <c r="L27" s="139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="2" customFormat="1" ht="12" customHeight="1">
      <c r="A28" s="33"/>
      <c r="B28" s="39"/>
      <c r="C28" s="33"/>
      <c r="D28" s="137" t="s">
        <v>40</v>
      </c>
      <c r="E28" s="33"/>
      <c r="F28" s="33"/>
      <c r="G28" s="33"/>
      <c r="H28" s="33"/>
      <c r="I28" s="33"/>
      <c r="J28" s="33"/>
      <c r="K28" s="33"/>
      <c r="L28" s="139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="8" customFormat="1" ht="16.5" customHeight="1">
      <c r="A29" s="142"/>
      <c r="B29" s="143"/>
      <c r="C29" s="142"/>
      <c r="D29" s="142"/>
      <c r="E29" s="144" t="s">
        <v>18</v>
      </c>
      <c r="F29" s="144"/>
      <c r="G29" s="144"/>
      <c r="H29" s="144"/>
      <c r="I29" s="142"/>
      <c r="J29" s="142"/>
      <c r="K29" s="142"/>
      <c r="L29" s="145"/>
      <c r="S29" s="142"/>
      <c r="T29" s="142"/>
      <c r="U29" s="142"/>
      <c r="V29" s="142"/>
      <c r="W29" s="142"/>
      <c r="X29" s="142"/>
      <c r="Y29" s="142"/>
      <c r="Z29" s="142"/>
      <c r="AA29" s="142"/>
      <c r="AB29" s="142"/>
      <c r="AC29" s="142"/>
      <c r="AD29" s="142"/>
      <c r="AE29" s="142"/>
    </row>
    <row r="30" s="2" customFormat="1" ht="6.96" customHeight="1">
      <c r="A30" s="33"/>
      <c r="B30" s="39"/>
      <c r="C30" s="33"/>
      <c r="D30" s="33"/>
      <c r="E30" s="33"/>
      <c r="F30" s="33"/>
      <c r="G30" s="33"/>
      <c r="H30" s="33"/>
      <c r="I30" s="33"/>
      <c r="J30" s="33"/>
      <c r="K30" s="33"/>
      <c r="L30" s="139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="2" customFormat="1" ht="6.96" customHeight="1">
      <c r="A31" s="33"/>
      <c r="B31" s="39"/>
      <c r="C31" s="33"/>
      <c r="D31" s="146"/>
      <c r="E31" s="146"/>
      <c r="F31" s="146"/>
      <c r="G31" s="146"/>
      <c r="H31" s="146"/>
      <c r="I31" s="146"/>
      <c r="J31" s="146"/>
      <c r="K31" s="146"/>
      <c r="L31" s="139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="2" customFormat="1" ht="25.44" customHeight="1">
      <c r="A32" s="33"/>
      <c r="B32" s="39"/>
      <c r="C32" s="33"/>
      <c r="D32" s="147" t="s">
        <v>42</v>
      </c>
      <c r="E32" s="33"/>
      <c r="F32" s="33"/>
      <c r="G32" s="33"/>
      <c r="H32" s="33"/>
      <c r="I32" s="33"/>
      <c r="J32" s="148">
        <f>ROUND(J97, 2)</f>
        <v>358506.03000000003</v>
      </c>
      <c r="K32" s="33"/>
      <c r="L32" s="139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="2" customFormat="1" ht="6.96" customHeight="1">
      <c r="A33" s="33"/>
      <c r="B33" s="39"/>
      <c r="C33" s="33"/>
      <c r="D33" s="146"/>
      <c r="E33" s="146"/>
      <c r="F33" s="146"/>
      <c r="G33" s="146"/>
      <c r="H33" s="146"/>
      <c r="I33" s="146"/>
      <c r="J33" s="146"/>
      <c r="K33" s="146"/>
      <c r="L33" s="139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="2" customFormat="1" ht="14.4" customHeight="1">
      <c r="A34" s="33"/>
      <c r="B34" s="39"/>
      <c r="C34" s="33"/>
      <c r="D34" s="33"/>
      <c r="E34" s="33"/>
      <c r="F34" s="149" t="s">
        <v>44</v>
      </c>
      <c r="G34" s="33"/>
      <c r="H34" s="33"/>
      <c r="I34" s="149" t="s">
        <v>43</v>
      </c>
      <c r="J34" s="149" t="s">
        <v>45</v>
      </c>
      <c r="K34" s="33"/>
      <c r="L34" s="139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="2" customFormat="1" ht="14.4" customHeight="1">
      <c r="A35" s="33"/>
      <c r="B35" s="39"/>
      <c r="C35" s="33"/>
      <c r="D35" s="150" t="s">
        <v>46</v>
      </c>
      <c r="E35" s="137" t="s">
        <v>47</v>
      </c>
      <c r="F35" s="151">
        <f>ROUND((SUM(BE97:BE243)),  2)</f>
        <v>358506.03000000003</v>
      </c>
      <c r="G35" s="33"/>
      <c r="H35" s="33"/>
      <c r="I35" s="152">
        <v>0.20999999999999999</v>
      </c>
      <c r="J35" s="151">
        <f>ROUND(((SUM(BE97:BE243))*I35),  2)</f>
        <v>75286.270000000004</v>
      </c>
      <c r="K35" s="33"/>
      <c r="L35" s="139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="2" customFormat="1" ht="14.4" customHeight="1">
      <c r="A36" s="33"/>
      <c r="B36" s="39"/>
      <c r="C36" s="33"/>
      <c r="D36" s="33"/>
      <c r="E36" s="137" t="s">
        <v>48</v>
      </c>
      <c r="F36" s="151">
        <f>ROUND((SUM(BF97:BF243)),  2)</f>
        <v>0</v>
      </c>
      <c r="G36" s="33"/>
      <c r="H36" s="33"/>
      <c r="I36" s="152">
        <v>0.14999999999999999</v>
      </c>
      <c r="J36" s="151">
        <f>ROUND(((SUM(BF97:BF243))*I36),  2)</f>
        <v>0</v>
      </c>
      <c r="K36" s="33"/>
      <c r="L36" s="139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hidden="1" s="2" customFormat="1" ht="14.4" customHeight="1">
      <c r="A37" s="33"/>
      <c r="B37" s="39"/>
      <c r="C37" s="33"/>
      <c r="D37" s="33"/>
      <c r="E37" s="137" t="s">
        <v>49</v>
      </c>
      <c r="F37" s="151">
        <f>ROUND((SUM(BG97:BG243)),  2)</f>
        <v>0</v>
      </c>
      <c r="G37" s="33"/>
      <c r="H37" s="33"/>
      <c r="I37" s="152">
        <v>0.20999999999999999</v>
      </c>
      <c r="J37" s="151">
        <f>0</f>
        <v>0</v>
      </c>
      <c r="K37" s="33"/>
      <c r="L37" s="139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hidden="1" s="2" customFormat="1" ht="14.4" customHeight="1">
      <c r="A38" s="33"/>
      <c r="B38" s="39"/>
      <c r="C38" s="33"/>
      <c r="D38" s="33"/>
      <c r="E38" s="137" t="s">
        <v>50</v>
      </c>
      <c r="F38" s="151">
        <f>ROUND((SUM(BH97:BH243)),  2)</f>
        <v>0</v>
      </c>
      <c r="G38" s="33"/>
      <c r="H38" s="33"/>
      <c r="I38" s="152">
        <v>0.14999999999999999</v>
      </c>
      <c r="J38" s="151">
        <f>0</f>
        <v>0</v>
      </c>
      <c r="K38" s="33"/>
      <c r="L38" s="139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hidden="1" s="2" customFormat="1" ht="14.4" customHeight="1">
      <c r="A39" s="33"/>
      <c r="B39" s="39"/>
      <c r="C39" s="33"/>
      <c r="D39" s="33"/>
      <c r="E39" s="137" t="s">
        <v>51</v>
      </c>
      <c r="F39" s="151">
        <f>ROUND((SUM(BI97:BI243)),  2)</f>
        <v>0</v>
      </c>
      <c r="G39" s="33"/>
      <c r="H39" s="33"/>
      <c r="I39" s="152">
        <v>0</v>
      </c>
      <c r="J39" s="151">
        <f>0</f>
        <v>0</v>
      </c>
      <c r="K39" s="33"/>
      <c r="L39" s="139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="2" customFormat="1" ht="6.96" customHeight="1">
      <c r="A40" s="33"/>
      <c r="B40" s="39"/>
      <c r="C40" s="33"/>
      <c r="D40" s="33"/>
      <c r="E40" s="33"/>
      <c r="F40" s="33"/>
      <c r="G40" s="33"/>
      <c r="H40" s="33"/>
      <c r="I40" s="33"/>
      <c r="J40" s="33"/>
      <c r="K40" s="33"/>
      <c r="L40" s="139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="2" customFormat="1" ht="25.44" customHeight="1">
      <c r="A41" s="33"/>
      <c r="B41" s="39"/>
      <c r="C41" s="153"/>
      <c r="D41" s="154" t="s">
        <v>52</v>
      </c>
      <c r="E41" s="155"/>
      <c r="F41" s="155"/>
      <c r="G41" s="156" t="s">
        <v>53</v>
      </c>
      <c r="H41" s="157" t="s">
        <v>54</v>
      </c>
      <c r="I41" s="155"/>
      <c r="J41" s="158">
        <f>SUM(J32:J39)</f>
        <v>433792.30000000005</v>
      </c>
      <c r="K41" s="159"/>
      <c r="L41" s="139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</row>
    <row r="42" s="2" customFormat="1" ht="14.4" customHeight="1">
      <c r="A42" s="33"/>
      <c r="B42" s="160"/>
      <c r="C42" s="161"/>
      <c r="D42" s="161"/>
      <c r="E42" s="161"/>
      <c r="F42" s="161"/>
      <c r="G42" s="161"/>
      <c r="H42" s="161"/>
      <c r="I42" s="161"/>
      <c r="J42" s="161"/>
      <c r="K42" s="161"/>
      <c r="L42" s="139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6" s="2" customFormat="1" ht="6.96" customHeight="1">
      <c r="A46" s="33"/>
      <c r="B46" s="162"/>
      <c r="C46" s="163"/>
      <c r="D46" s="163"/>
      <c r="E46" s="163"/>
      <c r="F46" s="163"/>
      <c r="G46" s="163"/>
      <c r="H46" s="163"/>
      <c r="I46" s="163"/>
      <c r="J46" s="163"/>
      <c r="K46" s="163"/>
      <c r="L46" s="139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="2" customFormat="1" ht="24.96" customHeight="1">
      <c r="A47" s="33"/>
      <c r="B47" s="34"/>
      <c r="C47" s="24" t="s">
        <v>133</v>
      </c>
      <c r="D47" s="35"/>
      <c r="E47" s="35"/>
      <c r="F47" s="35"/>
      <c r="G47" s="35"/>
      <c r="H47" s="35"/>
      <c r="I47" s="35"/>
      <c r="J47" s="35"/>
      <c r="K47" s="35"/>
      <c r="L47" s="139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="2" customFormat="1" ht="6.96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139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="2" customFormat="1" ht="12" customHeight="1">
      <c r="A49" s="33"/>
      <c r="B49" s="34"/>
      <c r="C49" s="30" t="s">
        <v>14</v>
      </c>
      <c r="D49" s="35"/>
      <c r="E49" s="35"/>
      <c r="F49" s="35"/>
      <c r="G49" s="35"/>
      <c r="H49" s="35"/>
      <c r="I49" s="35"/>
      <c r="J49" s="35"/>
      <c r="K49" s="35"/>
      <c r="L49" s="139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="2" customFormat="1" ht="16.5" customHeight="1">
      <c r="A50" s="33"/>
      <c r="B50" s="34"/>
      <c r="C50" s="35"/>
      <c r="D50" s="35"/>
      <c r="E50" s="164" t="str">
        <f>E7</f>
        <v>Hala Rondo - Rekonstrukce ledové plochy</v>
      </c>
      <c r="F50" s="30"/>
      <c r="G50" s="30"/>
      <c r="H50" s="30"/>
      <c r="I50" s="35"/>
      <c r="J50" s="35"/>
      <c r="K50" s="35"/>
      <c r="L50" s="139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="1" customFormat="1" ht="12" customHeight="1">
      <c r="B51" s="22"/>
      <c r="C51" s="30" t="s">
        <v>128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3"/>
      <c r="B52" s="34"/>
      <c r="C52" s="35"/>
      <c r="D52" s="35"/>
      <c r="E52" s="164" t="s">
        <v>1505</v>
      </c>
      <c r="F52" s="35"/>
      <c r="G52" s="35"/>
      <c r="H52" s="35"/>
      <c r="I52" s="35"/>
      <c r="J52" s="35"/>
      <c r="K52" s="35"/>
      <c r="L52" s="139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="2" customFormat="1" ht="12" customHeight="1">
      <c r="A53" s="33"/>
      <c r="B53" s="34"/>
      <c r="C53" s="30" t="s">
        <v>130</v>
      </c>
      <c r="D53" s="35"/>
      <c r="E53" s="35"/>
      <c r="F53" s="35"/>
      <c r="G53" s="35"/>
      <c r="H53" s="35"/>
      <c r="I53" s="35"/>
      <c r="J53" s="35"/>
      <c r="K53" s="35"/>
      <c r="L53" s="139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="2" customFormat="1" ht="16.5" customHeight="1">
      <c r="A54" s="33"/>
      <c r="B54" s="34"/>
      <c r="C54" s="35"/>
      <c r="D54" s="35"/>
      <c r="E54" s="63" t="str">
        <f>E11</f>
        <v>D.2.1 - Architektonicko stavebni řešení</v>
      </c>
      <c r="F54" s="35"/>
      <c r="G54" s="35"/>
      <c r="H54" s="35"/>
      <c r="I54" s="35"/>
      <c r="J54" s="35"/>
      <c r="K54" s="35"/>
      <c r="L54" s="139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="2" customFormat="1" ht="6.96" customHeight="1">
      <c r="A55" s="33"/>
      <c r="B55" s="34"/>
      <c r="C55" s="35"/>
      <c r="D55" s="35"/>
      <c r="E55" s="35"/>
      <c r="F55" s="35"/>
      <c r="G55" s="35"/>
      <c r="H55" s="35"/>
      <c r="I55" s="35"/>
      <c r="J55" s="35"/>
      <c r="K55" s="35"/>
      <c r="L55" s="139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</row>
    <row r="56" s="2" customFormat="1" ht="12" customHeight="1">
      <c r="A56" s="33"/>
      <c r="B56" s="34"/>
      <c r="C56" s="30" t="s">
        <v>21</v>
      </c>
      <c r="D56" s="35"/>
      <c r="E56" s="35"/>
      <c r="F56" s="27" t="str">
        <f>F14</f>
        <v>Brno, Hala Rondo</v>
      </c>
      <c r="G56" s="35"/>
      <c r="H56" s="35"/>
      <c r="I56" s="30" t="s">
        <v>23</v>
      </c>
      <c r="J56" s="66" t="str">
        <f>IF(J14="","",J14)</f>
        <v>1. 9. 2023</v>
      </c>
      <c r="K56" s="35"/>
      <c r="L56" s="139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</row>
    <row r="57" s="2" customFormat="1" ht="6.96" customHeight="1">
      <c r="A57" s="33"/>
      <c r="B57" s="34"/>
      <c r="C57" s="35"/>
      <c r="D57" s="35"/>
      <c r="E57" s="35"/>
      <c r="F57" s="35"/>
      <c r="G57" s="35"/>
      <c r="H57" s="35"/>
      <c r="I57" s="35"/>
      <c r="J57" s="35"/>
      <c r="K57" s="35"/>
      <c r="L57" s="139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</row>
    <row r="58" s="2" customFormat="1" ht="25.65" customHeight="1">
      <c r="A58" s="33"/>
      <c r="B58" s="34"/>
      <c r="C58" s="30" t="s">
        <v>27</v>
      </c>
      <c r="D58" s="35"/>
      <c r="E58" s="35"/>
      <c r="F58" s="27" t="str">
        <f>E17</f>
        <v>STAREZ - SPORT, a.s.</v>
      </c>
      <c r="G58" s="35"/>
      <c r="H58" s="35"/>
      <c r="I58" s="30" t="s">
        <v>35</v>
      </c>
      <c r="J58" s="31" t="str">
        <f>E23</f>
        <v>AS PROJECT CZ s.r.o.</v>
      </c>
      <c r="K58" s="35"/>
      <c r="L58" s="139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="2" customFormat="1" ht="15.15" customHeight="1">
      <c r="A59" s="33"/>
      <c r="B59" s="34"/>
      <c r="C59" s="30" t="s">
        <v>33</v>
      </c>
      <c r="D59" s="35"/>
      <c r="E59" s="35"/>
      <c r="F59" s="27" t="str">
        <f>IF(E20="","",E20)</f>
        <v xml:space="preserve"> </v>
      </c>
      <c r="G59" s="35"/>
      <c r="H59" s="35"/>
      <c r="I59" s="30" t="s">
        <v>39</v>
      </c>
      <c r="J59" s="31" t="str">
        <f>E26</f>
        <v xml:space="preserve"> </v>
      </c>
      <c r="K59" s="35"/>
      <c r="L59" s="139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0" s="2" customFormat="1" ht="10.32" customHeight="1">
      <c r="A60" s="33"/>
      <c r="B60" s="34"/>
      <c r="C60" s="35"/>
      <c r="D60" s="35"/>
      <c r="E60" s="35"/>
      <c r="F60" s="35"/>
      <c r="G60" s="35"/>
      <c r="H60" s="35"/>
      <c r="I60" s="35"/>
      <c r="J60" s="35"/>
      <c r="K60" s="35"/>
      <c r="L60" s="139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</row>
    <row r="61" s="2" customFormat="1" ht="29.28" customHeight="1">
      <c r="A61" s="33"/>
      <c r="B61" s="34"/>
      <c r="C61" s="165" t="s">
        <v>134</v>
      </c>
      <c r="D61" s="166"/>
      <c r="E61" s="166"/>
      <c r="F61" s="166"/>
      <c r="G61" s="166"/>
      <c r="H61" s="166"/>
      <c r="I61" s="166"/>
      <c r="J61" s="167" t="s">
        <v>135</v>
      </c>
      <c r="K61" s="166"/>
      <c r="L61" s="139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="2" customFormat="1" ht="10.32" customHeight="1">
      <c r="A62" s="33"/>
      <c r="B62" s="34"/>
      <c r="C62" s="35"/>
      <c r="D62" s="35"/>
      <c r="E62" s="35"/>
      <c r="F62" s="35"/>
      <c r="G62" s="35"/>
      <c r="H62" s="35"/>
      <c r="I62" s="35"/>
      <c r="J62" s="35"/>
      <c r="K62" s="35"/>
      <c r="L62" s="139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</row>
    <row r="63" s="2" customFormat="1" ht="22.8" customHeight="1">
      <c r="A63" s="33"/>
      <c r="B63" s="34"/>
      <c r="C63" s="168" t="s">
        <v>74</v>
      </c>
      <c r="D63" s="35"/>
      <c r="E63" s="35"/>
      <c r="F63" s="35"/>
      <c r="G63" s="35"/>
      <c r="H63" s="35"/>
      <c r="I63" s="35"/>
      <c r="J63" s="96">
        <f>J97</f>
        <v>358506.02999999997</v>
      </c>
      <c r="K63" s="35"/>
      <c r="L63" s="139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U63" s="18" t="s">
        <v>136</v>
      </c>
    </row>
    <row r="64" s="9" customFormat="1" ht="24.96" customHeight="1">
      <c r="A64" s="9"/>
      <c r="B64" s="169"/>
      <c r="C64" s="170"/>
      <c r="D64" s="171" t="s">
        <v>137</v>
      </c>
      <c r="E64" s="172"/>
      <c r="F64" s="172"/>
      <c r="G64" s="172"/>
      <c r="H64" s="172"/>
      <c r="I64" s="172"/>
      <c r="J64" s="173">
        <f>J98</f>
        <v>346167.20999999996</v>
      </c>
      <c r="K64" s="170"/>
      <c r="L64" s="17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5"/>
      <c r="C65" s="119"/>
      <c r="D65" s="176" t="s">
        <v>698</v>
      </c>
      <c r="E65" s="177"/>
      <c r="F65" s="177"/>
      <c r="G65" s="177"/>
      <c r="H65" s="177"/>
      <c r="I65" s="177"/>
      <c r="J65" s="178">
        <f>J99</f>
        <v>219130.37</v>
      </c>
      <c r="K65" s="119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5"/>
      <c r="C66" s="119"/>
      <c r="D66" s="176" t="s">
        <v>138</v>
      </c>
      <c r="E66" s="177"/>
      <c r="F66" s="177"/>
      <c r="G66" s="177"/>
      <c r="H66" s="177"/>
      <c r="I66" s="177"/>
      <c r="J66" s="178">
        <f>J113</f>
        <v>27022.559999999998</v>
      </c>
      <c r="K66" s="119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5"/>
      <c r="C67" s="119"/>
      <c r="D67" s="176" t="s">
        <v>699</v>
      </c>
      <c r="E67" s="177"/>
      <c r="F67" s="177"/>
      <c r="G67" s="177"/>
      <c r="H67" s="177"/>
      <c r="I67" s="177"/>
      <c r="J67" s="178">
        <f>J135</f>
        <v>701</v>
      </c>
      <c r="K67" s="119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5"/>
      <c r="C68" s="119"/>
      <c r="D68" s="176" t="s">
        <v>140</v>
      </c>
      <c r="E68" s="177"/>
      <c r="F68" s="177"/>
      <c r="G68" s="177"/>
      <c r="H68" s="177"/>
      <c r="I68" s="177"/>
      <c r="J68" s="178">
        <f>J139</f>
        <v>4883.5900000000011</v>
      </c>
      <c r="K68" s="119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5"/>
      <c r="C69" s="119"/>
      <c r="D69" s="176" t="s">
        <v>141</v>
      </c>
      <c r="E69" s="177"/>
      <c r="F69" s="177"/>
      <c r="G69" s="177"/>
      <c r="H69" s="177"/>
      <c r="I69" s="177"/>
      <c r="J69" s="178">
        <f>J164</f>
        <v>1107.1500000000001</v>
      </c>
      <c r="K69" s="119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5"/>
      <c r="C70" s="119"/>
      <c r="D70" s="176" t="s">
        <v>143</v>
      </c>
      <c r="E70" s="177"/>
      <c r="F70" s="177"/>
      <c r="G70" s="177"/>
      <c r="H70" s="177"/>
      <c r="I70" s="177"/>
      <c r="J70" s="178">
        <f>J175</f>
        <v>93322.539999999994</v>
      </c>
      <c r="K70" s="119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9"/>
      <c r="C71" s="170"/>
      <c r="D71" s="171" t="s">
        <v>144</v>
      </c>
      <c r="E71" s="172"/>
      <c r="F71" s="172"/>
      <c r="G71" s="172"/>
      <c r="H71" s="172"/>
      <c r="I71" s="172"/>
      <c r="J71" s="173">
        <f>J178</f>
        <v>12338.82</v>
      </c>
      <c r="K71" s="170"/>
      <c r="L71" s="17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10" customFormat="1" ht="19.92" customHeight="1">
      <c r="A72" s="10"/>
      <c r="B72" s="175"/>
      <c r="C72" s="119"/>
      <c r="D72" s="176" t="s">
        <v>145</v>
      </c>
      <c r="E72" s="177"/>
      <c r="F72" s="177"/>
      <c r="G72" s="177"/>
      <c r="H72" s="177"/>
      <c r="I72" s="177"/>
      <c r="J72" s="178">
        <f>J179</f>
        <v>621.05999999999995</v>
      </c>
      <c r="K72" s="119"/>
      <c r="L72" s="179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5"/>
      <c r="C73" s="119"/>
      <c r="D73" s="176" t="s">
        <v>1507</v>
      </c>
      <c r="E73" s="177"/>
      <c r="F73" s="177"/>
      <c r="G73" s="177"/>
      <c r="H73" s="177"/>
      <c r="I73" s="177"/>
      <c r="J73" s="178">
        <f>J204</f>
        <v>3907.6999999999998</v>
      </c>
      <c r="K73" s="119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5"/>
      <c r="C74" s="119"/>
      <c r="D74" s="176" t="s">
        <v>149</v>
      </c>
      <c r="E74" s="177"/>
      <c r="F74" s="177"/>
      <c r="G74" s="177"/>
      <c r="H74" s="177"/>
      <c r="I74" s="177"/>
      <c r="J74" s="178">
        <f>J214</f>
        <v>2388.2399999999998</v>
      </c>
      <c r="K74" s="119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5"/>
      <c r="C75" s="119"/>
      <c r="D75" s="176" t="s">
        <v>151</v>
      </c>
      <c r="E75" s="177"/>
      <c r="F75" s="177"/>
      <c r="G75" s="177"/>
      <c r="H75" s="177"/>
      <c r="I75" s="177"/>
      <c r="J75" s="178">
        <f>J225</f>
        <v>5421.8199999999997</v>
      </c>
      <c r="K75" s="119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139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="2" customFormat="1" ht="6.96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139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="2" customFormat="1" ht="6.96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139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="2" customFormat="1" ht="24.96" customHeight="1">
      <c r="A82" s="33"/>
      <c r="B82" s="34"/>
      <c r="C82" s="24" t="s">
        <v>152</v>
      </c>
      <c r="D82" s="35"/>
      <c r="E82" s="35"/>
      <c r="F82" s="35"/>
      <c r="G82" s="35"/>
      <c r="H82" s="35"/>
      <c r="I82" s="35"/>
      <c r="J82" s="35"/>
      <c r="K82" s="35"/>
      <c r="L82" s="139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="2" customFormat="1" ht="6.96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139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="2" customFormat="1" ht="12" customHeight="1">
      <c r="A84" s="33"/>
      <c r="B84" s="34"/>
      <c r="C84" s="30" t="s">
        <v>14</v>
      </c>
      <c r="D84" s="35"/>
      <c r="E84" s="35"/>
      <c r="F84" s="35"/>
      <c r="G84" s="35"/>
      <c r="H84" s="35"/>
      <c r="I84" s="35"/>
      <c r="J84" s="35"/>
      <c r="K84" s="35"/>
      <c r="L84" s="139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="2" customFormat="1" ht="16.5" customHeight="1">
      <c r="A85" s="33"/>
      <c r="B85" s="34"/>
      <c r="C85" s="35"/>
      <c r="D85" s="35"/>
      <c r="E85" s="164" t="str">
        <f>E7</f>
        <v>Hala Rondo - Rekonstrukce ledové plochy</v>
      </c>
      <c r="F85" s="30"/>
      <c r="G85" s="30"/>
      <c r="H85" s="30"/>
      <c r="I85" s="35"/>
      <c r="J85" s="35"/>
      <c r="K85" s="35"/>
      <c r="L85" s="139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="1" customFormat="1" ht="12" customHeight="1">
      <c r="B86" s="22"/>
      <c r="C86" s="30" t="s">
        <v>128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3"/>
      <c r="B87" s="34"/>
      <c r="C87" s="35"/>
      <c r="D87" s="35"/>
      <c r="E87" s="164" t="s">
        <v>1505</v>
      </c>
      <c r="F87" s="35"/>
      <c r="G87" s="35"/>
      <c r="H87" s="35"/>
      <c r="I87" s="35"/>
      <c r="J87" s="35"/>
      <c r="K87" s="35"/>
      <c r="L87" s="139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="2" customFormat="1" ht="12" customHeight="1">
      <c r="A88" s="33"/>
      <c r="B88" s="34"/>
      <c r="C88" s="30" t="s">
        <v>130</v>
      </c>
      <c r="D88" s="35"/>
      <c r="E88" s="35"/>
      <c r="F88" s="35"/>
      <c r="G88" s="35"/>
      <c r="H88" s="35"/>
      <c r="I88" s="35"/>
      <c r="J88" s="35"/>
      <c r="K88" s="35"/>
      <c r="L88" s="139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="2" customFormat="1" ht="16.5" customHeight="1">
      <c r="A89" s="33"/>
      <c r="B89" s="34"/>
      <c r="C89" s="35"/>
      <c r="D89" s="35"/>
      <c r="E89" s="63" t="str">
        <f>E11</f>
        <v>D.2.1 - Architektonicko stavebni řešení</v>
      </c>
      <c r="F89" s="35"/>
      <c r="G89" s="35"/>
      <c r="H89" s="35"/>
      <c r="I89" s="35"/>
      <c r="J89" s="35"/>
      <c r="K89" s="35"/>
      <c r="L89" s="139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="2" customFormat="1" ht="6.96" customHeight="1">
      <c r="A90" s="33"/>
      <c r="B90" s="34"/>
      <c r="C90" s="35"/>
      <c r="D90" s="35"/>
      <c r="E90" s="35"/>
      <c r="F90" s="35"/>
      <c r="G90" s="35"/>
      <c r="H90" s="35"/>
      <c r="I90" s="35"/>
      <c r="J90" s="35"/>
      <c r="K90" s="35"/>
      <c r="L90" s="139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="2" customFormat="1" ht="12" customHeight="1">
      <c r="A91" s="33"/>
      <c r="B91" s="34"/>
      <c r="C91" s="30" t="s">
        <v>21</v>
      </c>
      <c r="D91" s="35"/>
      <c r="E91" s="35"/>
      <c r="F91" s="27" t="str">
        <f>F14</f>
        <v>Brno, Hala Rondo</v>
      </c>
      <c r="G91" s="35"/>
      <c r="H91" s="35"/>
      <c r="I91" s="30" t="s">
        <v>23</v>
      </c>
      <c r="J91" s="66" t="str">
        <f>IF(J14="","",J14)</f>
        <v>1. 9. 2023</v>
      </c>
      <c r="K91" s="35"/>
      <c r="L91" s="139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="2" customFormat="1" ht="6.96" customHeight="1">
      <c r="A92" s="33"/>
      <c r="B92" s="34"/>
      <c r="C92" s="35"/>
      <c r="D92" s="35"/>
      <c r="E92" s="35"/>
      <c r="F92" s="35"/>
      <c r="G92" s="35"/>
      <c r="H92" s="35"/>
      <c r="I92" s="35"/>
      <c r="J92" s="35"/>
      <c r="K92" s="35"/>
      <c r="L92" s="139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="2" customFormat="1" ht="25.65" customHeight="1">
      <c r="A93" s="33"/>
      <c r="B93" s="34"/>
      <c r="C93" s="30" t="s">
        <v>27</v>
      </c>
      <c r="D93" s="35"/>
      <c r="E93" s="35"/>
      <c r="F93" s="27" t="str">
        <f>E17</f>
        <v>STAREZ - SPORT, a.s.</v>
      </c>
      <c r="G93" s="35"/>
      <c r="H93" s="35"/>
      <c r="I93" s="30" t="s">
        <v>35</v>
      </c>
      <c r="J93" s="31" t="str">
        <f>E23</f>
        <v>AS PROJECT CZ s.r.o.</v>
      </c>
      <c r="K93" s="35"/>
      <c r="L93" s="139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="2" customFormat="1" ht="15.15" customHeight="1">
      <c r="A94" s="33"/>
      <c r="B94" s="34"/>
      <c r="C94" s="30" t="s">
        <v>33</v>
      </c>
      <c r="D94" s="35"/>
      <c r="E94" s="35"/>
      <c r="F94" s="27" t="str">
        <f>IF(E20="","",E20)</f>
        <v xml:space="preserve"> </v>
      </c>
      <c r="G94" s="35"/>
      <c r="H94" s="35"/>
      <c r="I94" s="30" t="s">
        <v>39</v>
      </c>
      <c r="J94" s="31" t="str">
        <f>E26</f>
        <v xml:space="preserve"> </v>
      </c>
      <c r="K94" s="35"/>
      <c r="L94" s="139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="2" customFormat="1" ht="10.32" customHeight="1">
      <c r="A95" s="33"/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139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="11" customFormat="1" ht="29.28" customHeight="1">
      <c r="A96" s="180"/>
      <c r="B96" s="181"/>
      <c r="C96" s="182" t="s">
        <v>153</v>
      </c>
      <c r="D96" s="183" t="s">
        <v>61</v>
      </c>
      <c r="E96" s="183" t="s">
        <v>57</v>
      </c>
      <c r="F96" s="183" t="s">
        <v>58</v>
      </c>
      <c r="G96" s="183" t="s">
        <v>154</v>
      </c>
      <c r="H96" s="183" t="s">
        <v>155</v>
      </c>
      <c r="I96" s="183" t="s">
        <v>156</v>
      </c>
      <c r="J96" s="183" t="s">
        <v>135</v>
      </c>
      <c r="K96" s="184" t="s">
        <v>157</v>
      </c>
      <c r="L96" s="185"/>
      <c r="M96" s="86" t="s">
        <v>18</v>
      </c>
      <c r="N96" s="87" t="s">
        <v>46</v>
      </c>
      <c r="O96" s="87" t="s">
        <v>158</v>
      </c>
      <c r="P96" s="87" t="s">
        <v>159</v>
      </c>
      <c r="Q96" s="87" t="s">
        <v>160</v>
      </c>
      <c r="R96" s="87" t="s">
        <v>161</v>
      </c>
      <c r="S96" s="87" t="s">
        <v>162</v>
      </c>
      <c r="T96" s="88" t="s">
        <v>163</v>
      </c>
      <c r="U96" s="180"/>
      <c r="V96" s="180"/>
      <c r="W96" s="180"/>
      <c r="X96" s="180"/>
      <c r="Y96" s="180"/>
      <c r="Z96" s="180"/>
      <c r="AA96" s="180"/>
      <c r="AB96" s="180"/>
      <c r="AC96" s="180"/>
      <c r="AD96" s="180"/>
      <c r="AE96" s="180"/>
    </row>
    <row r="97" s="2" customFormat="1" ht="22.8" customHeight="1">
      <c r="A97" s="33"/>
      <c r="B97" s="34"/>
      <c r="C97" s="93" t="s">
        <v>164</v>
      </c>
      <c r="D97" s="35"/>
      <c r="E97" s="35"/>
      <c r="F97" s="35"/>
      <c r="G97" s="35"/>
      <c r="H97" s="35"/>
      <c r="I97" s="35"/>
      <c r="J97" s="186">
        <f>BK97</f>
        <v>358506.02999999997</v>
      </c>
      <c r="K97" s="35"/>
      <c r="L97" s="39"/>
      <c r="M97" s="89"/>
      <c r="N97" s="187"/>
      <c r="O97" s="90"/>
      <c r="P97" s="188">
        <f>P98+P178</f>
        <v>354.61055000000005</v>
      </c>
      <c r="Q97" s="90"/>
      <c r="R97" s="188">
        <f>R98+R178</f>
        <v>240.57954004000001</v>
      </c>
      <c r="S97" s="90"/>
      <c r="T97" s="189">
        <f>T98+T178</f>
        <v>0.12170336</v>
      </c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T97" s="18" t="s">
        <v>75</v>
      </c>
      <c r="AU97" s="18" t="s">
        <v>136</v>
      </c>
      <c r="BK97" s="190">
        <f>BK98+BK178</f>
        <v>358506.02999999997</v>
      </c>
    </row>
    <row r="98" s="12" customFormat="1" ht="25.92" customHeight="1">
      <c r="A98" s="12"/>
      <c r="B98" s="191"/>
      <c r="C98" s="192"/>
      <c r="D98" s="193" t="s">
        <v>75</v>
      </c>
      <c r="E98" s="194" t="s">
        <v>165</v>
      </c>
      <c r="F98" s="194" t="s">
        <v>166</v>
      </c>
      <c r="G98" s="192"/>
      <c r="H98" s="192"/>
      <c r="I98" s="192"/>
      <c r="J98" s="195">
        <f>BK98</f>
        <v>346167.20999999996</v>
      </c>
      <c r="K98" s="192"/>
      <c r="L98" s="196"/>
      <c r="M98" s="197"/>
      <c r="N98" s="198"/>
      <c r="O98" s="198"/>
      <c r="P98" s="199">
        <f>P99+P113+P135+P139+P164+P175</f>
        <v>341.86252200000007</v>
      </c>
      <c r="Q98" s="198"/>
      <c r="R98" s="199">
        <f>R99+R113+R135+R139+R164+R175</f>
        <v>240.52234479000001</v>
      </c>
      <c r="S98" s="198"/>
      <c r="T98" s="200">
        <f>T99+T113+T135+T139+T164+T175</f>
        <v>0.109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1" t="s">
        <v>20</v>
      </c>
      <c r="AT98" s="202" t="s">
        <v>75</v>
      </c>
      <c r="AU98" s="202" t="s">
        <v>76</v>
      </c>
      <c r="AY98" s="201" t="s">
        <v>167</v>
      </c>
      <c r="BK98" s="203">
        <f>BK99+BK113+BK135+BK139+BK164+BK175</f>
        <v>346167.20999999996</v>
      </c>
    </row>
    <row r="99" s="12" customFormat="1" ht="22.8" customHeight="1">
      <c r="A99" s="12"/>
      <c r="B99" s="191"/>
      <c r="C99" s="192"/>
      <c r="D99" s="193" t="s">
        <v>75</v>
      </c>
      <c r="E99" s="204" t="s">
        <v>20</v>
      </c>
      <c r="F99" s="204" t="s">
        <v>701</v>
      </c>
      <c r="G99" s="192"/>
      <c r="H99" s="192"/>
      <c r="I99" s="192"/>
      <c r="J99" s="205">
        <f>BK99</f>
        <v>219130.37</v>
      </c>
      <c r="K99" s="192"/>
      <c r="L99" s="196"/>
      <c r="M99" s="197"/>
      <c r="N99" s="198"/>
      <c r="O99" s="198"/>
      <c r="P99" s="199">
        <f>SUM(P100:P112)</f>
        <v>243.39936800000004</v>
      </c>
      <c r="Q99" s="198"/>
      <c r="R99" s="199">
        <f>SUM(R100:R112)</f>
        <v>231.31999999999999</v>
      </c>
      <c r="S99" s="198"/>
      <c r="T99" s="200">
        <f>SUM(T100:T112)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1" t="s">
        <v>20</v>
      </c>
      <c r="AT99" s="202" t="s">
        <v>75</v>
      </c>
      <c r="AU99" s="202" t="s">
        <v>20</v>
      </c>
      <c r="AY99" s="201" t="s">
        <v>167</v>
      </c>
      <c r="BK99" s="203">
        <f>SUM(BK100:BK112)</f>
        <v>219130.37</v>
      </c>
    </row>
    <row r="100" s="2" customFormat="1" ht="33" customHeight="1">
      <c r="A100" s="33"/>
      <c r="B100" s="34"/>
      <c r="C100" s="206" t="s">
        <v>20</v>
      </c>
      <c r="D100" s="206" t="s">
        <v>169</v>
      </c>
      <c r="E100" s="207" t="s">
        <v>1508</v>
      </c>
      <c r="F100" s="208" t="s">
        <v>1509</v>
      </c>
      <c r="G100" s="209" t="s">
        <v>438</v>
      </c>
      <c r="H100" s="210">
        <v>60</v>
      </c>
      <c r="I100" s="211">
        <v>651</v>
      </c>
      <c r="J100" s="211">
        <f>ROUND(I100*H100,2)</f>
        <v>39060</v>
      </c>
      <c r="K100" s="208" t="s">
        <v>18</v>
      </c>
      <c r="L100" s="39"/>
      <c r="M100" s="212" t="s">
        <v>18</v>
      </c>
      <c r="N100" s="213" t="s">
        <v>47</v>
      </c>
      <c r="O100" s="214">
        <v>0.995</v>
      </c>
      <c r="P100" s="214">
        <f>O100*H100</f>
        <v>59.700000000000003</v>
      </c>
      <c r="Q100" s="214">
        <v>0.017149999999999999</v>
      </c>
      <c r="R100" s="214">
        <f>Q100*H100</f>
        <v>1.0289999999999999</v>
      </c>
      <c r="S100" s="214">
        <v>0</v>
      </c>
      <c r="T100" s="215">
        <f>S100*H100</f>
        <v>0</v>
      </c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R100" s="216" t="s">
        <v>174</v>
      </c>
      <c r="AT100" s="216" t="s">
        <v>169</v>
      </c>
      <c r="AU100" s="216" t="s">
        <v>84</v>
      </c>
      <c r="AY100" s="18" t="s">
        <v>167</v>
      </c>
      <c r="BE100" s="217">
        <f>IF(N100="základní",J100,0)</f>
        <v>39060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20</v>
      </c>
      <c r="BK100" s="217">
        <f>ROUND(I100*H100,2)</f>
        <v>39060</v>
      </c>
      <c r="BL100" s="18" t="s">
        <v>174</v>
      </c>
      <c r="BM100" s="216" t="s">
        <v>1510</v>
      </c>
    </row>
    <row r="101" s="14" customFormat="1">
      <c r="A101" s="14"/>
      <c r="B101" s="232"/>
      <c r="C101" s="233"/>
      <c r="D101" s="224" t="s">
        <v>178</v>
      </c>
      <c r="E101" s="234" t="s">
        <v>18</v>
      </c>
      <c r="F101" s="235" t="s">
        <v>1511</v>
      </c>
      <c r="G101" s="233"/>
      <c r="H101" s="236">
        <v>16</v>
      </c>
      <c r="I101" s="233"/>
      <c r="J101" s="233"/>
      <c r="K101" s="233"/>
      <c r="L101" s="237"/>
      <c r="M101" s="238"/>
      <c r="N101" s="239"/>
      <c r="O101" s="239"/>
      <c r="P101" s="239"/>
      <c r="Q101" s="239"/>
      <c r="R101" s="239"/>
      <c r="S101" s="239"/>
      <c r="T101" s="24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1" t="s">
        <v>178</v>
      </c>
      <c r="AU101" s="241" t="s">
        <v>84</v>
      </c>
      <c r="AV101" s="14" t="s">
        <v>84</v>
      </c>
      <c r="AW101" s="14" t="s">
        <v>180</v>
      </c>
      <c r="AX101" s="14" t="s">
        <v>76</v>
      </c>
      <c r="AY101" s="241" t="s">
        <v>167</v>
      </c>
    </row>
    <row r="102" s="14" customFormat="1">
      <c r="A102" s="14"/>
      <c r="B102" s="232"/>
      <c r="C102" s="233"/>
      <c r="D102" s="224" t="s">
        <v>178</v>
      </c>
      <c r="E102" s="234" t="s">
        <v>18</v>
      </c>
      <c r="F102" s="235" t="s">
        <v>1512</v>
      </c>
      <c r="G102" s="233"/>
      <c r="H102" s="236">
        <v>32</v>
      </c>
      <c r="I102" s="233"/>
      <c r="J102" s="233"/>
      <c r="K102" s="233"/>
      <c r="L102" s="237"/>
      <c r="M102" s="238"/>
      <c r="N102" s="239"/>
      <c r="O102" s="239"/>
      <c r="P102" s="239"/>
      <c r="Q102" s="239"/>
      <c r="R102" s="239"/>
      <c r="S102" s="239"/>
      <c r="T102" s="24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1" t="s">
        <v>178</v>
      </c>
      <c r="AU102" s="241" t="s">
        <v>84</v>
      </c>
      <c r="AV102" s="14" t="s">
        <v>84</v>
      </c>
      <c r="AW102" s="14" t="s">
        <v>180</v>
      </c>
      <c r="AX102" s="14" t="s">
        <v>76</v>
      </c>
      <c r="AY102" s="241" t="s">
        <v>167</v>
      </c>
    </row>
    <row r="103" s="14" customFormat="1">
      <c r="A103" s="14"/>
      <c r="B103" s="232"/>
      <c r="C103" s="233"/>
      <c r="D103" s="224" t="s">
        <v>178</v>
      </c>
      <c r="E103" s="234" t="s">
        <v>18</v>
      </c>
      <c r="F103" s="235" t="s">
        <v>1513</v>
      </c>
      <c r="G103" s="233"/>
      <c r="H103" s="236">
        <v>12</v>
      </c>
      <c r="I103" s="233"/>
      <c r="J103" s="233"/>
      <c r="K103" s="233"/>
      <c r="L103" s="237"/>
      <c r="M103" s="238"/>
      <c r="N103" s="239"/>
      <c r="O103" s="239"/>
      <c r="P103" s="239"/>
      <c r="Q103" s="239"/>
      <c r="R103" s="239"/>
      <c r="S103" s="239"/>
      <c r="T103" s="240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1" t="s">
        <v>178</v>
      </c>
      <c r="AU103" s="241" t="s">
        <v>84</v>
      </c>
      <c r="AV103" s="14" t="s">
        <v>84</v>
      </c>
      <c r="AW103" s="14" t="s">
        <v>180</v>
      </c>
      <c r="AX103" s="14" t="s">
        <v>76</v>
      </c>
      <c r="AY103" s="241" t="s">
        <v>167</v>
      </c>
    </row>
    <row r="104" s="15" customFormat="1">
      <c r="A104" s="15"/>
      <c r="B104" s="242"/>
      <c r="C104" s="243"/>
      <c r="D104" s="224" t="s">
        <v>178</v>
      </c>
      <c r="E104" s="244" t="s">
        <v>18</v>
      </c>
      <c r="F104" s="245" t="s">
        <v>182</v>
      </c>
      <c r="G104" s="243"/>
      <c r="H104" s="246">
        <v>60</v>
      </c>
      <c r="I104" s="243"/>
      <c r="J104" s="243"/>
      <c r="K104" s="243"/>
      <c r="L104" s="247"/>
      <c r="M104" s="248"/>
      <c r="N104" s="249"/>
      <c r="O104" s="249"/>
      <c r="P104" s="249"/>
      <c r="Q104" s="249"/>
      <c r="R104" s="249"/>
      <c r="S104" s="249"/>
      <c r="T104" s="250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1" t="s">
        <v>178</v>
      </c>
      <c r="AU104" s="251" t="s">
        <v>84</v>
      </c>
      <c r="AV104" s="15" t="s">
        <v>174</v>
      </c>
      <c r="AW104" s="15" t="s">
        <v>180</v>
      </c>
      <c r="AX104" s="15" t="s">
        <v>20</v>
      </c>
      <c r="AY104" s="251" t="s">
        <v>167</v>
      </c>
    </row>
    <row r="105" s="2" customFormat="1" ht="44.25" customHeight="1">
      <c r="A105" s="33"/>
      <c r="B105" s="34"/>
      <c r="C105" s="206" t="s">
        <v>84</v>
      </c>
      <c r="D105" s="206" t="s">
        <v>169</v>
      </c>
      <c r="E105" s="207" t="s">
        <v>1514</v>
      </c>
      <c r="F105" s="208" t="s">
        <v>1515</v>
      </c>
      <c r="G105" s="209" t="s">
        <v>172</v>
      </c>
      <c r="H105" s="210">
        <v>106.616</v>
      </c>
      <c r="I105" s="211">
        <v>650</v>
      </c>
      <c r="J105" s="211">
        <f>ROUND(I105*H105,2)</f>
        <v>69300.399999999994</v>
      </c>
      <c r="K105" s="208" t="s">
        <v>173</v>
      </c>
      <c r="L105" s="39"/>
      <c r="M105" s="212" t="s">
        <v>18</v>
      </c>
      <c r="N105" s="213" t="s">
        <v>47</v>
      </c>
      <c r="O105" s="214">
        <v>1.7230000000000001</v>
      </c>
      <c r="P105" s="214">
        <f>O105*H105</f>
        <v>183.69936800000002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R105" s="216" t="s">
        <v>174</v>
      </c>
      <c r="AT105" s="216" t="s">
        <v>169</v>
      </c>
      <c r="AU105" s="216" t="s">
        <v>84</v>
      </c>
      <c r="AY105" s="18" t="s">
        <v>167</v>
      </c>
      <c r="BE105" s="217">
        <f>IF(N105="základní",J105,0)</f>
        <v>69300.399999999994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20</v>
      </c>
      <c r="BK105" s="217">
        <f>ROUND(I105*H105,2)</f>
        <v>69300.399999999994</v>
      </c>
      <c r="BL105" s="18" t="s">
        <v>174</v>
      </c>
      <c r="BM105" s="216" t="s">
        <v>1516</v>
      </c>
    </row>
    <row r="106" s="2" customFormat="1">
      <c r="A106" s="33"/>
      <c r="B106" s="34"/>
      <c r="C106" s="35"/>
      <c r="D106" s="218" t="s">
        <v>176</v>
      </c>
      <c r="E106" s="35"/>
      <c r="F106" s="219" t="s">
        <v>1517</v>
      </c>
      <c r="G106" s="35"/>
      <c r="H106" s="35"/>
      <c r="I106" s="35"/>
      <c r="J106" s="35"/>
      <c r="K106" s="35"/>
      <c r="L106" s="39"/>
      <c r="M106" s="220"/>
      <c r="N106" s="221"/>
      <c r="O106" s="78"/>
      <c r="P106" s="78"/>
      <c r="Q106" s="78"/>
      <c r="R106" s="78"/>
      <c r="S106" s="78"/>
      <c r="T106" s="79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T106" s="18" t="s">
        <v>176</v>
      </c>
      <c r="AU106" s="18" t="s">
        <v>84</v>
      </c>
    </row>
    <row r="107" s="14" customFormat="1">
      <c r="A107" s="14"/>
      <c r="B107" s="232"/>
      <c r="C107" s="233"/>
      <c r="D107" s="224" t="s">
        <v>178</v>
      </c>
      <c r="E107" s="234" t="s">
        <v>18</v>
      </c>
      <c r="F107" s="235" t="s">
        <v>1518</v>
      </c>
      <c r="G107" s="233"/>
      <c r="H107" s="236">
        <v>90.969815999999994</v>
      </c>
      <c r="I107" s="233"/>
      <c r="J107" s="233"/>
      <c r="K107" s="233"/>
      <c r="L107" s="237"/>
      <c r="M107" s="238"/>
      <c r="N107" s="239"/>
      <c r="O107" s="239"/>
      <c r="P107" s="239"/>
      <c r="Q107" s="239"/>
      <c r="R107" s="239"/>
      <c r="S107" s="239"/>
      <c r="T107" s="24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1" t="s">
        <v>178</v>
      </c>
      <c r="AU107" s="241" t="s">
        <v>84</v>
      </c>
      <c r="AV107" s="14" t="s">
        <v>84</v>
      </c>
      <c r="AW107" s="14" t="s">
        <v>180</v>
      </c>
      <c r="AX107" s="14" t="s">
        <v>76</v>
      </c>
      <c r="AY107" s="241" t="s">
        <v>167</v>
      </c>
    </row>
    <row r="108" s="14" customFormat="1">
      <c r="A108" s="14"/>
      <c r="B108" s="232"/>
      <c r="C108" s="233"/>
      <c r="D108" s="224" t="s">
        <v>178</v>
      </c>
      <c r="E108" s="234" t="s">
        <v>18</v>
      </c>
      <c r="F108" s="235" t="s">
        <v>1519</v>
      </c>
      <c r="G108" s="233"/>
      <c r="H108" s="236">
        <v>13.567500000000001</v>
      </c>
      <c r="I108" s="233"/>
      <c r="J108" s="233"/>
      <c r="K108" s="233"/>
      <c r="L108" s="237"/>
      <c r="M108" s="238"/>
      <c r="N108" s="239"/>
      <c r="O108" s="239"/>
      <c r="P108" s="239"/>
      <c r="Q108" s="239"/>
      <c r="R108" s="239"/>
      <c r="S108" s="239"/>
      <c r="T108" s="24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1" t="s">
        <v>178</v>
      </c>
      <c r="AU108" s="241" t="s">
        <v>84</v>
      </c>
      <c r="AV108" s="14" t="s">
        <v>84</v>
      </c>
      <c r="AW108" s="14" t="s">
        <v>180</v>
      </c>
      <c r="AX108" s="14" t="s">
        <v>76</v>
      </c>
      <c r="AY108" s="241" t="s">
        <v>167</v>
      </c>
    </row>
    <row r="109" s="14" customFormat="1">
      <c r="A109" s="14"/>
      <c r="B109" s="232"/>
      <c r="C109" s="233"/>
      <c r="D109" s="224" t="s">
        <v>178</v>
      </c>
      <c r="E109" s="234" t="s">
        <v>18</v>
      </c>
      <c r="F109" s="235" t="s">
        <v>1520</v>
      </c>
      <c r="G109" s="233"/>
      <c r="H109" s="236">
        <v>2.0790000000000002</v>
      </c>
      <c r="I109" s="233"/>
      <c r="J109" s="233"/>
      <c r="K109" s="233"/>
      <c r="L109" s="237"/>
      <c r="M109" s="238"/>
      <c r="N109" s="239"/>
      <c r="O109" s="239"/>
      <c r="P109" s="239"/>
      <c r="Q109" s="239"/>
      <c r="R109" s="239"/>
      <c r="S109" s="239"/>
      <c r="T109" s="24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1" t="s">
        <v>178</v>
      </c>
      <c r="AU109" s="241" t="s">
        <v>84</v>
      </c>
      <c r="AV109" s="14" t="s">
        <v>84</v>
      </c>
      <c r="AW109" s="14" t="s">
        <v>180</v>
      </c>
      <c r="AX109" s="14" t="s">
        <v>76</v>
      </c>
      <c r="AY109" s="241" t="s">
        <v>167</v>
      </c>
    </row>
    <row r="110" s="15" customFormat="1">
      <c r="A110" s="15"/>
      <c r="B110" s="242"/>
      <c r="C110" s="243"/>
      <c r="D110" s="224" t="s">
        <v>178</v>
      </c>
      <c r="E110" s="244" t="s">
        <v>18</v>
      </c>
      <c r="F110" s="245" t="s">
        <v>182</v>
      </c>
      <c r="G110" s="243"/>
      <c r="H110" s="246">
        <v>106.616316</v>
      </c>
      <c r="I110" s="243"/>
      <c r="J110" s="243"/>
      <c r="K110" s="243"/>
      <c r="L110" s="247"/>
      <c r="M110" s="248"/>
      <c r="N110" s="249"/>
      <c r="O110" s="249"/>
      <c r="P110" s="249"/>
      <c r="Q110" s="249"/>
      <c r="R110" s="249"/>
      <c r="S110" s="249"/>
      <c r="T110" s="250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51" t="s">
        <v>178</v>
      </c>
      <c r="AU110" s="251" t="s">
        <v>84</v>
      </c>
      <c r="AV110" s="15" t="s">
        <v>174</v>
      </c>
      <c r="AW110" s="15" t="s">
        <v>180</v>
      </c>
      <c r="AX110" s="15" t="s">
        <v>20</v>
      </c>
      <c r="AY110" s="251" t="s">
        <v>167</v>
      </c>
    </row>
    <row r="111" s="2" customFormat="1" ht="16.5" customHeight="1">
      <c r="A111" s="33"/>
      <c r="B111" s="34"/>
      <c r="C111" s="253" t="s">
        <v>126</v>
      </c>
      <c r="D111" s="253" t="s">
        <v>272</v>
      </c>
      <c r="E111" s="254" t="s">
        <v>1521</v>
      </c>
      <c r="F111" s="255" t="s">
        <v>1522</v>
      </c>
      <c r="G111" s="256" t="s">
        <v>322</v>
      </c>
      <c r="H111" s="257">
        <v>230.291</v>
      </c>
      <c r="I111" s="258">
        <v>481</v>
      </c>
      <c r="J111" s="258">
        <f>ROUND(I111*H111,2)</f>
        <v>110769.97</v>
      </c>
      <c r="K111" s="255" t="s">
        <v>173</v>
      </c>
      <c r="L111" s="259"/>
      <c r="M111" s="260" t="s">
        <v>18</v>
      </c>
      <c r="N111" s="261" t="s">
        <v>47</v>
      </c>
      <c r="O111" s="214">
        <v>0</v>
      </c>
      <c r="P111" s="214">
        <f>O111*H111</f>
        <v>0</v>
      </c>
      <c r="Q111" s="214">
        <v>1</v>
      </c>
      <c r="R111" s="214">
        <f>Q111*H111</f>
        <v>230.291</v>
      </c>
      <c r="S111" s="214">
        <v>0</v>
      </c>
      <c r="T111" s="215">
        <f>S111*H111</f>
        <v>0</v>
      </c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R111" s="216" t="s">
        <v>221</v>
      </c>
      <c r="AT111" s="216" t="s">
        <v>272</v>
      </c>
      <c r="AU111" s="216" t="s">
        <v>84</v>
      </c>
      <c r="AY111" s="18" t="s">
        <v>167</v>
      </c>
      <c r="BE111" s="217">
        <f>IF(N111="základní",J111,0)</f>
        <v>110769.97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20</v>
      </c>
      <c r="BK111" s="217">
        <f>ROUND(I111*H111,2)</f>
        <v>110769.97</v>
      </c>
      <c r="BL111" s="18" t="s">
        <v>174</v>
      </c>
      <c r="BM111" s="216" t="s">
        <v>1523</v>
      </c>
    </row>
    <row r="112" s="14" customFormat="1">
      <c r="A112" s="14"/>
      <c r="B112" s="232"/>
      <c r="C112" s="233"/>
      <c r="D112" s="224" t="s">
        <v>178</v>
      </c>
      <c r="E112" s="233"/>
      <c r="F112" s="235" t="s">
        <v>1524</v>
      </c>
      <c r="G112" s="233"/>
      <c r="H112" s="236">
        <v>230.291</v>
      </c>
      <c r="I112" s="233"/>
      <c r="J112" s="233"/>
      <c r="K112" s="233"/>
      <c r="L112" s="237"/>
      <c r="M112" s="238"/>
      <c r="N112" s="239"/>
      <c r="O112" s="239"/>
      <c r="P112" s="239"/>
      <c r="Q112" s="239"/>
      <c r="R112" s="239"/>
      <c r="S112" s="239"/>
      <c r="T112" s="240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1" t="s">
        <v>178</v>
      </c>
      <c r="AU112" s="241" t="s">
        <v>84</v>
      </c>
      <c r="AV112" s="14" t="s">
        <v>84</v>
      </c>
      <c r="AW112" s="14" t="s">
        <v>4</v>
      </c>
      <c r="AX112" s="14" t="s">
        <v>20</v>
      </c>
      <c r="AY112" s="241" t="s">
        <v>167</v>
      </c>
    </row>
    <row r="113" s="12" customFormat="1" ht="22.8" customHeight="1">
      <c r="A113" s="12"/>
      <c r="B113" s="191"/>
      <c r="C113" s="192"/>
      <c r="D113" s="193" t="s">
        <v>75</v>
      </c>
      <c r="E113" s="204" t="s">
        <v>84</v>
      </c>
      <c r="F113" s="204" t="s">
        <v>168</v>
      </c>
      <c r="G113" s="192"/>
      <c r="H113" s="192"/>
      <c r="I113" s="192"/>
      <c r="J113" s="205">
        <f>BK113</f>
        <v>27022.559999999998</v>
      </c>
      <c r="K113" s="192"/>
      <c r="L113" s="196"/>
      <c r="M113" s="197"/>
      <c r="N113" s="198"/>
      <c r="O113" s="198"/>
      <c r="P113" s="199">
        <f>SUM(P114:P134)</f>
        <v>13.012489</v>
      </c>
      <c r="Q113" s="198"/>
      <c r="R113" s="199">
        <f>SUM(R114:R134)</f>
        <v>7.4486917999999998</v>
      </c>
      <c r="S113" s="198"/>
      <c r="T113" s="200">
        <f>SUM(T114:T134)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1" t="s">
        <v>20</v>
      </c>
      <c r="AT113" s="202" t="s">
        <v>75</v>
      </c>
      <c r="AU113" s="202" t="s">
        <v>20</v>
      </c>
      <c r="AY113" s="201" t="s">
        <v>167</v>
      </c>
      <c r="BK113" s="203">
        <f>SUM(BK114:BK134)</f>
        <v>27022.559999999998</v>
      </c>
    </row>
    <row r="114" s="2" customFormat="1" ht="44.25" customHeight="1">
      <c r="A114" s="33"/>
      <c r="B114" s="34"/>
      <c r="C114" s="206" t="s">
        <v>174</v>
      </c>
      <c r="D114" s="206" t="s">
        <v>169</v>
      </c>
      <c r="E114" s="207" t="s">
        <v>1525</v>
      </c>
      <c r="F114" s="208" t="s">
        <v>1526</v>
      </c>
      <c r="G114" s="209" t="s">
        <v>124</v>
      </c>
      <c r="H114" s="210">
        <v>1.6000000000000001</v>
      </c>
      <c r="I114" s="211">
        <v>1360</v>
      </c>
      <c r="J114" s="211">
        <f>ROUND(I114*H114,2)</f>
        <v>2176</v>
      </c>
      <c r="K114" s="208" t="s">
        <v>173</v>
      </c>
      <c r="L114" s="39"/>
      <c r="M114" s="212" t="s">
        <v>18</v>
      </c>
      <c r="N114" s="213" t="s">
        <v>47</v>
      </c>
      <c r="O114" s="214">
        <v>0.67000000000000004</v>
      </c>
      <c r="P114" s="214">
        <f>O114*H114</f>
        <v>1.0720000000000001</v>
      </c>
      <c r="Q114" s="214">
        <v>0.49689</v>
      </c>
      <c r="R114" s="214">
        <f>Q114*H114</f>
        <v>0.79502400000000006</v>
      </c>
      <c r="S114" s="214">
        <v>0</v>
      </c>
      <c r="T114" s="215">
        <f>S114*H114</f>
        <v>0</v>
      </c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R114" s="216" t="s">
        <v>174</v>
      </c>
      <c r="AT114" s="216" t="s">
        <v>169</v>
      </c>
      <c r="AU114" s="216" t="s">
        <v>84</v>
      </c>
      <c r="AY114" s="18" t="s">
        <v>167</v>
      </c>
      <c r="BE114" s="217">
        <f>IF(N114="základní",J114,0)</f>
        <v>2176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20</v>
      </c>
      <c r="BK114" s="217">
        <f>ROUND(I114*H114,2)</f>
        <v>2176</v>
      </c>
      <c r="BL114" s="18" t="s">
        <v>174</v>
      </c>
      <c r="BM114" s="216" t="s">
        <v>1527</v>
      </c>
    </row>
    <row r="115" s="2" customFormat="1">
      <c r="A115" s="33"/>
      <c r="B115" s="34"/>
      <c r="C115" s="35"/>
      <c r="D115" s="218" t="s">
        <v>176</v>
      </c>
      <c r="E115" s="35"/>
      <c r="F115" s="219" t="s">
        <v>1528</v>
      </c>
      <c r="G115" s="35"/>
      <c r="H115" s="35"/>
      <c r="I115" s="35"/>
      <c r="J115" s="35"/>
      <c r="K115" s="35"/>
      <c r="L115" s="39"/>
      <c r="M115" s="220"/>
      <c r="N115" s="221"/>
      <c r="O115" s="78"/>
      <c r="P115" s="78"/>
      <c r="Q115" s="78"/>
      <c r="R115" s="78"/>
      <c r="S115" s="78"/>
      <c r="T115" s="79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T115" s="18" t="s">
        <v>176</v>
      </c>
      <c r="AU115" s="18" t="s">
        <v>84</v>
      </c>
    </row>
    <row r="116" s="14" customFormat="1">
      <c r="A116" s="14"/>
      <c r="B116" s="232"/>
      <c r="C116" s="233"/>
      <c r="D116" s="224" t="s">
        <v>178</v>
      </c>
      <c r="E116" s="234" t="s">
        <v>18</v>
      </c>
      <c r="F116" s="235" t="s">
        <v>1529</v>
      </c>
      <c r="G116" s="233"/>
      <c r="H116" s="236">
        <v>1.6000000000000001</v>
      </c>
      <c r="I116" s="233"/>
      <c r="J116" s="233"/>
      <c r="K116" s="233"/>
      <c r="L116" s="237"/>
      <c r="M116" s="238"/>
      <c r="N116" s="239"/>
      <c r="O116" s="239"/>
      <c r="P116" s="239"/>
      <c r="Q116" s="239"/>
      <c r="R116" s="239"/>
      <c r="S116" s="239"/>
      <c r="T116" s="240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1" t="s">
        <v>178</v>
      </c>
      <c r="AU116" s="241" t="s">
        <v>84</v>
      </c>
      <c r="AV116" s="14" t="s">
        <v>84</v>
      </c>
      <c r="AW116" s="14" t="s">
        <v>180</v>
      </c>
      <c r="AX116" s="14" t="s">
        <v>76</v>
      </c>
      <c r="AY116" s="241" t="s">
        <v>167</v>
      </c>
    </row>
    <row r="117" s="15" customFormat="1">
      <c r="A117" s="15"/>
      <c r="B117" s="242"/>
      <c r="C117" s="243"/>
      <c r="D117" s="224" t="s">
        <v>178</v>
      </c>
      <c r="E117" s="244" t="s">
        <v>18</v>
      </c>
      <c r="F117" s="245" t="s">
        <v>182</v>
      </c>
      <c r="G117" s="243"/>
      <c r="H117" s="246">
        <v>1.6000000000000001</v>
      </c>
      <c r="I117" s="243"/>
      <c r="J117" s="243"/>
      <c r="K117" s="243"/>
      <c r="L117" s="247"/>
      <c r="M117" s="248"/>
      <c r="N117" s="249"/>
      <c r="O117" s="249"/>
      <c r="P117" s="249"/>
      <c r="Q117" s="249"/>
      <c r="R117" s="249"/>
      <c r="S117" s="249"/>
      <c r="T117" s="250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1" t="s">
        <v>178</v>
      </c>
      <c r="AU117" s="251" t="s">
        <v>84</v>
      </c>
      <c r="AV117" s="15" t="s">
        <v>174</v>
      </c>
      <c r="AW117" s="15" t="s">
        <v>180</v>
      </c>
      <c r="AX117" s="15" t="s">
        <v>20</v>
      </c>
      <c r="AY117" s="251" t="s">
        <v>167</v>
      </c>
    </row>
    <row r="118" s="2" customFormat="1" ht="44.25" customHeight="1">
      <c r="A118" s="33"/>
      <c r="B118" s="34"/>
      <c r="C118" s="206" t="s">
        <v>183</v>
      </c>
      <c r="D118" s="206" t="s">
        <v>169</v>
      </c>
      <c r="E118" s="207" t="s">
        <v>1530</v>
      </c>
      <c r="F118" s="208" t="s">
        <v>1531</v>
      </c>
      <c r="G118" s="209" t="s">
        <v>124</v>
      </c>
      <c r="H118" s="210">
        <v>11.877000000000001</v>
      </c>
      <c r="I118" s="211">
        <v>1580</v>
      </c>
      <c r="J118" s="211">
        <f>ROUND(I118*H118,2)</f>
        <v>18765.66</v>
      </c>
      <c r="K118" s="208" t="s">
        <v>173</v>
      </c>
      <c r="L118" s="39"/>
      <c r="M118" s="212" t="s">
        <v>18</v>
      </c>
      <c r="N118" s="213" t="s">
        <v>47</v>
      </c>
      <c r="O118" s="214">
        <v>0.78000000000000003</v>
      </c>
      <c r="P118" s="214">
        <f>O118*H118</f>
        <v>9.2640600000000006</v>
      </c>
      <c r="Q118" s="214">
        <v>0.54959999999999998</v>
      </c>
      <c r="R118" s="214">
        <f>Q118*H118</f>
        <v>6.5275992</v>
      </c>
      <c r="S118" s="214">
        <v>0</v>
      </c>
      <c r="T118" s="215">
        <f>S118*H118</f>
        <v>0</v>
      </c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R118" s="216" t="s">
        <v>174</v>
      </c>
      <c r="AT118" s="216" t="s">
        <v>169</v>
      </c>
      <c r="AU118" s="216" t="s">
        <v>84</v>
      </c>
      <c r="AY118" s="18" t="s">
        <v>167</v>
      </c>
      <c r="BE118" s="217">
        <f>IF(N118="základní",J118,0)</f>
        <v>18765.66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20</v>
      </c>
      <c r="BK118" s="217">
        <f>ROUND(I118*H118,2)</f>
        <v>18765.66</v>
      </c>
      <c r="BL118" s="18" t="s">
        <v>174</v>
      </c>
      <c r="BM118" s="216" t="s">
        <v>1532</v>
      </c>
    </row>
    <row r="119" s="2" customFormat="1">
      <c r="A119" s="33"/>
      <c r="B119" s="34"/>
      <c r="C119" s="35"/>
      <c r="D119" s="218" t="s">
        <v>176</v>
      </c>
      <c r="E119" s="35"/>
      <c r="F119" s="219" t="s">
        <v>1533</v>
      </c>
      <c r="G119" s="35"/>
      <c r="H119" s="35"/>
      <c r="I119" s="35"/>
      <c r="J119" s="35"/>
      <c r="K119" s="35"/>
      <c r="L119" s="39"/>
      <c r="M119" s="220"/>
      <c r="N119" s="221"/>
      <c r="O119" s="78"/>
      <c r="P119" s="78"/>
      <c r="Q119" s="78"/>
      <c r="R119" s="78"/>
      <c r="S119" s="78"/>
      <c r="T119" s="79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8" t="s">
        <v>176</v>
      </c>
      <c r="AU119" s="18" t="s">
        <v>84</v>
      </c>
    </row>
    <row r="120" s="14" customFormat="1">
      <c r="A120" s="14"/>
      <c r="B120" s="232"/>
      <c r="C120" s="233"/>
      <c r="D120" s="224" t="s">
        <v>178</v>
      </c>
      <c r="E120" s="234" t="s">
        <v>18</v>
      </c>
      <c r="F120" s="235" t="s">
        <v>1534</v>
      </c>
      <c r="G120" s="233"/>
      <c r="H120" s="236">
        <v>3.77664</v>
      </c>
      <c r="I120" s="233"/>
      <c r="J120" s="233"/>
      <c r="K120" s="233"/>
      <c r="L120" s="237"/>
      <c r="M120" s="238"/>
      <c r="N120" s="239"/>
      <c r="O120" s="239"/>
      <c r="P120" s="239"/>
      <c r="Q120" s="239"/>
      <c r="R120" s="239"/>
      <c r="S120" s="239"/>
      <c r="T120" s="24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1" t="s">
        <v>178</v>
      </c>
      <c r="AU120" s="241" t="s">
        <v>84</v>
      </c>
      <c r="AV120" s="14" t="s">
        <v>84</v>
      </c>
      <c r="AW120" s="14" t="s">
        <v>180</v>
      </c>
      <c r="AX120" s="14" t="s">
        <v>76</v>
      </c>
      <c r="AY120" s="241" t="s">
        <v>167</v>
      </c>
    </row>
    <row r="121" s="14" customFormat="1">
      <c r="A121" s="14"/>
      <c r="B121" s="232"/>
      <c r="C121" s="233"/>
      <c r="D121" s="224" t="s">
        <v>178</v>
      </c>
      <c r="E121" s="234" t="s">
        <v>18</v>
      </c>
      <c r="F121" s="235" t="s">
        <v>1535</v>
      </c>
      <c r="G121" s="233"/>
      <c r="H121" s="236">
        <v>8.0999999999999996</v>
      </c>
      <c r="I121" s="233"/>
      <c r="J121" s="233"/>
      <c r="K121" s="233"/>
      <c r="L121" s="237"/>
      <c r="M121" s="238"/>
      <c r="N121" s="239"/>
      <c r="O121" s="239"/>
      <c r="P121" s="239"/>
      <c r="Q121" s="239"/>
      <c r="R121" s="239"/>
      <c r="S121" s="239"/>
      <c r="T121" s="240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1" t="s">
        <v>178</v>
      </c>
      <c r="AU121" s="241" t="s">
        <v>84</v>
      </c>
      <c r="AV121" s="14" t="s">
        <v>84</v>
      </c>
      <c r="AW121" s="14" t="s">
        <v>180</v>
      </c>
      <c r="AX121" s="14" t="s">
        <v>76</v>
      </c>
      <c r="AY121" s="241" t="s">
        <v>167</v>
      </c>
    </row>
    <row r="122" s="15" customFormat="1">
      <c r="A122" s="15"/>
      <c r="B122" s="242"/>
      <c r="C122" s="243"/>
      <c r="D122" s="224" t="s">
        <v>178</v>
      </c>
      <c r="E122" s="244" t="s">
        <v>18</v>
      </c>
      <c r="F122" s="245" t="s">
        <v>182</v>
      </c>
      <c r="G122" s="243"/>
      <c r="H122" s="246">
        <v>11.87664</v>
      </c>
      <c r="I122" s="243"/>
      <c r="J122" s="243"/>
      <c r="K122" s="243"/>
      <c r="L122" s="247"/>
      <c r="M122" s="248"/>
      <c r="N122" s="249"/>
      <c r="O122" s="249"/>
      <c r="P122" s="249"/>
      <c r="Q122" s="249"/>
      <c r="R122" s="249"/>
      <c r="S122" s="249"/>
      <c r="T122" s="250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1" t="s">
        <v>178</v>
      </c>
      <c r="AU122" s="251" t="s">
        <v>84</v>
      </c>
      <c r="AV122" s="15" t="s">
        <v>174</v>
      </c>
      <c r="AW122" s="15" t="s">
        <v>180</v>
      </c>
      <c r="AX122" s="15" t="s">
        <v>20</v>
      </c>
      <c r="AY122" s="251" t="s">
        <v>167</v>
      </c>
    </row>
    <row r="123" s="2" customFormat="1" ht="55.5" customHeight="1">
      <c r="A123" s="33"/>
      <c r="B123" s="34"/>
      <c r="C123" s="206" t="s">
        <v>196</v>
      </c>
      <c r="D123" s="206" t="s">
        <v>169</v>
      </c>
      <c r="E123" s="207" t="s">
        <v>1536</v>
      </c>
      <c r="F123" s="208" t="s">
        <v>1537</v>
      </c>
      <c r="G123" s="209" t="s">
        <v>322</v>
      </c>
      <c r="H123" s="210">
        <v>0.119</v>
      </c>
      <c r="I123" s="211">
        <v>51100</v>
      </c>
      <c r="J123" s="211">
        <f>ROUND(I123*H123,2)</f>
        <v>6080.8999999999996</v>
      </c>
      <c r="K123" s="208" t="s">
        <v>173</v>
      </c>
      <c r="L123" s="39"/>
      <c r="M123" s="212" t="s">
        <v>18</v>
      </c>
      <c r="N123" s="213" t="s">
        <v>47</v>
      </c>
      <c r="O123" s="214">
        <v>22.491</v>
      </c>
      <c r="P123" s="214">
        <f>O123*H123</f>
        <v>2.6764289999999997</v>
      </c>
      <c r="Q123" s="214">
        <v>1.0593999999999999</v>
      </c>
      <c r="R123" s="214">
        <f>Q123*H123</f>
        <v>0.12606859999999998</v>
      </c>
      <c r="S123" s="214">
        <v>0</v>
      </c>
      <c r="T123" s="215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6" t="s">
        <v>174</v>
      </c>
      <c r="AT123" s="216" t="s">
        <v>169</v>
      </c>
      <c r="AU123" s="216" t="s">
        <v>84</v>
      </c>
      <c r="AY123" s="18" t="s">
        <v>167</v>
      </c>
      <c r="BE123" s="217">
        <f>IF(N123="základní",J123,0)</f>
        <v>6080.8999999999996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20</v>
      </c>
      <c r="BK123" s="217">
        <f>ROUND(I123*H123,2)</f>
        <v>6080.8999999999996</v>
      </c>
      <c r="BL123" s="18" t="s">
        <v>174</v>
      </c>
      <c r="BM123" s="216" t="s">
        <v>1538</v>
      </c>
    </row>
    <row r="124" s="2" customFormat="1">
      <c r="A124" s="33"/>
      <c r="B124" s="34"/>
      <c r="C124" s="35"/>
      <c r="D124" s="218" t="s">
        <v>176</v>
      </c>
      <c r="E124" s="35"/>
      <c r="F124" s="219" t="s">
        <v>1539</v>
      </c>
      <c r="G124" s="35"/>
      <c r="H124" s="35"/>
      <c r="I124" s="35"/>
      <c r="J124" s="35"/>
      <c r="K124" s="35"/>
      <c r="L124" s="39"/>
      <c r="M124" s="220"/>
      <c r="N124" s="221"/>
      <c r="O124" s="78"/>
      <c r="P124" s="78"/>
      <c r="Q124" s="78"/>
      <c r="R124" s="78"/>
      <c r="S124" s="78"/>
      <c r="T124" s="79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8" t="s">
        <v>176</v>
      </c>
      <c r="AU124" s="18" t="s">
        <v>84</v>
      </c>
    </row>
    <row r="125" s="13" customFormat="1">
      <c r="A125" s="13"/>
      <c r="B125" s="222"/>
      <c r="C125" s="223"/>
      <c r="D125" s="224" t="s">
        <v>178</v>
      </c>
      <c r="E125" s="225" t="s">
        <v>18</v>
      </c>
      <c r="F125" s="226" t="s">
        <v>1540</v>
      </c>
      <c r="G125" s="223"/>
      <c r="H125" s="225" t="s">
        <v>18</v>
      </c>
      <c r="I125" s="223"/>
      <c r="J125" s="223"/>
      <c r="K125" s="223"/>
      <c r="L125" s="227"/>
      <c r="M125" s="228"/>
      <c r="N125" s="229"/>
      <c r="O125" s="229"/>
      <c r="P125" s="229"/>
      <c r="Q125" s="229"/>
      <c r="R125" s="229"/>
      <c r="S125" s="229"/>
      <c r="T125" s="230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1" t="s">
        <v>178</v>
      </c>
      <c r="AU125" s="231" t="s">
        <v>84</v>
      </c>
      <c r="AV125" s="13" t="s">
        <v>20</v>
      </c>
      <c r="AW125" s="13" t="s">
        <v>180</v>
      </c>
      <c r="AX125" s="13" t="s">
        <v>76</v>
      </c>
      <c r="AY125" s="231" t="s">
        <v>167</v>
      </c>
    </row>
    <row r="126" s="14" customFormat="1">
      <c r="A126" s="14"/>
      <c r="B126" s="232"/>
      <c r="C126" s="233"/>
      <c r="D126" s="224" t="s">
        <v>178</v>
      </c>
      <c r="E126" s="234" t="s">
        <v>18</v>
      </c>
      <c r="F126" s="235" t="s">
        <v>1541</v>
      </c>
      <c r="G126" s="233"/>
      <c r="H126" s="236">
        <v>0.0086390640000000001</v>
      </c>
      <c r="I126" s="233"/>
      <c r="J126" s="233"/>
      <c r="K126" s="233"/>
      <c r="L126" s="237"/>
      <c r="M126" s="238"/>
      <c r="N126" s="239"/>
      <c r="O126" s="239"/>
      <c r="P126" s="239"/>
      <c r="Q126" s="239"/>
      <c r="R126" s="239"/>
      <c r="S126" s="239"/>
      <c r="T126" s="24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1" t="s">
        <v>178</v>
      </c>
      <c r="AU126" s="241" t="s">
        <v>84</v>
      </c>
      <c r="AV126" s="14" t="s">
        <v>84</v>
      </c>
      <c r="AW126" s="14" t="s">
        <v>180</v>
      </c>
      <c r="AX126" s="14" t="s">
        <v>76</v>
      </c>
      <c r="AY126" s="241" t="s">
        <v>167</v>
      </c>
    </row>
    <row r="127" s="14" customFormat="1">
      <c r="A127" s="14"/>
      <c r="B127" s="232"/>
      <c r="C127" s="233"/>
      <c r="D127" s="224" t="s">
        <v>178</v>
      </c>
      <c r="E127" s="234" t="s">
        <v>18</v>
      </c>
      <c r="F127" s="235" t="s">
        <v>1542</v>
      </c>
      <c r="G127" s="233"/>
      <c r="H127" s="236">
        <v>0.025698749999999999</v>
      </c>
      <c r="I127" s="233"/>
      <c r="J127" s="233"/>
      <c r="K127" s="233"/>
      <c r="L127" s="237"/>
      <c r="M127" s="238"/>
      <c r="N127" s="239"/>
      <c r="O127" s="239"/>
      <c r="P127" s="239"/>
      <c r="Q127" s="239"/>
      <c r="R127" s="239"/>
      <c r="S127" s="239"/>
      <c r="T127" s="240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1" t="s">
        <v>178</v>
      </c>
      <c r="AU127" s="241" t="s">
        <v>84</v>
      </c>
      <c r="AV127" s="14" t="s">
        <v>84</v>
      </c>
      <c r="AW127" s="14" t="s">
        <v>180</v>
      </c>
      <c r="AX127" s="14" t="s">
        <v>76</v>
      </c>
      <c r="AY127" s="241" t="s">
        <v>167</v>
      </c>
    </row>
    <row r="128" s="13" customFormat="1">
      <c r="A128" s="13"/>
      <c r="B128" s="222"/>
      <c r="C128" s="223"/>
      <c r="D128" s="224" t="s">
        <v>178</v>
      </c>
      <c r="E128" s="225" t="s">
        <v>18</v>
      </c>
      <c r="F128" s="226" t="s">
        <v>1543</v>
      </c>
      <c r="G128" s="223"/>
      <c r="H128" s="225" t="s">
        <v>18</v>
      </c>
      <c r="I128" s="223"/>
      <c r="J128" s="223"/>
      <c r="K128" s="223"/>
      <c r="L128" s="227"/>
      <c r="M128" s="228"/>
      <c r="N128" s="229"/>
      <c r="O128" s="229"/>
      <c r="P128" s="229"/>
      <c r="Q128" s="229"/>
      <c r="R128" s="229"/>
      <c r="S128" s="229"/>
      <c r="T128" s="230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1" t="s">
        <v>178</v>
      </c>
      <c r="AU128" s="231" t="s">
        <v>84</v>
      </c>
      <c r="AV128" s="13" t="s">
        <v>20</v>
      </c>
      <c r="AW128" s="13" t="s">
        <v>180</v>
      </c>
      <c r="AX128" s="13" t="s">
        <v>76</v>
      </c>
      <c r="AY128" s="231" t="s">
        <v>167</v>
      </c>
    </row>
    <row r="129" s="14" customFormat="1">
      <c r="A129" s="14"/>
      <c r="B129" s="232"/>
      <c r="C129" s="233"/>
      <c r="D129" s="224" t="s">
        <v>178</v>
      </c>
      <c r="E129" s="234" t="s">
        <v>18</v>
      </c>
      <c r="F129" s="235" t="s">
        <v>1544</v>
      </c>
      <c r="G129" s="233"/>
      <c r="H129" s="236">
        <v>0.018446400000000002</v>
      </c>
      <c r="I129" s="233"/>
      <c r="J129" s="233"/>
      <c r="K129" s="233"/>
      <c r="L129" s="237"/>
      <c r="M129" s="238"/>
      <c r="N129" s="239"/>
      <c r="O129" s="239"/>
      <c r="P129" s="239"/>
      <c r="Q129" s="239"/>
      <c r="R129" s="239"/>
      <c r="S129" s="239"/>
      <c r="T129" s="24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1" t="s">
        <v>178</v>
      </c>
      <c r="AU129" s="241" t="s">
        <v>84</v>
      </c>
      <c r="AV129" s="14" t="s">
        <v>84</v>
      </c>
      <c r="AW129" s="14" t="s">
        <v>180</v>
      </c>
      <c r="AX129" s="14" t="s">
        <v>76</v>
      </c>
      <c r="AY129" s="241" t="s">
        <v>167</v>
      </c>
    </row>
    <row r="130" s="14" customFormat="1">
      <c r="A130" s="14"/>
      <c r="B130" s="232"/>
      <c r="C130" s="233"/>
      <c r="D130" s="224" t="s">
        <v>178</v>
      </c>
      <c r="E130" s="234" t="s">
        <v>18</v>
      </c>
      <c r="F130" s="235" t="s">
        <v>1545</v>
      </c>
      <c r="G130" s="233"/>
      <c r="H130" s="236">
        <v>0.051397499999999999</v>
      </c>
      <c r="I130" s="233"/>
      <c r="J130" s="233"/>
      <c r="K130" s="233"/>
      <c r="L130" s="237"/>
      <c r="M130" s="238"/>
      <c r="N130" s="239"/>
      <c r="O130" s="239"/>
      <c r="P130" s="239"/>
      <c r="Q130" s="239"/>
      <c r="R130" s="239"/>
      <c r="S130" s="239"/>
      <c r="T130" s="24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1" t="s">
        <v>178</v>
      </c>
      <c r="AU130" s="241" t="s">
        <v>84</v>
      </c>
      <c r="AV130" s="14" t="s">
        <v>84</v>
      </c>
      <c r="AW130" s="14" t="s">
        <v>180</v>
      </c>
      <c r="AX130" s="14" t="s">
        <v>76</v>
      </c>
      <c r="AY130" s="241" t="s">
        <v>167</v>
      </c>
    </row>
    <row r="131" s="13" customFormat="1">
      <c r="A131" s="13"/>
      <c r="B131" s="222"/>
      <c r="C131" s="223"/>
      <c r="D131" s="224" t="s">
        <v>178</v>
      </c>
      <c r="E131" s="225" t="s">
        <v>18</v>
      </c>
      <c r="F131" s="226" t="s">
        <v>1546</v>
      </c>
      <c r="G131" s="223"/>
      <c r="H131" s="225" t="s">
        <v>18</v>
      </c>
      <c r="I131" s="223"/>
      <c r="J131" s="223"/>
      <c r="K131" s="223"/>
      <c r="L131" s="227"/>
      <c r="M131" s="228"/>
      <c r="N131" s="229"/>
      <c r="O131" s="229"/>
      <c r="P131" s="229"/>
      <c r="Q131" s="229"/>
      <c r="R131" s="229"/>
      <c r="S131" s="229"/>
      <c r="T131" s="230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1" t="s">
        <v>178</v>
      </c>
      <c r="AU131" s="231" t="s">
        <v>84</v>
      </c>
      <c r="AV131" s="13" t="s">
        <v>20</v>
      </c>
      <c r="AW131" s="13" t="s">
        <v>180</v>
      </c>
      <c r="AX131" s="13" t="s">
        <v>76</v>
      </c>
      <c r="AY131" s="231" t="s">
        <v>167</v>
      </c>
    </row>
    <row r="132" s="14" customFormat="1">
      <c r="A132" s="14"/>
      <c r="B132" s="232"/>
      <c r="C132" s="233"/>
      <c r="D132" s="224" t="s">
        <v>178</v>
      </c>
      <c r="E132" s="234" t="s">
        <v>18</v>
      </c>
      <c r="F132" s="235" t="s">
        <v>1547</v>
      </c>
      <c r="G132" s="233"/>
      <c r="H132" s="236">
        <v>0.0035867999999999998</v>
      </c>
      <c r="I132" s="233"/>
      <c r="J132" s="233"/>
      <c r="K132" s="233"/>
      <c r="L132" s="237"/>
      <c r="M132" s="238"/>
      <c r="N132" s="239"/>
      <c r="O132" s="239"/>
      <c r="P132" s="239"/>
      <c r="Q132" s="239"/>
      <c r="R132" s="239"/>
      <c r="S132" s="239"/>
      <c r="T132" s="24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1" t="s">
        <v>178</v>
      </c>
      <c r="AU132" s="241" t="s">
        <v>84</v>
      </c>
      <c r="AV132" s="14" t="s">
        <v>84</v>
      </c>
      <c r="AW132" s="14" t="s">
        <v>180</v>
      </c>
      <c r="AX132" s="14" t="s">
        <v>76</v>
      </c>
      <c r="AY132" s="241" t="s">
        <v>167</v>
      </c>
    </row>
    <row r="133" s="14" customFormat="1">
      <c r="A133" s="14"/>
      <c r="B133" s="232"/>
      <c r="C133" s="233"/>
      <c r="D133" s="224" t="s">
        <v>178</v>
      </c>
      <c r="E133" s="234" t="s">
        <v>18</v>
      </c>
      <c r="F133" s="235" t="s">
        <v>1548</v>
      </c>
      <c r="G133" s="233"/>
      <c r="H133" s="236">
        <v>0.011214</v>
      </c>
      <c r="I133" s="233"/>
      <c r="J133" s="233"/>
      <c r="K133" s="233"/>
      <c r="L133" s="237"/>
      <c r="M133" s="238"/>
      <c r="N133" s="239"/>
      <c r="O133" s="239"/>
      <c r="P133" s="239"/>
      <c r="Q133" s="239"/>
      <c r="R133" s="239"/>
      <c r="S133" s="239"/>
      <c r="T133" s="240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1" t="s">
        <v>178</v>
      </c>
      <c r="AU133" s="241" t="s">
        <v>84</v>
      </c>
      <c r="AV133" s="14" t="s">
        <v>84</v>
      </c>
      <c r="AW133" s="14" t="s">
        <v>180</v>
      </c>
      <c r="AX133" s="14" t="s">
        <v>76</v>
      </c>
      <c r="AY133" s="241" t="s">
        <v>167</v>
      </c>
    </row>
    <row r="134" s="15" customFormat="1">
      <c r="A134" s="15"/>
      <c r="B134" s="242"/>
      <c r="C134" s="243"/>
      <c r="D134" s="224" t="s">
        <v>178</v>
      </c>
      <c r="E134" s="244" t="s">
        <v>18</v>
      </c>
      <c r="F134" s="245" t="s">
        <v>182</v>
      </c>
      <c r="G134" s="243"/>
      <c r="H134" s="246">
        <v>0.118982514</v>
      </c>
      <c r="I134" s="243"/>
      <c r="J134" s="243"/>
      <c r="K134" s="243"/>
      <c r="L134" s="247"/>
      <c r="M134" s="248"/>
      <c r="N134" s="249"/>
      <c r="O134" s="249"/>
      <c r="P134" s="249"/>
      <c r="Q134" s="249"/>
      <c r="R134" s="249"/>
      <c r="S134" s="249"/>
      <c r="T134" s="250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1" t="s">
        <v>178</v>
      </c>
      <c r="AU134" s="251" t="s">
        <v>84</v>
      </c>
      <c r="AV134" s="15" t="s">
        <v>174</v>
      </c>
      <c r="AW134" s="15" t="s">
        <v>180</v>
      </c>
      <c r="AX134" s="15" t="s">
        <v>20</v>
      </c>
      <c r="AY134" s="251" t="s">
        <v>167</v>
      </c>
    </row>
    <row r="135" s="12" customFormat="1" ht="22.8" customHeight="1">
      <c r="A135" s="12"/>
      <c r="B135" s="191"/>
      <c r="C135" s="192"/>
      <c r="D135" s="193" t="s">
        <v>75</v>
      </c>
      <c r="E135" s="204" t="s">
        <v>126</v>
      </c>
      <c r="F135" s="204" t="s">
        <v>788</v>
      </c>
      <c r="G135" s="192"/>
      <c r="H135" s="192"/>
      <c r="I135" s="192"/>
      <c r="J135" s="205">
        <f>BK135</f>
        <v>701</v>
      </c>
      <c r="K135" s="192"/>
      <c r="L135" s="196"/>
      <c r="M135" s="197"/>
      <c r="N135" s="198"/>
      <c r="O135" s="198"/>
      <c r="P135" s="199">
        <f>SUM(P136:P138)</f>
        <v>0.623</v>
      </c>
      <c r="Q135" s="198"/>
      <c r="R135" s="199">
        <f>SUM(R136:R138)</f>
        <v>0.048719999999999999</v>
      </c>
      <c r="S135" s="198"/>
      <c r="T135" s="200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20</v>
      </c>
      <c r="AT135" s="202" t="s">
        <v>75</v>
      </c>
      <c r="AU135" s="202" t="s">
        <v>20</v>
      </c>
      <c r="AY135" s="201" t="s">
        <v>167</v>
      </c>
      <c r="BK135" s="203">
        <f>SUM(BK136:BK138)</f>
        <v>701</v>
      </c>
    </row>
    <row r="136" s="2" customFormat="1" ht="37.8" customHeight="1">
      <c r="A136" s="33"/>
      <c r="B136" s="34"/>
      <c r="C136" s="206" t="s">
        <v>216</v>
      </c>
      <c r="D136" s="206" t="s">
        <v>169</v>
      </c>
      <c r="E136" s="207" t="s">
        <v>1549</v>
      </c>
      <c r="F136" s="208" t="s">
        <v>1550</v>
      </c>
      <c r="G136" s="209" t="s">
        <v>438</v>
      </c>
      <c r="H136" s="210">
        <v>1</v>
      </c>
      <c r="I136" s="211">
        <v>701</v>
      </c>
      <c r="J136" s="211">
        <f>ROUND(I136*H136,2)</f>
        <v>701</v>
      </c>
      <c r="K136" s="208" t="s">
        <v>173</v>
      </c>
      <c r="L136" s="39"/>
      <c r="M136" s="212" t="s">
        <v>18</v>
      </c>
      <c r="N136" s="213" t="s">
        <v>47</v>
      </c>
      <c r="O136" s="214">
        <v>0.623</v>
      </c>
      <c r="P136" s="214">
        <f>O136*H136</f>
        <v>0.623</v>
      </c>
      <c r="Q136" s="214">
        <v>0.048719999999999999</v>
      </c>
      <c r="R136" s="214">
        <f>Q136*H136</f>
        <v>0.048719999999999999</v>
      </c>
      <c r="S136" s="214">
        <v>0</v>
      </c>
      <c r="T136" s="21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6" t="s">
        <v>174</v>
      </c>
      <c r="AT136" s="216" t="s">
        <v>169</v>
      </c>
      <c r="AU136" s="216" t="s">
        <v>84</v>
      </c>
      <c r="AY136" s="18" t="s">
        <v>167</v>
      </c>
      <c r="BE136" s="217">
        <f>IF(N136="základní",J136,0)</f>
        <v>701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20</v>
      </c>
      <c r="BK136" s="217">
        <f>ROUND(I136*H136,2)</f>
        <v>701</v>
      </c>
      <c r="BL136" s="18" t="s">
        <v>174</v>
      </c>
      <c r="BM136" s="216" t="s">
        <v>1551</v>
      </c>
    </row>
    <row r="137" s="2" customFormat="1">
      <c r="A137" s="33"/>
      <c r="B137" s="34"/>
      <c r="C137" s="35"/>
      <c r="D137" s="218" t="s">
        <v>176</v>
      </c>
      <c r="E137" s="35"/>
      <c r="F137" s="219" t="s">
        <v>1552</v>
      </c>
      <c r="G137" s="35"/>
      <c r="H137" s="35"/>
      <c r="I137" s="35"/>
      <c r="J137" s="35"/>
      <c r="K137" s="35"/>
      <c r="L137" s="39"/>
      <c r="M137" s="220"/>
      <c r="N137" s="221"/>
      <c r="O137" s="78"/>
      <c r="P137" s="78"/>
      <c r="Q137" s="78"/>
      <c r="R137" s="78"/>
      <c r="S137" s="78"/>
      <c r="T137" s="79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8" t="s">
        <v>176</v>
      </c>
      <c r="AU137" s="18" t="s">
        <v>84</v>
      </c>
    </row>
    <row r="138" s="14" customFormat="1">
      <c r="A138" s="14"/>
      <c r="B138" s="232"/>
      <c r="C138" s="233"/>
      <c r="D138" s="224" t="s">
        <v>178</v>
      </c>
      <c r="E138" s="234" t="s">
        <v>18</v>
      </c>
      <c r="F138" s="235" t="s">
        <v>1553</v>
      </c>
      <c r="G138" s="233"/>
      <c r="H138" s="236">
        <v>1</v>
      </c>
      <c r="I138" s="233"/>
      <c r="J138" s="233"/>
      <c r="K138" s="233"/>
      <c r="L138" s="237"/>
      <c r="M138" s="238"/>
      <c r="N138" s="239"/>
      <c r="O138" s="239"/>
      <c r="P138" s="239"/>
      <c r="Q138" s="239"/>
      <c r="R138" s="239"/>
      <c r="S138" s="239"/>
      <c r="T138" s="24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1" t="s">
        <v>178</v>
      </c>
      <c r="AU138" s="241" t="s">
        <v>84</v>
      </c>
      <c r="AV138" s="14" t="s">
        <v>84</v>
      </c>
      <c r="AW138" s="14" t="s">
        <v>180</v>
      </c>
      <c r="AX138" s="14" t="s">
        <v>76</v>
      </c>
      <c r="AY138" s="241" t="s">
        <v>167</v>
      </c>
    </row>
    <row r="139" s="12" customFormat="1" ht="22.8" customHeight="1">
      <c r="A139" s="12"/>
      <c r="B139" s="191"/>
      <c r="C139" s="192"/>
      <c r="D139" s="193" t="s">
        <v>75</v>
      </c>
      <c r="E139" s="204" t="s">
        <v>196</v>
      </c>
      <c r="F139" s="204" t="s">
        <v>197</v>
      </c>
      <c r="G139" s="192"/>
      <c r="H139" s="192"/>
      <c r="I139" s="192"/>
      <c r="J139" s="205">
        <f>BK139</f>
        <v>4883.5900000000011</v>
      </c>
      <c r="K139" s="192"/>
      <c r="L139" s="196"/>
      <c r="M139" s="197"/>
      <c r="N139" s="198"/>
      <c r="O139" s="198"/>
      <c r="P139" s="199">
        <f>SUM(P140:P163)</f>
        <v>2.8868810000000007</v>
      </c>
      <c r="Q139" s="198"/>
      <c r="R139" s="199">
        <f>SUM(R140:R163)</f>
        <v>1.7044297900000001</v>
      </c>
      <c r="S139" s="198"/>
      <c r="T139" s="200">
        <f>SUM(T140:T163)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20</v>
      </c>
      <c r="AT139" s="202" t="s">
        <v>75</v>
      </c>
      <c r="AU139" s="202" t="s">
        <v>20</v>
      </c>
      <c r="AY139" s="201" t="s">
        <v>167</v>
      </c>
      <c r="BK139" s="203">
        <f>SUM(BK140:BK163)</f>
        <v>4883.5900000000011</v>
      </c>
    </row>
    <row r="140" s="2" customFormat="1" ht="33" customHeight="1">
      <c r="A140" s="33"/>
      <c r="B140" s="34"/>
      <c r="C140" s="206" t="s">
        <v>221</v>
      </c>
      <c r="D140" s="206" t="s">
        <v>169</v>
      </c>
      <c r="E140" s="207" t="s">
        <v>1554</v>
      </c>
      <c r="F140" s="208" t="s">
        <v>1555</v>
      </c>
      <c r="G140" s="209" t="s">
        <v>124</v>
      </c>
      <c r="H140" s="210">
        <v>3.375</v>
      </c>
      <c r="I140" s="211">
        <v>24.399999999999999</v>
      </c>
      <c r="J140" s="211">
        <f>ROUND(I140*H140,2)</f>
        <v>82.349999999999994</v>
      </c>
      <c r="K140" s="208" t="s">
        <v>173</v>
      </c>
      <c r="L140" s="39"/>
      <c r="M140" s="212" t="s">
        <v>18</v>
      </c>
      <c r="N140" s="213" t="s">
        <v>47</v>
      </c>
      <c r="O140" s="214">
        <v>0.040000000000000001</v>
      </c>
      <c r="P140" s="214">
        <f>O140*H140</f>
        <v>0.13500000000000001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6" t="s">
        <v>174</v>
      </c>
      <c r="AT140" s="216" t="s">
        <v>169</v>
      </c>
      <c r="AU140" s="216" t="s">
        <v>84</v>
      </c>
      <c r="AY140" s="18" t="s">
        <v>167</v>
      </c>
      <c r="BE140" s="217">
        <f>IF(N140="základní",J140,0)</f>
        <v>82.349999999999994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20</v>
      </c>
      <c r="BK140" s="217">
        <f>ROUND(I140*H140,2)</f>
        <v>82.349999999999994</v>
      </c>
      <c r="BL140" s="18" t="s">
        <v>174</v>
      </c>
      <c r="BM140" s="216" t="s">
        <v>1556</v>
      </c>
    </row>
    <row r="141" s="2" customFormat="1">
      <c r="A141" s="33"/>
      <c r="B141" s="34"/>
      <c r="C141" s="35"/>
      <c r="D141" s="218" t="s">
        <v>176</v>
      </c>
      <c r="E141" s="35"/>
      <c r="F141" s="219" t="s">
        <v>1557</v>
      </c>
      <c r="G141" s="35"/>
      <c r="H141" s="35"/>
      <c r="I141" s="35"/>
      <c r="J141" s="35"/>
      <c r="K141" s="35"/>
      <c r="L141" s="39"/>
      <c r="M141" s="220"/>
      <c r="N141" s="221"/>
      <c r="O141" s="78"/>
      <c r="P141" s="78"/>
      <c r="Q141" s="78"/>
      <c r="R141" s="78"/>
      <c r="S141" s="78"/>
      <c r="T141" s="79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8" t="s">
        <v>176</v>
      </c>
      <c r="AU141" s="18" t="s">
        <v>84</v>
      </c>
    </row>
    <row r="142" s="14" customFormat="1">
      <c r="A142" s="14"/>
      <c r="B142" s="232"/>
      <c r="C142" s="233"/>
      <c r="D142" s="224" t="s">
        <v>178</v>
      </c>
      <c r="E142" s="234" t="s">
        <v>18</v>
      </c>
      <c r="F142" s="235" t="s">
        <v>1558</v>
      </c>
      <c r="G142" s="233"/>
      <c r="H142" s="236">
        <v>3.375</v>
      </c>
      <c r="I142" s="233"/>
      <c r="J142" s="233"/>
      <c r="K142" s="233"/>
      <c r="L142" s="237"/>
      <c r="M142" s="238"/>
      <c r="N142" s="239"/>
      <c r="O142" s="239"/>
      <c r="P142" s="239"/>
      <c r="Q142" s="239"/>
      <c r="R142" s="239"/>
      <c r="S142" s="239"/>
      <c r="T142" s="240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1" t="s">
        <v>178</v>
      </c>
      <c r="AU142" s="241" t="s">
        <v>84</v>
      </c>
      <c r="AV142" s="14" t="s">
        <v>84</v>
      </c>
      <c r="AW142" s="14" t="s">
        <v>180</v>
      </c>
      <c r="AX142" s="14" t="s">
        <v>76</v>
      </c>
      <c r="AY142" s="241" t="s">
        <v>167</v>
      </c>
    </row>
    <row r="143" s="2" customFormat="1" ht="37.8" customHeight="1">
      <c r="A143" s="33"/>
      <c r="B143" s="34"/>
      <c r="C143" s="206" t="s">
        <v>228</v>
      </c>
      <c r="D143" s="206" t="s">
        <v>169</v>
      </c>
      <c r="E143" s="207" t="s">
        <v>1559</v>
      </c>
      <c r="F143" s="208" t="s">
        <v>1560</v>
      </c>
      <c r="G143" s="209" t="s">
        <v>124</v>
      </c>
      <c r="H143" s="210">
        <v>3.2000000000000002</v>
      </c>
      <c r="I143" s="211">
        <v>49</v>
      </c>
      <c r="J143" s="211">
        <f>ROUND(I143*H143,2)</f>
        <v>156.80000000000001</v>
      </c>
      <c r="K143" s="208" t="s">
        <v>173</v>
      </c>
      <c r="L143" s="39"/>
      <c r="M143" s="212" t="s">
        <v>18</v>
      </c>
      <c r="N143" s="213" t="s">
        <v>47</v>
      </c>
      <c r="O143" s="214">
        <v>0.080000000000000002</v>
      </c>
      <c r="P143" s="214">
        <f>O143*H143</f>
        <v>0.25600000000000001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16" t="s">
        <v>174</v>
      </c>
      <c r="AT143" s="216" t="s">
        <v>169</v>
      </c>
      <c r="AU143" s="216" t="s">
        <v>84</v>
      </c>
      <c r="AY143" s="18" t="s">
        <v>167</v>
      </c>
      <c r="BE143" s="217">
        <f>IF(N143="základní",J143,0)</f>
        <v>156.80000000000001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20</v>
      </c>
      <c r="BK143" s="217">
        <f>ROUND(I143*H143,2)</f>
        <v>156.80000000000001</v>
      </c>
      <c r="BL143" s="18" t="s">
        <v>174</v>
      </c>
      <c r="BM143" s="216" t="s">
        <v>1561</v>
      </c>
    </row>
    <row r="144" s="2" customFormat="1">
      <c r="A144" s="33"/>
      <c r="B144" s="34"/>
      <c r="C144" s="35"/>
      <c r="D144" s="218" t="s">
        <v>176</v>
      </c>
      <c r="E144" s="35"/>
      <c r="F144" s="219" t="s">
        <v>1562</v>
      </c>
      <c r="G144" s="35"/>
      <c r="H144" s="35"/>
      <c r="I144" s="35"/>
      <c r="J144" s="35"/>
      <c r="K144" s="35"/>
      <c r="L144" s="39"/>
      <c r="M144" s="220"/>
      <c r="N144" s="221"/>
      <c r="O144" s="78"/>
      <c r="P144" s="78"/>
      <c r="Q144" s="78"/>
      <c r="R144" s="78"/>
      <c r="S144" s="78"/>
      <c r="T144" s="79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T144" s="18" t="s">
        <v>176</v>
      </c>
      <c r="AU144" s="18" t="s">
        <v>84</v>
      </c>
    </row>
    <row r="145" s="14" customFormat="1">
      <c r="A145" s="14"/>
      <c r="B145" s="232"/>
      <c r="C145" s="233"/>
      <c r="D145" s="224" t="s">
        <v>178</v>
      </c>
      <c r="E145" s="234" t="s">
        <v>18</v>
      </c>
      <c r="F145" s="235" t="s">
        <v>1563</v>
      </c>
      <c r="G145" s="233"/>
      <c r="H145" s="236">
        <v>3.2000000000000002</v>
      </c>
      <c r="I145" s="233"/>
      <c r="J145" s="233"/>
      <c r="K145" s="233"/>
      <c r="L145" s="237"/>
      <c r="M145" s="238"/>
      <c r="N145" s="239"/>
      <c r="O145" s="239"/>
      <c r="P145" s="239"/>
      <c r="Q145" s="239"/>
      <c r="R145" s="239"/>
      <c r="S145" s="239"/>
      <c r="T145" s="24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1" t="s">
        <v>178</v>
      </c>
      <c r="AU145" s="241" t="s">
        <v>84</v>
      </c>
      <c r="AV145" s="14" t="s">
        <v>84</v>
      </c>
      <c r="AW145" s="14" t="s">
        <v>180</v>
      </c>
      <c r="AX145" s="14" t="s">
        <v>76</v>
      </c>
      <c r="AY145" s="241" t="s">
        <v>167</v>
      </c>
    </row>
    <row r="146" s="2" customFormat="1" ht="33" customHeight="1">
      <c r="A146" s="33"/>
      <c r="B146" s="34"/>
      <c r="C146" s="206" t="s">
        <v>25</v>
      </c>
      <c r="D146" s="206" t="s">
        <v>169</v>
      </c>
      <c r="E146" s="207" t="s">
        <v>1564</v>
      </c>
      <c r="F146" s="208" t="s">
        <v>1565</v>
      </c>
      <c r="G146" s="209" t="s">
        <v>172</v>
      </c>
      <c r="H146" s="210">
        <v>0.20300000000000001</v>
      </c>
      <c r="I146" s="211">
        <v>5660</v>
      </c>
      <c r="J146" s="211">
        <f>ROUND(I146*H146,2)</f>
        <v>1148.98</v>
      </c>
      <c r="K146" s="208" t="s">
        <v>173</v>
      </c>
      <c r="L146" s="39"/>
      <c r="M146" s="212" t="s">
        <v>18</v>
      </c>
      <c r="N146" s="213" t="s">
        <v>47</v>
      </c>
      <c r="O146" s="214">
        <v>3.2130000000000001</v>
      </c>
      <c r="P146" s="214">
        <f>O146*H146</f>
        <v>0.65223900000000001</v>
      </c>
      <c r="Q146" s="214">
        <v>2.5018699999999998</v>
      </c>
      <c r="R146" s="214">
        <f>Q146*H146</f>
        <v>0.50787961000000004</v>
      </c>
      <c r="S146" s="214">
        <v>0</v>
      </c>
      <c r="T146" s="21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6" t="s">
        <v>174</v>
      </c>
      <c r="AT146" s="216" t="s">
        <v>169</v>
      </c>
      <c r="AU146" s="216" t="s">
        <v>84</v>
      </c>
      <c r="AY146" s="18" t="s">
        <v>167</v>
      </c>
      <c r="BE146" s="217">
        <f>IF(N146="základní",J146,0)</f>
        <v>1148.98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20</v>
      </c>
      <c r="BK146" s="217">
        <f>ROUND(I146*H146,2)</f>
        <v>1148.98</v>
      </c>
      <c r="BL146" s="18" t="s">
        <v>174</v>
      </c>
      <c r="BM146" s="216" t="s">
        <v>1566</v>
      </c>
    </row>
    <row r="147" s="2" customFormat="1">
      <c r="A147" s="33"/>
      <c r="B147" s="34"/>
      <c r="C147" s="35"/>
      <c r="D147" s="218" t="s">
        <v>176</v>
      </c>
      <c r="E147" s="35"/>
      <c r="F147" s="219" t="s">
        <v>1567</v>
      </c>
      <c r="G147" s="35"/>
      <c r="H147" s="35"/>
      <c r="I147" s="35"/>
      <c r="J147" s="35"/>
      <c r="K147" s="35"/>
      <c r="L147" s="39"/>
      <c r="M147" s="220"/>
      <c r="N147" s="221"/>
      <c r="O147" s="78"/>
      <c r="P147" s="78"/>
      <c r="Q147" s="78"/>
      <c r="R147" s="78"/>
      <c r="S147" s="78"/>
      <c r="T147" s="79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8" t="s">
        <v>176</v>
      </c>
      <c r="AU147" s="18" t="s">
        <v>84</v>
      </c>
    </row>
    <row r="148" s="14" customFormat="1">
      <c r="A148" s="14"/>
      <c r="B148" s="232"/>
      <c r="C148" s="233"/>
      <c r="D148" s="224" t="s">
        <v>178</v>
      </c>
      <c r="E148" s="234" t="s">
        <v>18</v>
      </c>
      <c r="F148" s="235" t="s">
        <v>1568</v>
      </c>
      <c r="G148" s="233"/>
      <c r="H148" s="236">
        <v>0.20304</v>
      </c>
      <c r="I148" s="233"/>
      <c r="J148" s="233"/>
      <c r="K148" s="233"/>
      <c r="L148" s="237"/>
      <c r="M148" s="238"/>
      <c r="N148" s="239"/>
      <c r="O148" s="239"/>
      <c r="P148" s="239"/>
      <c r="Q148" s="239"/>
      <c r="R148" s="239"/>
      <c r="S148" s="239"/>
      <c r="T148" s="240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1" t="s">
        <v>178</v>
      </c>
      <c r="AU148" s="241" t="s">
        <v>84</v>
      </c>
      <c r="AV148" s="14" t="s">
        <v>84</v>
      </c>
      <c r="AW148" s="14" t="s">
        <v>180</v>
      </c>
      <c r="AX148" s="14" t="s">
        <v>76</v>
      </c>
      <c r="AY148" s="241" t="s">
        <v>167</v>
      </c>
    </row>
    <row r="149" s="15" customFormat="1">
      <c r="A149" s="15"/>
      <c r="B149" s="242"/>
      <c r="C149" s="243"/>
      <c r="D149" s="224" t="s">
        <v>178</v>
      </c>
      <c r="E149" s="244" t="s">
        <v>18</v>
      </c>
      <c r="F149" s="245" t="s">
        <v>182</v>
      </c>
      <c r="G149" s="243"/>
      <c r="H149" s="246">
        <v>0.20304</v>
      </c>
      <c r="I149" s="243"/>
      <c r="J149" s="243"/>
      <c r="K149" s="243"/>
      <c r="L149" s="247"/>
      <c r="M149" s="248"/>
      <c r="N149" s="249"/>
      <c r="O149" s="249"/>
      <c r="P149" s="249"/>
      <c r="Q149" s="249"/>
      <c r="R149" s="249"/>
      <c r="S149" s="249"/>
      <c r="T149" s="250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51" t="s">
        <v>178</v>
      </c>
      <c r="AU149" s="251" t="s">
        <v>84</v>
      </c>
      <c r="AV149" s="15" t="s">
        <v>174</v>
      </c>
      <c r="AW149" s="15" t="s">
        <v>180</v>
      </c>
      <c r="AX149" s="15" t="s">
        <v>20</v>
      </c>
      <c r="AY149" s="251" t="s">
        <v>167</v>
      </c>
    </row>
    <row r="150" s="2" customFormat="1" ht="33" customHeight="1">
      <c r="A150" s="33"/>
      <c r="B150" s="34"/>
      <c r="C150" s="206" t="s">
        <v>242</v>
      </c>
      <c r="D150" s="206" t="s">
        <v>169</v>
      </c>
      <c r="E150" s="207" t="s">
        <v>1569</v>
      </c>
      <c r="F150" s="208" t="s">
        <v>1570</v>
      </c>
      <c r="G150" s="209" t="s">
        <v>172</v>
      </c>
      <c r="H150" s="210">
        <v>0.50800000000000001</v>
      </c>
      <c r="I150" s="211">
        <v>4570</v>
      </c>
      <c r="J150" s="211">
        <f>ROUND(I150*H150,2)</f>
        <v>2321.5599999999999</v>
      </c>
      <c r="K150" s="208" t="s">
        <v>173</v>
      </c>
      <c r="L150" s="39"/>
      <c r="M150" s="212" t="s">
        <v>18</v>
      </c>
      <c r="N150" s="213" t="s">
        <v>47</v>
      </c>
      <c r="O150" s="214">
        <v>2.3170000000000002</v>
      </c>
      <c r="P150" s="214">
        <f>O150*H150</f>
        <v>1.1770360000000002</v>
      </c>
      <c r="Q150" s="214">
        <v>2.3010199999999998</v>
      </c>
      <c r="R150" s="214">
        <f>Q150*H150</f>
        <v>1.16891816</v>
      </c>
      <c r="S150" s="214">
        <v>0</v>
      </c>
      <c r="T150" s="215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6" t="s">
        <v>174</v>
      </c>
      <c r="AT150" s="216" t="s">
        <v>169</v>
      </c>
      <c r="AU150" s="216" t="s">
        <v>84</v>
      </c>
      <c r="AY150" s="18" t="s">
        <v>167</v>
      </c>
      <c r="BE150" s="217">
        <f>IF(N150="základní",J150,0)</f>
        <v>2321.5599999999999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20</v>
      </c>
      <c r="BK150" s="217">
        <f>ROUND(I150*H150,2)</f>
        <v>2321.5599999999999</v>
      </c>
      <c r="BL150" s="18" t="s">
        <v>174</v>
      </c>
      <c r="BM150" s="216" t="s">
        <v>1571</v>
      </c>
    </row>
    <row r="151" s="2" customFormat="1">
      <c r="A151" s="33"/>
      <c r="B151" s="34"/>
      <c r="C151" s="35"/>
      <c r="D151" s="218" t="s">
        <v>176</v>
      </c>
      <c r="E151" s="35"/>
      <c r="F151" s="219" t="s">
        <v>1572</v>
      </c>
      <c r="G151" s="35"/>
      <c r="H151" s="35"/>
      <c r="I151" s="35"/>
      <c r="J151" s="35"/>
      <c r="K151" s="35"/>
      <c r="L151" s="39"/>
      <c r="M151" s="220"/>
      <c r="N151" s="221"/>
      <c r="O151" s="78"/>
      <c r="P151" s="78"/>
      <c r="Q151" s="78"/>
      <c r="R151" s="78"/>
      <c r="S151" s="78"/>
      <c r="T151" s="79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8" t="s">
        <v>176</v>
      </c>
      <c r="AU151" s="18" t="s">
        <v>84</v>
      </c>
    </row>
    <row r="152" s="14" customFormat="1">
      <c r="A152" s="14"/>
      <c r="B152" s="232"/>
      <c r="C152" s="233"/>
      <c r="D152" s="224" t="s">
        <v>178</v>
      </c>
      <c r="E152" s="234" t="s">
        <v>18</v>
      </c>
      <c r="F152" s="235" t="s">
        <v>1573</v>
      </c>
      <c r="G152" s="233"/>
      <c r="H152" s="236">
        <v>0.50760000000000005</v>
      </c>
      <c r="I152" s="233"/>
      <c r="J152" s="233"/>
      <c r="K152" s="233"/>
      <c r="L152" s="237"/>
      <c r="M152" s="238"/>
      <c r="N152" s="239"/>
      <c r="O152" s="239"/>
      <c r="P152" s="239"/>
      <c r="Q152" s="239"/>
      <c r="R152" s="239"/>
      <c r="S152" s="239"/>
      <c r="T152" s="240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1" t="s">
        <v>178</v>
      </c>
      <c r="AU152" s="241" t="s">
        <v>84</v>
      </c>
      <c r="AV152" s="14" t="s">
        <v>84</v>
      </c>
      <c r="AW152" s="14" t="s">
        <v>180</v>
      </c>
      <c r="AX152" s="14" t="s">
        <v>76</v>
      </c>
      <c r="AY152" s="241" t="s">
        <v>167</v>
      </c>
    </row>
    <row r="153" s="15" customFormat="1">
      <c r="A153" s="15"/>
      <c r="B153" s="242"/>
      <c r="C153" s="243"/>
      <c r="D153" s="224" t="s">
        <v>178</v>
      </c>
      <c r="E153" s="244" t="s">
        <v>18</v>
      </c>
      <c r="F153" s="245" t="s">
        <v>182</v>
      </c>
      <c r="G153" s="243"/>
      <c r="H153" s="246">
        <v>0.50760000000000005</v>
      </c>
      <c r="I153" s="243"/>
      <c r="J153" s="243"/>
      <c r="K153" s="243"/>
      <c r="L153" s="247"/>
      <c r="M153" s="248"/>
      <c r="N153" s="249"/>
      <c r="O153" s="249"/>
      <c r="P153" s="249"/>
      <c r="Q153" s="249"/>
      <c r="R153" s="249"/>
      <c r="S153" s="249"/>
      <c r="T153" s="250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1" t="s">
        <v>178</v>
      </c>
      <c r="AU153" s="251" t="s">
        <v>84</v>
      </c>
      <c r="AV153" s="15" t="s">
        <v>174</v>
      </c>
      <c r="AW153" s="15" t="s">
        <v>180</v>
      </c>
      <c r="AX153" s="15" t="s">
        <v>20</v>
      </c>
      <c r="AY153" s="251" t="s">
        <v>167</v>
      </c>
    </row>
    <row r="154" s="2" customFormat="1" ht="44.25" customHeight="1">
      <c r="A154" s="33"/>
      <c r="B154" s="34"/>
      <c r="C154" s="206" t="s">
        <v>247</v>
      </c>
      <c r="D154" s="206" t="s">
        <v>169</v>
      </c>
      <c r="E154" s="207" t="s">
        <v>1574</v>
      </c>
      <c r="F154" s="208" t="s">
        <v>1575</v>
      </c>
      <c r="G154" s="209" t="s">
        <v>172</v>
      </c>
      <c r="H154" s="210">
        <v>0.20300000000000001</v>
      </c>
      <c r="I154" s="211">
        <v>390</v>
      </c>
      <c r="J154" s="211">
        <f>ROUND(I154*H154,2)</f>
        <v>79.170000000000002</v>
      </c>
      <c r="K154" s="208" t="s">
        <v>173</v>
      </c>
      <c r="L154" s="39"/>
      <c r="M154" s="212" t="s">
        <v>18</v>
      </c>
      <c r="N154" s="213" t="s">
        <v>47</v>
      </c>
      <c r="O154" s="214">
        <v>0.81999999999999995</v>
      </c>
      <c r="P154" s="214">
        <f>O154*H154</f>
        <v>0.16646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16" t="s">
        <v>174</v>
      </c>
      <c r="AT154" s="216" t="s">
        <v>169</v>
      </c>
      <c r="AU154" s="216" t="s">
        <v>84</v>
      </c>
      <c r="AY154" s="18" t="s">
        <v>167</v>
      </c>
      <c r="BE154" s="217">
        <f>IF(N154="základní",J154,0)</f>
        <v>79.170000000000002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20</v>
      </c>
      <c r="BK154" s="217">
        <f>ROUND(I154*H154,2)</f>
        <v>79.170000000000002</v>
      </c>
      <c r="BL154" s="18" t="s">
        <v>174</v>
      </c>
      <c r="BM154" s="216" t="s">
        <v>1576</v>
      </c>
    </row>
    <row r="155" s="2" customFormat="1">
      <c r="A155" s="33"/>
      <c r="B155" s="34"/>
      <c r="C155" s="35"/>
      <c r="D155" s="218" t="s">
        <v>176</v>
      </c>
      <c r="E155" s="35"/>
      <c r="F155" s="219" t="s">
        <v>1577</v>
      </c>
      <c r="G155" s="35"/>
      <c r="H155" s="35"/>
      <c r="I155" s="35"/>
      <c r="J155" s="35"/>
      <c r="K155" s="35"/>
      <c r="L155" s="39"/>
      <c r="M155" s="220"/>
      <c r="N155" s="221"/>
      <c r="O155" s="78"/>
      <c r="P155" s="78"/>
      <c r="Q155" s="78"/>
      <c r="R155" s="78"/>
      <c r="S155" s="78"/>
      <c r="T155" s="79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T155" s="18" t="s">
        <v>176</v>
      </c>
      <c r="AU155" s="18" t="s">
        <v>84</v>
      </c>
    </row>
    <row r="156" s="2" customFormat="1" ht="44.25" customHeight="1">
      <c r="A156" s="33"/>
      <c r="B156" s="34"/>
      <c r="C156" s="206" t="s">
        <v>255</v>
      </c>
      <c r="D156" s="206" t="s">
        <v>169</v>
      </c>
      <c r="E156" s="207" t="s">
        <v>1245</v>
      </c>
      <c r="F156" s="208" t="s">
        <v>1246</v>
      </c>
      <c r="G156" s="209" t="s">
        <v>172</v>
      </c>
      <c r="H156" s="210">
        <v>0.50800000000000001</v>
      </c>
      <c r="I156" s="211">
        <v>97.5</v>
      </c>
      <c r="J156" s="211">
        <f>ROUND(I156*H156,2)</f>
        <v>49.530000000000001</v>
      </c>
      <c r="K156" s="208" t="s">
        <v>173</v>
      </c>
      <c r="L156" s="39"/>
      <c r="M156" s="212" t="s">
        <v>18</v>
      </c>
      <c r="N156" s="213" t="s">
        <v>47</v>
      </c>
      <c r="O156" s="214">
        <v>0.20499999999999999</v>
      </c>
      <c r="P156" s="214">
        <f>O156*H156</f>
        <v>0.10414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16" t="s">
        <v>174</v>
      </c>
      <c r="AT156" s="216" t="s">
        <v>169</v>
      </c>
      <c r="AU156" s="216" t="s">
        <v>84</v>
      </c>
      <c r="AY156" s="18" t="s">
        <v>167</v>
      </c>
      <c r="BE156" s="217">
        <f>IF(N156="základní",J156,0)</f>
        <v>49.530000000000001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20</v>
      </c>
      <c r="BK156" s="217">
        <f>ROUND(I156*H156,2)</f>
        <v>49.530000000000001</v>
      </c>
      <c r="BL156" s="18" t="s">
        <v>174</v>
      </c>
      <c r="BM156" s="216" t="s">
        <v>1578</v>
      </c>
    </row>
    <row r="157" s="2" customFormat="1">
      <c r="A157" s="33"/>
      <c r="B157" s="34"/>
      <c r="C157" s="35"/>
      <c r="D157" s="218" t="s">
        <v>176</v>
      </c>
      <c r="E157" s="35"/>
      <c r="F157" s="219" t="s">
        <v>1248</v>
      </c>
      <c r="G157" s="35"/>
      <c r="H157" s="35"/>
      <c r="I157" s="35"/>
      <c r="J157" s="35"/>
      <c r="K157" s="35"/>
      <c r="L157" s="39"/>
      <c r="M157" s="220"/>
      <c r="N157" s="221"/>
      <c r="O157" s="78"/>
      <c r="P157" s="78"/>
      <c r="Q157" s="78"/>
      <c r="R157" s="78"/>
      <c r="S157" s="78"/>
      <c r="T157" s="79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8" t="s">
        <v>176</v>
      </c>
      <c r="AU157" s="18" t="s">
        <v>84</v>
      </c>
    </row>
    <row r="158" s="2" customFormat="1" ht="21.75" customHeight="1">
      <c r="A158" s="33"/>
      <c r="B158" s="34"/>
      <c r="C158" s="206" t="s">
        <v>265</v>
      </c>
      <c r="D158" s="206" t="s">
        <v>169</v>
      </c>
      <c r="E158" s="207" t="s">
        <v>1251</v>
      </c>
      <c r="F158" s="208" t="s">
        <v>1252</v>
      </c>
      <c r="G158" s="209" t="s">
        <v>322</v>
      </c>
      <c r="H158" s="210">
        <v>0.025999999999999999</v>
      </c>
      <c r="I158" s="211">
        <v>40200</v>
      </c>
      <c r="J158" s="211">
        <f>ROUND(I158*H158,2)</f>
        <v>1045.2000000000001</v>
      </c>
      <c r="K158" s="208" t="s">
        <v>173</v>
      </c>
      <c r="L158" s="39"/>
      <c r="M158" s="212" t="s">
        <v>18</v>
      </c>
      <c r="N158" s="213" t="s">
        <v>47</v>
      </c>
      <c r="O158" s="214">
        <v>15.231</v>
      </c>
      <c r="P158" s="214">
        <f>O158*H158</f>
        <v>0.39600599999999997</v>
      </c>
      <c r="Q158" s="214">
        <v>1.06277</v>
      </c>
      <c r="R158" s="214">
        <f>Q158*H158</f>
        <v>0.02763202</v>
      </c>
      <c r="S158" s="214">
        <v>0</v>
      </c>
      <c r="T158" s="215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6" t="s">
        <v>174</v>
      </c>
      <c r="AT158" s="216" t="s">
        <v>169</v>
      </c>
      <c r="AU158" s="216" t="s">
        <v>84</v>
      </c>
      <c r="AY158" s="18" t="s">
        <v>167</v>
      </c>
      <c r="BE158" s="217">
        <f>IF(N158="základní",J158,0)</f>
        <v>1045.2000000000001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20</v>
      </c>
      <c r="BK158" s="217">
        <f>ROUND(I158*H158,2)</f>
        <v>1045.2000000000001</v>
      </c>
      <c r="BL158" s="18" t="s">
        <v>174</v>
      </c>
      <c r="BM158" s="216" t="s">
        <v>1579</v>
      </c>
    </row>
    <row r="159" s="2" customFormat="1">
      <c r="A159" s="33"/>
      <c r="B159" s="34"/>
      <c r="C159" s="35"/>
      <c r="D159" s="218" t="s">
        <v>176</v>
      </c>
      <c r="E159" s="35"/>
      <c r="F159" s="219" t="s">
        <v>1254</v>
      </c>
      <c r="G159" s="35"/>
      <c r="H159" s="35"/>
      <c r="I159" s="35"/>
      <c r="J159" s="35"/>
      <c r="K159" s="35"/>
      <c r="L159" s="39"/>
      <c r="M159" s="220"/>
      <c r="N159" s="221"/>
      <c r="O159" s="78"/>
      <c r="P159" s="78"/>
      <c r="Q159" s="78"/>
      <c r="R159" s="78"/>
      <c r="S159" s="78"/>
      <c r="T159" s="79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8" t="s">
        <v>176</v>
      </c>
      <c r="AU159" s="18" t="s">
        <v>84</v>
      </c>
    </row>
    <row r="160" s="13" customFormat="1">
      <c r="A160" s="13"/>
      <c r="B160" s="222"/>
      <c r="C160" s="223"/>
      <c r="D160" s="224" t="s">
        <v>178</v>
      </c>
      <c r="E160" s="225" t="s">
        <v>18</v>
      </c>
      <c r="F160" s="226" t="s">
        <v>1580</v>
      </c>
      <c r="G160" s="223"/>
      <c r="H160" s="225" t="s">
        <v>18</v>
      </c>
      <c r="I160" s="223"/>
      <c r="J160" s="223"/>
      <c r="K160" s="223"/>
      <c r="L160" s="227"/>
      <c r="M160" s="228"/>
      <c r="N160" s="229"/>
      <c r="O160" s="229"/>
      <c r="P160" s="229"/>
      <c r="Q160" s="229"/>
      <c r="R160" s="229"/>
      <c r="S160" s="229"/>
      <c r="T160" s="23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1" t="s">
        <v>178</v>
      </c>
      <c r="AU160" s="231" t="s">
        <v>84</v>
      </c>
      <c r="AV160" s="13" t="s">
        <v>20</v>
      </c>
      <c r="AW160" s="13" t="s">
        <v>180</v>
      </c>
      <c r="AX160" s="13" t="s">
        <v>76</v>
      </c>
      <c r="AY160" s="231" t="s">
        <v>167</v>
      </c>
    </row>
    <row r="161" s="14" customFormat="1">
      <c r="A161" s="14"/>
      <c r="B161" s="232"/>
      <c r="C161" s="233"/>
      <c r="D161" s="224" t="s">
        <v>178</v>
      </c>
      <c r="E161" s="234" t="s">
        <v>18</v>
      </c>
      <c r="F161" s="235" t="s">
        <v>1581</v>
      </c>
      <c r="G161" s="233"/>
      <c r="H161" s="236">
        <v>0.012859199999999999</v>
      </c>
      <c r="I161" s="233"/>
      <c r="J161" s="233"/>
      <c r="K161" s="233"/>
      <c r="L161" s="237"/>
      <c r="M161" s="238"/>
      <c r="N161" s="239"/>
      <c r="O161" s="239"/>
      <c r="P161" s="239"/>
      <c r="Q161" s="239"/>
      <c r="R161" s="239"/>
      <c r="S161" s="239"/>
      <c r="T161" s="240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1" t="s">
        <v>178</v>
      </c>
      <c r="AU161" s="241" t="s">
        <v>84</v>
      </c>
      <c r="AV161" s="14" t="s">
        <v>84</v>
      </c>
      <c r="AW161" s="14" t="s">
        <v>180</v>
      </c>
      <c r="AX161" s="14" t="s">
        <v>76</v>
      </c>
      <c r="AY161" s="241" t="s">
        <v>167</v>
      </c>
    </row>
    <row r="162" s="14" customFormat="1">
      <c r="A162" s="14"/>
      <c r="B162" s="232"/>
      <c r="C162" s="233"/>
      <c r="D162" s="224" t="s">
        <v>178</v>
      </c>
      <c r="E162" s="234" t="s">
        <v>18</v>
      </c>
      <c r="F162" s="235" t="s">
        <v>1582</v>
      </c>
      <c r="G162" s="233"/>
      <c r="H162" s="236">
        <v>0.012859199999999999</v>
      </c>
      <c r="I162" s="233"/>
      <c r="J162" s="233"/>
      <c r="K162" s="233"/>
      <c r="L162" s="237"/>
      <c r="M162" s="238"/>
      <c r="N162" s="239"/>
      <c r="O162" s="239"/>
      <c r="P162" s="239"/>
      <c r="Q162" s="239"/>
      <c r="R162" s="239"/>
      <c r="S162" s="239"/>
      <c r="T162" s="24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1" t="s">
        <v>178</v>
      </c>
      <c r="AU162" s="241" t="s">
        <v>84</v>
      </c>
      <c r="AV162" s="14" t="s">
        <v>84</v>
      </c>
      <c r="AW162" s="14" t="s">
        <v>180</v>
      </c>
      <c r="AX162" s="14" t="s">
        <v>76</v>
      </c>
      <c r="AY162" s="241" t="s">
        <v>167</v>
      </c>
    </row>
    <row r="163" s="15" customFormat="1">
      <c r="A163" s="15"/>
      <c r="B163" s="242"/>
      <c r="C163" s="243"/>
      <c r="D163" s="224" t="s">
        <v>178</v>
      </c>
      <c r="E163" s="244" t="s">
        <v>18</v>
      </c>
      <c r="F163" s="245" t="s">
        <v>182</v>
      </c>
      <c r="G163" s="243"/>
      <c r="H163" s="246">
        <v>0.025718399999999999</v>
      </c>
      <c r="I163" s="243"/>
      <c r="J163" s="243"/>
      <c r="K163" s="243"/>
      <c r="L163" s="247"/>
      <c r="M163" s="248"/>
      <c r="N163" s="249"/>
      <c r="O163" s="249"/>
      <c r="P163" s="249"/>
      <c r="Q163" s="249"/>
      <c r="R163" s="249"/>
      <c r="S163" s="249"/>
      <c r="T163" s="25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1" t="s">
        <v>178</v>
      </c>
      <c r="AU163" s="251" t="s">
        <v>84</v>
      </c>
      <c r="AV163" s="15" t="s">
        <v>174</v>
      </c>
      <c r="AW163" s="15" t="s">
        <v>180</v>
      </c>
      <c r="AX163" s="15" t="s">
        <v>20</v>
      </c>
      <c r="AY163" s="251" t="s">
        <v>167</v>
      </c>
    </row>
    <row r="164" s="12" customFormat="1" ht="22.8" customHeight="1">
      <c r="A164" s="12"/>
      <c r="B164" s="191"/>
      <c r="C164" s="192"/>
      <c r="D164" s="193" t="s">
        <v>75</v>
      </c>
      <c r="E164" s="204" t="s">
        <v>228</v>
      </c>
      <c r="F164" s="204" t="s">
        <v>264</v>
      </c>
      <c r="G164" s="192"/>
      <c r="H164" s="192"/>
      <c r="I164" s="192"/>
      <c r="J164" s="205">
        <f>BK164</f>
        <v>1107.1500000000001</v>
      </c>
      <c r="K164" s="192"/>
      <c r="L164" s="196"/>
      <c r="M164" s="197"/>
      <c r="N164" s="198"/>
      <c r="O164" s="198"/>
      <c r="P164" s="199">
        <f>SUM(P165:P174)</f>
        <v>2.0874800000000002</v>
      </c>
      <c r="Q164" s="198"/>
      <c r="R164" s="199">
        <f>SUM(R165:R174)</f>
        <v>0.00050319999999999998</v>
      </c>
      <c r="S164" s="198"/>
      <c r="T164" s="200">
        <f>SUM(T165:T174)</f>
        <v>0.109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1" t="s">
        <v>20</v>
      </c>
      <c r="AT164" s="202" t="s">
        <v>75</v>
      </c>
      <c r="AU164" s="202" t="s">
        <v>20</v>
      </c>
      <c r="AY164" s="201" t="s">
        <v>167</v>
      </c>
      <c r="BK164" s="203">
        <f>SUM(BK165:BK174)</f>
        <v>1107.1500000000001</v>
      </c>
    </row>
    <row r="165" s="2" customFormat="1" ht="37.8" customHeight="1">
      <c r="A165" s="33"/>
      <c r="B165" s="34"/>
      <c r="C165" s="206" t="s">
        <v>8</v>
      </c>
      <c r="D165" s="206" t="s">
        <v>169</v>
      </c>
      <c r="E165" s="207" t="s">
        <v>285</v>
      </c>
      <c r="F165" s="208" t="s">
        <v>286</v>
      </c>
      <c r="G165" s="209" t="s">
        <v>124</v>
      </c>
      <c r="H165" s="210">
        <v>2.96</v>
      </c>
      <c r="I165" s="211">
        <v>65.200000000000003</v>
      </c>
      <c r="J165" s="211">
        <f>ROUND(I165*H165,2)</f>
        <v>192.99000000000001</v>
      </c>
      <c r="K165" s="208" t="s">
        <v>173</v>
      </c>
      <c r="L165" s="39"/>
      <c r="M165" s="212" t="s">
        <v>18</v>
      </c>
      <c r="N165" s="213" t="s">
        <v>47</v>
      </c>
      <c r="O165" s="214">
        <v>0.105</v>
      </c>
      <c r="P165" s="214">
        <f>O165*H165</f>
        <v>0.31079999999999997</v>
      </c>
      <c r="Q165" s="214">
        <v>0.00012999999999999999</v>
      </c>
      <c r="R165" s="214">
        <f>Q165*H165</f>
        <v>0.00038479999999999997</v>
      </c>
      <c r="S165" s="214">
        <v>0</v>
      </c>
      <c r="T165" s="215">
        <f>S165*H165</f>
        <v>0</v>
      </c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R165" s="216" t="s">
        <v>174</v>
      </c>
      <c r="AT165" s="216" t="s">
        <v>169</v>
      </c>
      <c r="AU165" s="216" t="s">
        <v>84</v>
      </c>
      <c r="AY165" s="18" t="s">
        <v>167</v>
      </c>
      <c r="BE165" s="217">
        <f>IF(N165="základní",J165,0)</f>
        <v>192.99000000000001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20</v>
      </c>
      <c r="BK165" s="217">
        <f>ROUND(I165*H165,2)</f>
        <v>192.99000000000001</v>
      </c>
      <c r="BL165" s="18" t="s">
        <v>174</v>
      </c>
      <c r="BM165" s="216" t="s">
        <v>1583</v>
      </c>
    </row>
    <row r="166" s="2" customFormat="1">
      <c r="A166" s="33"/>
      <c r="B166" s="34"/>
      <c r="C166" s="35"/>
      <c r="D166" s="218" t="s">
        <v>176</v>
      </c>
      <c r="E166" s="35"/>
      <c r="F166" s="219" t="s">
        <v>288</v>
      </c>
      <c r="G166" s="35"/>
      <c r="H166" s="35"/>
      <c r="I166" s="35"/>
      <c r="J166" s="35"/>
      <c r="K166" s="35"/>
      <c r="L166" s="39"/>
      <c r="M166" s="220"/>
      <c r="N166" s="221"/>
      <c r="O166" s="78"/>
      <c r="P166" s="78"/>
      <c r="Q166" s="78"/>
      <c r="R166" s="78"/>
      <c r="S166" s="78"/>
      <c r="T166" s="79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T166" s="18" t="s">
        <v>176</v>
      </c>
      <c r="AU166" s="18" t="s">
        <v>84</v>
      </c>
    </row>
    <row r="167" s="14" customFormat="1">
      <c r="A167" s="14"/>
      <c r="B167" s="232"/>
      <c r="C167" s="233"/>
      <c r="D167" s="224" t="s">
        <v>178</v>
      </c>
      <c r="E167" s="234" t="s">
        <v>18</v>
      </c>
      <c r="F167" s="235" t="s">
        <v>1584</v>
      </c>
      <c r="G167" s="233"/>
      <c r="H167" s="236">
        <v>2.96</v>
      </c>
      <c r="I167" s="233"/>
      <c r="J167" s="233"/>
      <c r="K167" s="233"/>
      <c r="L167" s="237"/>
      <c r="M167" s="238"/>
      <c r="N167" s="239"/>
      <c r="O167" s="239"/>
      <c r="P167" s="239"/>
      <c r="Q167" s="239"/>
      <c r="R167" s="239"/>
      <c r="S167" s="239"/>
      <c r="T167" s="24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1" t="s">
        <v>178</v>
      </c>
      <c r="AU167" s="241" t="s">
        <v>84</v>
      </c>
      <c r="AV167" s="14" t="s">
        <v>84</v>
      </c>
      <c r="AW167" s="14" t="s">
        <v>180</v>
      </c>
      <c r="AX167" s="14" t="s">
        <v>76</v>
      </c>
      <c r="AY167" s="241" t="s">
        <v>167</v>
      </c>
    </row>
    <row r="168" s="2" customFormat="1" ht="37.8" customHeight="1">
      <c r="A168" s="33"/>
      <c r="B168" s="34"/>
      <c r="C168" s="206" t="s">
        <v>277</v>
      </c>
      <c r="D168" s="206" t="s">
        <v>169</v>
      </c>
      <c r="E168" s="207" t="s">
        <v>1585</v>
      </c>
      <c r="F168" s="208" t="s">
        <v>1586</v>
      </c>
      <c r="G168" s="209" t="s">
        <v>124</v>
      </c>
      <c r="H168" s="210">
        <v>2.96</v>
      </c>
      <c r="I168" s="211">
        <v>146</v>
      </c>
      <c r="J168" s="211">
        <f>ROUND(I168*H168,2)</f>
        <v>432.16000000000002</v>
      </c>
      <c r="K168" s="208" t="s">
        <v>173</v>
      </c>
      <c r="L168" s="39"/>
      <c r="M168" s="212" t="s">
        <v>18</v>
      </c>
      <c r="N168" s="213" t="s">
        <v>47</v>
      </c>
      <c r="O168" s="214">
        <v>0.308</v>
      </c>
      <c r="P168" s="214">
        <f>O168*H168</f>
        <v>0.91167999999999993</v>
      </c>
      <c r="Q168" s="214">
        <v>4.0000000000000003E-05</v>
      </c>
      <c r="R168" s="214">
        <f>Q168*H168</f>
        <v>0.00011840000000000001</v>
      </c>
      <c r="S168" s="214">
        <v>0</v>
      </c>
      <c r="T168" s="21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16" t="s">
        <v>174</v>
      </c>
      <c r="AT168" s="216" t="s">
        <v>169</v>
      </c>
      <c r="AU168" s="216" t="s">
        <v>84</v>
      </c>
      <c r="AY168" s="18" t="s">
        <v>167</v>
      </c>
      <c r="BE168" s="217">
        <f>IF(N168="základní",J168,0)</f>
        <v>432.16000000000002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20</v>
      </c>
      <c r="BK168" s="217">
        <f>ROUND(I168*H168,2)</f>
        <v>432.16000000000002</v>
      </c>
      <c r="BL168" s="18" t="s">
        <v>174</v>
      </c>
      <c r="BM168" s="216" t="s">
        <v>1587</v>
      </c>
    </row>
    <row r="169" s="2" customFormat="1">
      <c r="A169" s="33"/>
      <c r="B169" s="34"/>
      <c r="C169" s="35"/>
      <c r="D169" s="218" t="s">
        <v>176</v>
      </c>
      <c r="E169" s="35"/>
      <c r="F169" s="219" t="s">
        <v>1588</v>
      </c>
      <c r="G169" s="35"/>
      <c r="H169" s="35"/>
      <c r="I169" s="35"/>
      <c r="J169" s="35"/>
      <c r="K169" s="35"/>
      <c r="L169" s="39"/>
      <c r="M169" s="220"/>
      <c r="N169" s="221"/>
      <c r="O169" s="78"/>
      <c r="P169" s="78"/>
      <c r="Q169" s="78"/>
      <c r="R169" s="78"/>
      <c r="S169" s="78"/>
      <c r="T169" s="79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T169" s="18" t="s">
        <v>176</v>
      </c>
      <c r="AU169" s="18" t="s">
        <v>84</v>
      </c>
    </row>
    <row r="170" s="14" customFormat="1">
      <c r="A170" s="14"/>
      <c r="B170" s="232"/>
      <c r="C170" s="233"/>
      <c r="D170" s="224" t="s">
        <v>178</v>
      </c>
      <c r="E170" s="234" t="s">
        <v>18</v>
      </c>
      <c r="F170" s="235" t="s">
        <v>1584</v>
      </c>
      <c r="G170" s="233"/>
      <c r="H170" s="236">
        <v>2.96</v>
      </c>
      <c r="I170" s="233"/>
      <c r="J170" s="233"/>
      <c r="K170" s="233"/>
      <c r="L170" s="237"/>
      <c r="M170" s="238"/>
      <c r="N170" s="239"/>
      <c r="O170" s="239"/>
      <c r="P170" s="239"/>
      <c r="Q170" s="239"/>
      <c r="R170" s="239"/>
      <c r="S170" s="239"/>
      <c r="T170" s="24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1" t="s">
        <v>178</v>
      </c>
      <c r="AU170" s="241" t="s">
        <v>84</v>
      </c>
      <c r="AV170" s="14" t="s">
        <v>84</v>
      </c>
      <c r="AW170" s="14" t="s">
        <v>180</v>
      </c>
      <c r="AX170" s="14" t="s">
        <v>76</v>
      </c>
      <c r="AY170" s="241" t="s">
        <v>167</v>
      </c>
    </row>
    <row r="171" s="2" customFormat="1" ht="24.15" customHeight="1">
      <c r="A171" s="33"/>
      <c r="B171" s="34"/>
      <c r="C171" s="206" t="s">
        <v>284</v>
      </c>
      <c r="D171" s="206" t="s">
        <v>169</v>
      </c>
      <c r="E171" s="207" t="s">
        <v>1589</v>
      </c>
      <c r="F171" s="208" t="s">
        <v>1590</v>
      </c>
      <c r="G171" s="209" t="s">
        <v>438</v>
      </c>
      <c r="H171" s="210">
        <v>1</v>
      </c>
      <c r="I171" s="211">
        <v>482</v>
      </c>
      <c r="J171" s="211">
        <f>ROUND(I171*H171,2)</f>
        <v>482</v>
      </c>
      <c r="K171" s="208" t="s">
        <v>173</v>
      </c>
      <c r="L171" s="39"/>
      <c r="M171" s="212" t="s">
        <v>18</v>
      </c>
      <c r="N171" s="213" t="s">
        <v>47</v>
      </c>
      <c r="O171" s="214">
        <v>0.86499999999999999</v>
      </c>
      <c r="P171" s="214">
        <f>O171*H171</f>
        <v>0.86499999999999999</v>
      </c>
      <c r="Q171" s="214">
        <v>0</v>
      </c>
      <c r="R171" s="214">
        <f>Q171*H171</f>
        <v>0</v>
      </c>
      <c r="S171" s="214">
        <v>0.109</v>
      </c>
      <c r="T171" s="215">
        <f>S171*H171</f>
        <v>0.109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6" t="s">
        <v>174</v>
      </c>
      <c r="AT171" s="216" t="s">
        <v>169</v>
      </c>
      <c r="AU171" s="216" t="s">
        <v>84</v>
      </c>
      <c r="AY171" s="18" t="s">
        <v>167</v>
      </c>
      <c r="BE171" s="217">
        <f>IF(N171="základní",J171,0)</f>
        <v>482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20</v>
      </c>
      <c r="BK171" s="217">
        <f>ROUND(I171*H171,2)</f>
        <v>482</v>
      </c>
      <c r="BL171" s="18" t="s">
        <v>174</v>
      </c>
      <c r="BM171" s="216" t="s">
        <v>1591</v>
      </c>
    </row>
    <row r="172" s="2" customFormat="1">
      <c r="A172" s="33"/>
      <c r="B172" s="34"/>
      <c r="C172" s="35"/>
      <c r="D172" s="218" t="s">
        <v>176</v>
      </c>
      <c r="E172" s="35"/>
      <c r="F172" s="219" t="s">
        <v>1592</v>
      </c>
      <c r="G172" s="35"/>
      <c r="H172" s="35"/>
      <c r="I172" s="35"/>
      <c r="J172" s="35"/>
      <c r="K172" s="35"/>
      <c r="L172" s="39"/>
      <c r="M172" s="220"/>
      <c r="N172" s="221"/>
      <c r="O172" s="78"/>
      <c r="P172" s="78"/>
      <c r="Q172" s="78"/>
      <c r="R172" s="78"/>
      <c r="S172" s="78"/>
      <c r="T172" s="79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8" t="s">
        <v>176</v>
      </c>
      <c r="AU172" s="18" t="s">
        <v>84</v>
      </c>
    </row>
    <row r="173" s="14" customFormat="1">
      <c r="A173" s="14"/>
      <c r="B173" s="232"/>
      <c r="C173" s="233"/>
      <c r="D173" s="224" t="s">
        <v>178</v>
      </c>
      <c r="E173" s="234" t="s">
        <v>18</v>
      </c>
      <c r="F173" s="235" t="s">
        <v>1593</v>
      </c>
      <c r="G173" s="233"/>
      <c r="H173" s="236">
        <v>1</v>
      </c>
      <c r="I173" s="233"/>
      <c r="J173" s="233"/>
      <c r="K173" s="233"/>
      <c r="L173" s="237"/>
      <c r="M173" s="238"/>
      <c r="N173" s="239"/>
      <c r="O173" s="239"/>
      <c r="P173" s="239"/>
      <c r="Q173" s="239"/>
      <c r="R173" s="239"/>
      <c r="S173" s="239"/>
      <c r="T173" s="240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1" t="s">
        <v>178</v>
      </c>
      <c r="AU173" s="241" t="s">
        <v>84</v>
      </c>
      <c r="AV173" s="14" t="s">
        <v>84</v>
      </c>
      <c r="AW173" s="14" t="s">
        <v>180</v>
      </c>
      <c r="AX173" s="14" t="s">
        <v>76</v>
      </c>
      <c r="AY173" s="241" t="s">
        <v>167</v>
      </c>
    </row>
    <row r="174" s="15" customFormat="1">
      <c r="A174" s="15"/>
      <c r="B174" s="242"/>
      <c r="C174" s="243"/>
      <c r="D174" s="224" t="s">
        <v>178</v>
      </c>
      <c r="E174" s="244" t="s">
        <v>18</v>
      </c>
      <c r="F174" s="245" t="s">
        <v>182</v>
      </c>
      <c r="G174" s="243"/>
      <c r="H174" s="246">
        <v>1</v>
      </c>
      <c r="I174" s="243"/>
      <c r="J174" s="243"/>
      <c r="K174" s="243"/>
      <c r="L174" s="247"/>
      <c r="M174" s="248"/>
      <c r="N174" s="249"/>
      <c r="O174" s="249"/>
      <c r="P174" s="249"/>
      <c r="Q174" s="249"/>
      <c r="R174" s="249"/>
      <c r="S174" s="249"/>
      <c r="T174" s="25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1" t="s">
        <v>178</v>
      </c>
      <c r="AU174" s="251" t="s">
        <v>84</v>
      </c>
      <c r="AV174" s="15" t="s">
        <v>174</v>
      </c>
      <c r="AW174" s="15" t="s">
        <v>180</v>
      </c>
      <c r="AX174" s="15" t="s">
        <v>20</v>
      </c>
      <c r="AY174" s="251" t="s">
        <v>167</v>
      </c>
    </row>
    <row r="175" s="12" customFormat="1" ht="22.8" customHeight="1">
      <c r="A175" s="12"/>
      <c r="B175" s="191"/>
      <c r="C175" s="192"/>
      <c r="D175" s="193" t="s">
        <v>75</v>
      </c>
      <c r="E175" s="204" t="s">
        <v>347</v>
      </c>
      <c r="F175" s="204" t="s">
        <v>348</v>
      </c>
      <c r="G175" s="192"/>
      <c r="H175" s="192"/>
      <c r="I175" s="192"/>
      <c r="J175" s="205">
        <f>BK175</f>
        <v>93322.539999999994</v>
      </c>
      <c r="K175" s="192"/>
      <c r="L175" s="196"/>
      <c r="M175" s="197"/>
      <c r="N175" s="198"/>
      <c r="O175" s="198"/>
      <c r="P175" s="199">
        <f>SUM(P176:P177)</f>
        <v>79.853303999999994</v>
      </c>
      <c r="Q175" s="198"/>
      <c r="R175" s="199">
        <f>SUM(R176:R177)</f>
        <v>0</v>
      </c>
      <c r="S175" s="198"/>
      <c r="T175" s="200">
        <f>SUM(T176:T177)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1" t="s">
        <v>20</v>
      </c>
      <c r="AT175" s="202" t="s">
        <v>75</v>
      </c>
      <c r="AU175" s="202" t="s">
        <v>20</v>
      </c>
      <c r="AY175" s="201" t="s">
        <v>167</v>
      </c>
      <c r="BK175" s="203">
        <f>SUM(BK176:BK177)</f>
        <v>93322.539999999994</v>
      </c>
    </row>
    <row r="176" s="2" customFormat="1" ht="49.05" customHeight="1">
      <c r="A176" s="33"/>
      <c r="B176" s="34"/>
      <c r="C176" s="206" t="s">
        <v>290</v>
      </c>
      <c r="D176" s="206" t="s">
        <v>169</v>
      </c>
      <c r="E176" s="207" t="s">
        <v>350</v>
      </c>
      <c r="F176" s="208" t="s">
        <v>351</v>
      </c>
      <c r="G176" s="209" t="s">
        <v>322</v>
      </c>
      <c r="H176" s="210">
        <v>240.52199999999999</v>
      </c>
      <c r="I176" s="211">
        <v>388</v>
      </c>
      <c r="J176" s="211">
        <f>ROUND(I176*H176,2)</f>
        <v>93322.539999999994</v>
      </c>
      <c r="K176" s="208" t="s">
        <v>173</v>
      </c>
      <c r="L176" s="39"/>
      <c r="M176" s="212" t="s">
        <v>18</v>
      </c>
      <c r="N176" s="213" t="s">
        <v>47</v>
      </c>
      <c r="O176" s="214">
        <v>0.33200000000000002</v>
      </c>
      <c r="P176" s="214">
        <f>O176*H176</f>
        <v>79.853303999999994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6" t="s">
        <v>174</v>
      </c>
      <c r="AT176" s="216" t="s">
        <v>169</v>
      </c>
      <c r="AU176" s="216" t="s">
        <v>84</v>
      </c>
      <c r="AY176" s="18" t="s">
        <v>167</v>
      </c>
      <c r="BE176" s="217">
        <f>IF(N176="základní",J176,0)</f>
        <v>93322.539999999994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20</v>
      </c>
      <c r="BK176" s="217">
        <f>ROUND(I176*H176,2)</f>
        <v>93322.539999999994</v>
      </c>
      <c r="BL176" s="18" t="s">
        <v>174</v>
      </c>
      <c r="BM176" s="216" t="s">
        <v>1594</v>
      </c>
    </row>
    <row r="177" s="2" customFormat="1">
      <c r="A177" s="33"/>
      <c r="B177" s="34"/>
      <c r="C177" s="35"/>
      <c r="D177" s="218" t="s">
        <v>176</v>
      </c>
      <c r="E177" s="35"/>
      <c r="F177" s="219" t="s">
        <v>353</v>
      </c>
      <c r="G177" s="35"/>
      <c r="H177" s="35"/>
      <c r="I177" s="35"/>
      <c r="J177" s="35"/>
      <c r="K177" s="35"/>
      <c r="L177" s="39"/>
      <c r="M177" s="220"/>
      <c r="N177" s="221"/>
      <c r="O177" s="78"/>
      <c r="P177" s="78"/>
      <c r="Q177" s="78"/>
      <c r="R177" s="78"/>
      <c r="S177" s="78"/>
      <c r="T177" s="79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8" t="s">
        <v>176</v>
      </c>
      <c r="AU177" s="18" t="s">
        <v>84</v>
      </c>
    </row>
    <row r="178" s="12" customFormat="1" ht="25.92" customHeight="1">
      <c r="A178" s="12"/>
      <c r="B178" s="191"/>
      <c r="C178" s="192"/>
      <c r="D178" s="193" t="s">
        <v>75</v>
      </c>
      <c r="E178" s="194" t="s">
        <v>359</v>
      </c>
      <c r="F178" s="194" t="s">
        <v>360</v>
      </c>
      <c r="G178" s="192"/>
      <c r="H178" s="192"/>
      <c r="I178" s="192"/>
      <c r="J178" s="195">
        <f>BK178</f>
        <v>12338.82</v>
      </c>
      <c r="K178" s="192"/>
      <c r="L178" s="196"/>
      <c r="M178" s="197"/>
      <c r="N178" s="198"/>
      <c r="O178" s="198"/>
      <c r="P178" s="199">
        <f>P179+P204+P214+P225</f>
        <v>12.748028000000002</v>
      </c>
      <c r="Q178" s="198"/>
      <c r="R178" s="199">
        <f>R179+R204+R214+R225</f>
        <v>0.057195250000000003</v>
      </c>
      <c r="S178" s="198"/>
      <c r="T178" s="200">
        <f>T179+T204+T214+T225</f>
        <v>0.012703359999999999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01" t="s">
        <v>84</v>
      </c>
      <c r="AT178" s="202" t="s">
        <v>75</v>
      </c>
      <c r="AU178" s="202" t="s">
        <v>76</v>
      </c>
      <c r="AY178" s="201" t="s">
        <v>167</v>
      </c>
      <c r="BK178" s="203">
        <f>BK179+BK204+BK214+BK225</f>
        <v>12338.82</v>
      </c>
    </row>
    <row r="179" s="12" customFormat="1" ht="22.8" customHeight="1">
      <c r="A179" s="12"/>
      <c r="B179" s="191"/>
      <c r="C179" s="192"/>
      <c r="D179" s="193" t="s">
        <v>75</v>
      </c>
      <c r="E179" s="204" t="s">
        <v>361</v>
      </c>
      <c r="F179" s="204" t="s">
        <v>362</v>
      </c>
      <c r="G179" s="192"/>
      <c r="H179" s="192"/>
      <c r="I179" s="192"/>
      <c r="J179" s="205">
        <f>BK179</f>
        <v>621.05999999999995</v>
      </c>
      <c r="K179" s="192"/>
      <c r="L179" s="196"/>
      <c r="M179" s="197"/>
      <c r="N179" s="198"/>
      <c r="O179" s="198"/>
      <c r="P179" s="199">
        <f>SUM(P180:P203)</f>
        <v>0.66942100000000004</v>
      </c>
      <c r="Q179" s="198"/>
      <c r="R179" s="199">
        <f>SUM(R180:R203)</f>
        <v>0.0040332900000000001</v>
      </c>
      <c r="S179" s="198"/>
      <c r="T179" s="200">
        <f>SUM(T180:T203)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1" t="s">
        <v>84</v>
      </c>
      <c r="AT179" s="202" t="s">
        <v>75</v>
      </c>
      <c r="AU179" s="202" t="s">
        <v>20</v>
      </c>
      <c r="AY179" s="201" t="s">
        <v>167</v>
      </c>
      <c r="BK179" s="203">
        <f>SUM(BK180:BK203)</f>
        <v>621.05999999999995</v>
      </c>
    </row>
    <row r="180" s="2" customFormat="1" ht="33" customHeight="1">
      <c r="A180" s="33"/>
      <c r="B180" s="34"/>
      <c r="C180" s="206" t="s">
        <v>298</v>
      </c>
      <c r="D180" s="206" t="s">
        <v>169</v>
      </c>
      <c r="E180" s="207" t="s">
        <v>1595</v>
      </c>
      <c r="F180" s="208" t="s">
        <v>1596</v>
      </c>
      <c r="G180" s="209" t="s">
        <v>124</v>
      </c>
      <c r="H180" s="210">
        <v>3.3839999999999999</v>
      </c>
      <c r="I180" s="211">
        <v>21.699999999999999</v>
      </c>
      <c r="J180" s="211">
        <f>ROUND(I180*H180,2)</f>
        <v>73.430000000000007</v>
      </c>
      <c r="K180" s="208" t="s">
        <v>173</v>
      </c>
      <c r="L180" s="39"/>
      <c r="M180" s="212" t="s">
        <v>18</v>
      </c>
      <c r="N180" s="213" t="s">
        <v>47</v>
      </c>
      <c r="O180" s="214">
        <v>0.036999999999999998</v>
      </c>
      <c r="P180" s="214">
        <f>O180*H180</f>
        <v>0.12520799999999999</v>
      </c>
      <c r="Q180" s="214">
        <v>3.0000000000000001E-05</v>
      </c>
      <c r="R180" s="214">
        <f>Q180*H180</f>
        <v>0.00010152</v>
      </c>
      <c r="S180" s="214">
        <v>0</v>
      </c>
      <c r="T180" s="21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16" t="s">
        <v>277</v>
      </c>
      <c r="AT180" s="216" t="s">
        <v>169</v>
      </c>
      <c r="AU180" s="216" t="s">
        <v>84</v>
      </c>
      <c r="AY180" s="18" t="s">
        <v>167</v>
      </c>
      <c r="BE180" s="217">
        <f>IF(N180="základní",J180,0)</f>
        <v>73.430000000000007</v>
      </c>
      <c r="BF180" s="217">
        <f>IF(N180="snížená",J180,0)</f>
        <v>0</v>
      </c>
      <c r="BG180" s="217">
        <f>IF(N180="zákl. přenesená",J180,0)</f>
        <v>0</v>
      </c>
      <c r="BH180" s="217">
        <f>IF(N180="sníž. přenesená",J180,0)</f>
        <v>0</v>
      </c>
      <c r="BI180" s="217">
        <f>IF(N180="nulová",J180,0)</f>
        <v>0</v>
      </c>
      <c r="BJ180" s="18" t="s">
        <v>20</v>
      </c>
      <c r="BK180" s="217">
        <f>ROUND(I180*H180,2)</f>
        <v>73.430000000000007</v>
      </c>
      <c r="BL180" s="18" t="s">
        <v>277</v>
      </c>
      <c r="BM180" s="216" t="s">
        <v>1597</v>
      </c>
    </row>
    <row r="181" s="2" customFormat="1">
      <c r="A181" s="33"/>
      <c r="B181" s="34"/>
      <c r="C181" s="35"/>
      <c r="D181" s="218" t="s">
        <v>176</v>
      </c>
      <c r="E181" s="35"/>
      <c r="F181" s="219" t="s">
        <v>1598</v>
      </c>
      <c r="G181" s="35"/>
      <c r="H181" s="35"/>
      <c r="I181" s="35"/>
      <c r="J181" s="35"/>
      <c r="K181" s="35"/>
      <c r="L181" s="39"/>
      <c r="M181" s="220"/>
      <c r="N181" s="221"/>
      <c r="O181" s="78"/>
      <c r="P181" s="78"/>
      <c r="Q181" s="78"/>
      <c r="R181" s="78"/>
      <c r="S181" s="78"/>
      <c r="T181" s="79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T181" s="18" t="s">
        <v>176</v>
      </c>
      <c r="AU181" s="18" t="s">
        <v>84</v>
      </c>
    </row>
    <row r="182" s="14" customFormat="1">
      <c r="A182" s="14"/>
      <c r="B182" s="232"/>
      <c r="C182" s="233"/>
      <c r="D182" s="224" t="s">
        <v>178</v>
      </c>
      <c r="E182" s="234" t="s">
        <v>18</v>
      </c>
      <c r="F182" s="235" t="s">
        <v>1599</v>
      </c>
      <c r="G182" s="233"/>
      <c r="H182" s="236">
        <v>3.3839999999999999</v>
      </c>
      <c r="I182" s="233"/>
      <c r="J182" s="233"/>
      <c r="K182" s="233"/>
      <c r="L182" s="237"/>
      <c r="M182" s="238"/>
      <c r="N182" s="239"/>
      <c r="O182" s="239"/>
      <c r="P182" s="239"/>
      <c r="Q182" s="239"/>
      <c r="R182" s="239"/>
      <c r="S182" s="239"/>
      <c r="T182" s="24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1" t="s">
        <v>178</v>
      </c>
      <c r="AU182" s="241" t="s">
        <v>84</v>
      </c>
      <c r="AV182" s="14" t="s">
        <v>84</v>
      </c>
      <c r="AW182" s="14" t="s">
        <v>180</v>
      </c>
      <c r="AX182" s="14" t="s">
        <v>76</v>
      </c>
      <c r="AY182" s="241" t="s">
        <v>167</v>
      </c>
    </row>
    <row r="183" s="15" customFormat="1">
      <c r="A183" s="15"/>
      <c r="B183" s="242"/>
      <c r="C183" s="243"/>
      <c r="D183" s="224" t="s">
        <v>178</v>
      </c>
      <c r="E183" s="244" t="s">
        <v>18</v>
      </c>
      <c r="F183" s="245" t="s">
        <v>182</v>
      </c>
      <c r="G183" s="243"/>
      <c r="H183" s="246">
        <v>3.3839999999999999</v>
      </c>
      <c r="I183" s="243"/>
      <c r="J183" s="243"/>
      <c r="K183" s="243"/>
      <c r="L183" s="247"/>
      <c r="M183" s="248"/>
      <c r="N183" s="249"/>
      <c r="O183" s="249"/>
      <c r="P183" s="249"/>
      <c r="Q183" s="249"/>
      <c r="R183" s="249"/>
      <c r="S183" s="249"/>
      <c r="T183" s="25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51" t="s">
        <v>178</v>
      </c>
      <c r="AU183" s="251" t="s">
        <v>84</v>
      </c>
      <c r="AV183" s="15" t="s">
        <v>174</v>
      </c>
      <c r="AW183" s="15" t="s">
        <v>180</v>
      </c>
      <c r="AX183" s="15" t="s">
        <v>20</v>
      </c>
      <c r="AY183" s="251" t="s">
        <v>167</v>
      </c>
    </row>
    <row r="184" s="2" customFormat="1" ht="33" customHeight="1">
      <c r="A184" s="33"/>
      <c r="B184" s="34"/>
      <c r="C184" s="206" t="s">
        <v>305</v>
      </c>
      <c r="D184" s="206" t="s">
        <v>169</v>
      </c>
      <c r="E184" s="207" t="s">
        <v>1600</v>
      </c>
      <c r="F184" s="208" t="s">
        <v>1601</v>
      </c>
      <c r="G184" s="209" t="s">
        <v>124</v>
      </c>
      <c r="H184" s="210">
        <v>0.55900000000000005</v>
      </c>
      <c r="I184" s="211">
        <v>37.899999999999999</v>
      </c>
      <c r="J184" s="211">
        <f>ROUND(I184*H184,2)</f>
        <v>21.190000000000001</v>
      </c>
      <c r="K184" s="208" t="s">
        <v>173</v>
      </c>
      <c r="L184" s="39"/>
      <c r="M184" s="212" t="s">
        <v>18</v>
      </c>
      <c r="N184" s="213" t="s">
        <v>47</v>
      </c>
      <c r="O184" s="214">
        <v>0.069000000000000006</v>
      </c>
      <c r="P184" s="214">
        <f>O184*H184</f>
        <v>0.038571000000000008</v>
      </c>
      <c r="Q184" s="214">
        <v>3.0000000000000001E-05</v>
      </c>
      <c r="R184" s="214">
        <f>Q184*H184</f>
        <v>1.677E-05</v>
      </c>
      <c r="S184" s="214">
        <v>0</v>
      </c>
      <c r="T184" s="21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6" t="s">
        <v>277</v>
      </c>
      <c r="AT184" s="216" t="s">
        <v>169</v>
      </c>
      <c r="AU184" s="216" t="s">
        <v>84</v>
      </c>
      <c r="AY184" s="18" t="s">
        <v>167</v>
      </c>
      <c r="BE184" s="217">
        <f>IF(N184="základní",J184,0)</f>
        <v>21.190000000000001</v>
      </c>
      <c r="BF184" s="217">
        <f>IF(N184="snížená",J184,0)</f>
        <v>0</v>
      </c>
      <c r="BG184" s="217">
        <f>IF(N184="zákl. přenesená",J184,0)</f>
        <v>0</v>
      </c>
      <c r="BH184" s="217">
        <f>IF(N184="sníž. přenesená",J184,0)</f>
        <v>0</v>
      </c>
      <c r="BI184" s="217">
        <f>IF(N184="nulová",J184,0)</f>
        <v>0</v>
      </c>
      <c r="BJ184" s="18" t="s">
        <v>20</v>
      </c>
      <c r="BK184" s="217">
        <f>ROUND(I184*H184,2)</f>
        <v>21.190000000000001</v>
      </c>
      <c r="BL184" s="18" t="s">
        <v>277</v>
      </c>
      <c r="BM184" s="216" t="s">
        <v>1602</v>
      </c>
    </row>
    <row r="185" s="2" customFormat="1">
      <c r="A185" s="33"/>
      <c r="B185" s="34"/>
      <c r="C185" s="35"/>
      <c r="D185" s="218" t="s">
        <v>176</v>
      </c>
      <c r="E185" s="35"/>
      <c r="F185" s="219" t="s">
        <v>1603</v>
      </c>
      <c r="G185" s="35"/>
      <c r="H185" s="35"/>
      <c r="I185" s="35"/>
      <c r="J185" s="35"/>
      <c r="K185" s="35"/>
      <c r="L185" s="39"/>
      <c r="M185" s="220"/>
      <c r="N185" s="221"/>
      <c r="O185" s="78"/>
      <c r="P185" s="78"/>
      <c r="Q185" s="78"/>
      <c r="R185" s="78"/>
      <c r="S185" s="78"/>
      <c r="T185" s="79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8" t="s">
        <v>176</v>
      </c>
      <c r="AU185" s="18" t="s">
        <v>84</v>
      </c>
    </row>
    <row r="186" s="14" customFormat="1">
      <c r="A186" s="14"/>
      <c r="B186" s="232"/>
      <c r="C186" s="233"/>
      <c r="D186" s="224" t="s">
        <v>178</v>
      </c>
      <c r="E186" s="234" t="s">
        <v>18</v>
      </c>
      <c r="F186" s="235" t="s">
        <v>1604</v>
      </c>
      <c r="G186" s="233"/>
      <c r="H186" s="236">
        <v>0.55920000000000003</v>
      </c>
      <c r="I186" s="233"/>
      <c r="J186" s="233"/>
      <c r="K186" s="233"/>
      <c r="L186" s="237"/>
      <c r="M186" s="238"/>
      <c r="N186" s="239"/>
      <c r="O186" s="239"/>
      <c r="P186" s="239"/>
      <c r="Q186" s="239"/>
      <c r="R186" s="239"/>
      <c r="S186" s="239"/>
      <c r="T186" s="24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1" t="s">
        <v>178</v>
      </c>
      <c r="AU186" s="241" t="s">
        <v>84</v>
      </c>
      <c r="AV186" s="14" t="s">
        <v>84</v>
      </c>
      <c r="AW186" s="14" t="s">
        <v>180</v>
      </c>
      <c r="AX186" s="14" t="s">
        <v>76</v>
      </c>
      <c r="AY186" s="241" t="s">
        <v>167</v>
      </c>
    </row>
    <row r="187" s="15" customFormat="1">
      <c r="A187" s="15"/>
      <c r="B187" s="242"/>
      <c r="C187" s="243"/>
      <c r="D187" s="224" t="s">
        <v>178</v>
      </c>
      <c r="E187" s="244" t="s">
        <v>18</v>
      </c>
      <c r="F187" s="245" t="s">
        <v>182</v>
      </c>
      <c r="G187" s="243"/>
      <c r="H187" s="246">
        <v>0.55920000000000003</v>
      </c>
      <c r="I187" s="243"/>
      <c r="J187" s="243"/>
      <c r="K187" s="243"/>
      <c r="L187" s="247"/>
      <c r="M187" s="248"/>
      <c r="N187" s="249"/>
      <c r="O187" s="249"/>
      <c r="P187" s="249"/>
      <c r="Q187" s="249"/>
      <c r="R187" s="249"/>
      <c r="S187" s="249"/>
      <c r="T187" s="25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1" t="s">
        <v>178</v>
      </c>
      <c r="AU187" s="251" t="s">
        <v>84</v>
      </c>
      <c r="AV187" s="15" t="s">
        <v>174</v>
      </c>
      <c r="AW187" s="15" t="s">
        <v>180</v>
      </c>
      <c r="AX187" s="15" t="s">
        <v>20</v>
      </c>
      <c r="AY187" s="251" t="s">
        <v>167</v>
      </c>
    </row>
    <row r="188" s="2" customFormat="1" ht="16.5" customHeight="1">
      <c r="A188" s="33"/>
      <c r="B188" s="34"/>
      <c r="C188" s="253" t="s">
        <v>7</v>
      </c>
      <c r="D188" s="253" t="s">
        <v>272</v>
      </c>
      <c r="E188" s="254" t="s">
        <v>370</v>
      </c>
      <c r="F188" s="255" t="s">
        <v>371</v>
      </c>
      <c r="G188" s="256" t="s">
        <v>372</v>
      </c>
      <c r="H188" s="257">
        <v>1.1830000000000001</v>
      </c>
      <c r="I188" s="258">
        <v>64.299999999999997</v>
      </c>
      <c r="J188" s="258">
        <f>ROUND(I188*H188,2)</f>
        <v>76.069999999999993</v>
      </c>
      <c r="K188" s="255" t="s">
        <v>173</v>
      </c>
      <c r="L188" s="259"/>
      <c r="M188" s="260" t="s">
        <v>18</v>
      </c>
      <c r="N188" s="261" t="s">
        <v>47</v>
      </c>
      <c r="O188" s="214">
        <v>0</v>
      </c>
      <c r="P188" s="214">
        <f>O188*H188</f>
        <v>0</v>
      </c>
      <c r="Q188" s="214">
        <v>0.001</v>
      </c>
      <c r="R188" s="214">
        <f>Q188*H188</f>
        <v>0.001183</v>
      </c>
      <c r="S188" s="214">
        <v>0</v>
      </c>
      <c r="T188" s="215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6" t="s">
        <v>373</v>
      </c>
      <c r="AT188" s="216" t="s">
        <v>272</v>
      </c>
      <c r="AU188" s="216" t="s">
        <v>84</v>
      </c>
      <c r="AY188" s="18" t="s">
        <v>167</v>
      </c>
      <c r="BE188" s="217">
        <f>IF(N188="základní",J188,0)</f>
        <v>76.069999999999993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20</v>
      </c>
      <c r="BK188" s="217">
        <f>ROUND(I188*H188,2)</f>
        <v>76.069999999999993</v>
      </c>
      <c r="BL188" s="18" t="s">
        <v>277</v>
      </c>
      <c r="BM188" s="216" t="s">
        <v>1605</v>
      </c>
    </row>
    <row r="189" s="14" customFormat="1">
      <c r="A189" s="14"/>
      <c r="B189" s="232"/>
      <c r="C189" s="233"/>
      <c r="D189" s="224" t="s">
        <v>178</v>
      </c>
      <c r="E189" s="233"/>
      <c r="F189" s="235" t="s">
        <v>1606</v>
      </c>
      <c r="G189" s="233"/>
      <c r="H189" s="236">
        <v>1.1830000000000001</v>
      </c>
      <c r="I189" s="233"/>
      <c r="J189" s="233"/>
      <c r="K189" s="233"/>
      <c r="L189" s="237"/>
      <c r="M189" s="238"/>
      <c r="N189" s="239"/>
      <c r="O189" s="239"/>
      <c r="P189" s="239"/>
      <c r="Q189" s="239"/>
      <c r="R189" s="239"/>
      <c r="S189" s="239"/>
      <c r="T189" s="240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1" t="s">
        <v>178</v>
      </c>
      <c r="AU189" s="241" t="s">
        <v>84</v>
      </c>
      <c r="AV189" s="14" t="s">
        <v>84</v>
      </c>
      <c r="AW189" s="14" t="s">
        <v>4</v>
      </c>
      <c r="AX189" s="14" t="s">
        <v>20</v>
      </c>
      <c r="AY189" s="241" t="s">
        <v>167</v>
      </c>
    </row>
    <row r="190" s="2" customFormat="1" ht="33" customHeight="1">
      <c r="A190" s="33"/>
      <c r="B190" s="34"/>
      <c r="C190" s="206" t="s">
        <v>319</v>
      </c>
      <c r="D190" s="206" t="s">
        <v>169</v>
      </c>
      <c r="E190" s="207" t="s">
        <v>1607</v>
      </c>
      <c r="F190" s="208" t="s">
        <v>1608</v>
      </c>
      <c r="G190" s="209" t="s">
        <v>124</v>
      </c>
      <c r="H190" s="210">
        <v>3.3839999999999999</v>
      </c>
      <c r="I190" s="211">
        <v>63.299999999999997</v>
      </c>
      <c r="J190" s="211">
        <f>ROUND(I190*H190,2)</f>
        <v>214.21000000000001</v>
      </c>
      <c r="K190" s="208" t="s">
        <v>173</v>
      </c>
      <c r="L190" s="39"/>
      <c r="M190" s="212" t="s">
        <v>18</v>
      </c>
      <c r="N190" s="213" t="s">
        <v>47</v>
      </c>
      <c r="O190" s="214">
        <v>0.122</v>
      </c>
      <c r="P190" s="214">
        <f>O190*H190</f>
        <v>0.41284799999999999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6" t="s">
        <v>277</v>
      </c>
      <c r="AT190" s="216" t="s">
        <v>169</v>
      </c>
      <c r="AU190" s="216" t="s">
        <v>84</v>
      </c>
      <c r="AY190" s="18" t="s">
        <v>167</v>
      </c>
      <c r="BE190" s="217">
        <f>IF(N190="základní",J190,0)</f>
        <v>214.21000000000001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20</v>
      </c>
      <c r="BK190" s="217">
        <f>ROUND(I190*H190,2)</f>
        <v>214.21000000000001</v>
      </c>
      <c r="BL190" s="18" t="s">
        <v>277</v>
      </c>
      <c r="BM190" s="216" t="s">
        <v>1609</v>
      </c>
    </row>
    <row r="191" s="2" customFormat="1">
      <c r="A191" s="33"/>
      <c r="B191" s="34"/>
      <c r="C191" s="35"/>
      <c r="D191" s="218" t="s">
        <v>176</v>
      </c>
      <c r="E191" s="35"/>
      <c r="F191" s="219" t="s">
        <v>1610</v>
      </c>
      <c r="G191" s="35"/>
      <c r="H191" s="35"/>
      <c r="I191" s="35"/>
      <c r="J191" s="35"/>
      <c r="K191" s="35"/>
      <c r="L191" s="39"/>
      <c r="M191" s="220"/>
      <c r="N191" s="221"/>
      <c r="O191" s="78"/>
      <c r="P191" s="78"/>
      <c r="Q191" s="78"/>
      <c r="R191" s="78"/>
      <c r="S191" s="78"/>
      <c r="T191" s="79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8" t="s">
        <v>176</v>
      </c>
      <c r="AU191" s="18" t="s">
        <v>84</v>
      </c>
    </row>
    <row r="192" s="14" customFormat="1">
      <c r="A192" s="14"/>
      <c r="B192" s="232"/>
      <c r="C192" s="233"/>
      <c r="D192" s="224" t="s">
        <v>178</v>
      </c>
      <c r="E192" s="234" t="s">
        <v>18</v>
      </c>
      <c r="F192" s="235" t="s">
        <v>1599</v>
      </c>
      <c r="G192" s="233"/>
      <c r="H192" s="236">
        <v>3.3839999999999999</v>
      </c>
      <c r="I192" s="233"/>
      <c r="J192" s="233"/>
      <c r="K192" s="233"/>
      <c r="L192" s="237"/>
      <c r="M192" s="238"/>
      <c r="N192" s="239"/>
      <c r="O192" s="239"/>
      <c r="P192" s="239"/>
      <c r="Q192" s="239"/>
      <c r="R192" s="239"/>
      <c r="S192" s="239"/>
      <c r="T192" s="24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1" t="s">
        <v>178</v>
      </c>
      <c r="AU192" s="241" t="s">
        <v>84</v>
      </c>
      <c r="AV192" s="14" t="s">
        <v>84</v>
      </c>
      <c r="AW192" s="14" t="s">
        <v>180</v>
      </c>
      <c r="AX192" s="14" t="s">
        <v>76</v>
      </c>
      <c r="AY192" s="241" t="s">
        <v>167</v>
      </c>
    </row>
    <row r="193" s="15" customFormat="1">
      <c r="A193" s="15"/>
      <c r="B193" s="242"/>
      <c r="C193" s="243"/>
      <c r="D193" s="224" t="s">
        <v>178</v>
      </c>
      <c r="E193" s="244" t="s">
        <v>18</v>
      </c>
      <c r="F193" s="245" t="s">
        <v>182</v>
      </c>
      <c r="G193" s="243"/>
      <c r="H193" s="246">
        <v>3.3839999999999999</v>
      </c>
      <c r="I193" s="243"/>
      <c r="J193" s="243"/>
      <c r="K193" s="243"/>
      <c r="L193" s="247"/>
      <c r="M193" s="248"/>
      <c r="N193" s="249"/>
      <c r="O193" s="249"/>
      <c r="P193" s="249"/>
      <c r="Q193" s="249"/>
      <c r="R193" s="249"/>
      <c r="S193" s="249"/>
      <c r="T193" s="250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1" t="s">
        <v>178</v>
      </c>
      <c r="AU193" s="251" t="s">
        <v>84</v>
      </c>
      <c r="AV193" s="15" t="s">
        <v>174</v>
      </c>
      <c r="AW193" s="15" t="s">
        <v>180</v>
      </c>
      <c r="AX193" s="15" t="s">
        <v>20</v>
      </c>
      <c r="AY193" s="251" t="s">
        <v>167</v>
      </c>
    </row>
    <row r="194" s="2" customFormat="1" ht="33" customHeight="1">
      <c r="A194" s="33"/>
      <c r="B194" s="34"/>
      <c r="C194" s="206" t="s">
        <v>325</v>
      </c>
      <c r="D194" s="206" t="s">
        <v>169</v>
      </c>
      <c r="E194" s="207" t="s">
        <v>1611</v>
      </c>
      <c r="F194" s="208" t="s">
        <v>1612</v>
      </c>
      <c r="G194" s="209" t="s">
        <v>124</v>
      </c>
      <c r="H194" s="210">
        <v>0.55900000000000005</v>
      </c>
      <c r="I194" s="211">
        <v>86.099999999999994</v>
      </c>
      <c r="J194" s="211">
        <f>ROUND(I194*H194,2)</f>
        <v>48.130000000000003</v>
      </c>
      <c r="K194" s="208" t="s">
        <v>173</v>
      </c>
      <c r="L194" s="39"/>
      <c r="M194" s="212" t="s">
        <v>18</v>
      </c>
      <c r="N194" s="213" t="s">
        <v>47</v>
      </c>
      <c r="O194" s="214">
        <v>0.16600000000000001</v>
      </c>
      <c r="P194" s="214">
        <f>O194*H194</f>
        <v>0.092794000000000015</v>
      </c>
      <c r="Q194" s="214">
        <v>0</v>
      </c>
      <c r="R194" s="214">
        <f>Q194*H194</f>
        <v>0</v>
      </c>
      <c r="S194" s="214">
        <v>0</v>
      </c>
      <c r="T194" s="21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6" t="s">
        <v>277</v>
      </c>
      <c r="AT194" s="216" t="s">
        <v>169</v>
      </c>
      <c r="AU194" s="216" t="s">
        <v>84</v>
      </c>
      <c r="AY194" s="18" t="s">
        <v>167</v>
      </c>
      <c r="BE194" s="217">
        <f>IF(N194="základní",J194,0)</f>
        <v>48.130000000000003</v>
      </c>
      <c r="BF194" s="217">
        <f>IF(N194="snížená",J194,0)</f>
        <v>0</v>
      </c>
      <c r="BG194" s="217">
        <f>IF(N194="zákl. přenesená",J194,0)</f>
        <v>0</v>
      </c>
      <c r="BH194" s="217">
        <f>IF(N194="sníž. přenesená",J194,0)</f>
        <v>0</v>
      </c>
      <c r="BI194" s="217">
        <f>IF(N194="nulová",J194,0)</f>
        <v>0</v>
      </c>
      <c r="BJ194" s="18" t="s">
        <v>20</v>
      </c>
      <c r="BK194" s="217">
        <f>ROUND(I194*H194,2)</f>
        <v>48.130000000000003</v>
      </c>
      <c r="BL194" s="18" t="s">
        <v>277</v>
      </c>
      <c r="BM194" s="216" t="s">
        <v>1613</v>
      </c>
    </row>
    <row r="195" s="2" customFormat="1">
      <c r="A195" s="33"/>
      <c r="B195" s="34"/>
      <c r="C195" s="35"/>
      <c r="D195" s="218" t="s">
        <v>176</v>
      </c>
      <c r="E195" s="35"/>
      <c r="F195" s="219" t="s">
        <v>1614</v>
      </c>
      <c r="G195" s="35"/>
      <c r="H195" s="35"/>
      <c r="I195" s="35"/>
      <c r="J195" s="35"/>
      <c r="K195" s="35"/>
      <c r="L195" s="39"/>
      <c r="M195" s="220"/>
      <c r="N195" s="221"/>
      <c r="O195" s="78"/>
      <c r="P195" s="78"/>
      <c r="Q195" s="78"/>
      <c r="R195" s="78"/>
      <c r="S195" s="78"/>
      <c r="T195" s="79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8" t="s">
        <v>176</v>
      </c>
      <c r="AU195" s="18" t="s">
        <v>84</v>
      </c>
    </row>
    <row r="196" s="14" customFormat="1">
      <c r="A196" s="14"/>
      <c r="B196" s="232"/>
      <c r="C196" s="233"/>
      <c r="D196" s="224" t="s">
        <v>178</v>
      </c>
      <c r="E196" s="234" t="s">
        <v>18</v>
      </c>
      <c r="F196" s="235" t="s">
        <v>1604</v>
      </c>
      <c r="G196" s="233"/>
      <c r="H196" s="236">
        <v>0.55920000000000003</v>
      </c>
      <c r="I196" s="233"/>
      <c r="J196" s="233"/>
      <c r="K196" s="233"/>
      <c r="L196" s="237"/>
      <c r="M196" s="238"/>
      <c r="N196" s="239"/>
      <c r="O196" s="239"/>
      <c r="P196" s="239"/>
      <c r="Q196" s="239"/>
      <c r="R196" s="239"/>
      <c r="S196" s="239"/>
      <c r="T196" s="240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1" t="s">
        <v>178</v>
      </c>
      <c r="AU196" s="241" t="s">
        <v>84</v>
      </c>
      <c r="AV196" s="14" t="s">
        <v>84</v>
      </c>
      <c r="AW196" s="14" t="s">
        <v>180</v>
      </c>
      <c r="AX196" s="14" t="s">
        <v>76</v>
      </c>
      <c r="AY196" s="241" t="s">
        <v>167</v>
      </c>
    </row>
    <row r="197" s="15" customFormat="1">
      <c r="A197" s="15"/>
      <c r="B197" s="242"/>
      <c r="C197" s="243"/>
      <c r="D197" s="224" t="s">
        <v>178</v>
      </c>
      <c r="E197" s="244" t="s">
        <v>18</v>
      </c>
      <c r="F197" s="245" t="s">
        <v>182</v>
      </c>
      <c r="G197" s="243"/>
      <c r="H197" s="246">
        <v>0.55920000000000003</v>
      </c>
      <c r="I197" s="243"/>
      <c r="J197" s="243"/>
      <c r="K197" s="243"/>
      <c r="L197" s="247"/>
      <c r="M197" s="248"/>
      <c r="N197" s="249"/>
      <c r="O197" s="249"/>
      <c r="P197" s="249"/>
      <c r="Q197" s="249"/>
      <c r="R197" s="249"/>
      <c r="S197" s="249"/>
      <c r="T197" s="250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1" t="s">
        <v>178</v>
      </c>
      <c r="AU197" s="251" t="s">
        <v>84</v>
      </c>
      <c r="AV197" s="15" t="s">
        <v>174</v>
      </c>
      <c r="AW197" s="15" t="s">
        <v>180</v>
      </c>
      <c r="AX197" s="15" t="s">
        <v>20</v>
      </c>
      <c r="AY197" s="251" t="s">
        <v>167</v>
      </c>
    </row>
    <row r="198" s="2" customFormat="1" ht="49.05" customHeight="1">
      <c r="A198" s="33"/>
      <c r="B198" s="34"/>
      <c r="C198" s="253" t="s">
        <v>331</v>
      </c>
      <c r="D198" s="253" t="s">
        <v>272</v>
      </c>
      <c r="E198" s="254" t="s">
        <v>1615</v>
      </c>
      <c r="F198" s="255" t="s">
        <v>1616</v>
      </c>
      <c r="G198" s="256" t="s">
        <v>124</v>
      </c>
      <c r="H198" s="257">
        <v>0.68300000000000005</v>
      </c>
      <c r="I198" s="258">
        <v>242</v>
      </c>
      <c r="J198" s="258">
        <f>ROUND(I198*H198,2)</f>
        <v>165.28999999999999</v>
      </c>
      <c r="K198" s="255" t="s">
        <v>173</v>
      </c>
      <c r="L198" s="259"/>
      <c r="M198" s="260" t="s">
        <v>18</v>
      </c>
      <c r="N198" s="261" t="s">
        <v>47</v>
      </c>
      <c r="O198" s="214">
        <v>0</v>
      </c>
      <c r="P198" s="214">
        <f>O198*H198</f>
        <v>0</v>
      </c>
      <c r="Q198" s="214">
        <v>0.0040000000000000001</v>
      </c>
      <c r="R198" s="214">
        <f>Q198*H198</f>
        <v>0.0027320000000000001</v>
      </c>
      <c r="S198" s="214">
        <v>0</v>
      </c>
      <c r="T198" s="21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6" t="s">
        <v>373</v>
      </c>
      <c r="AT198" s="216" t="s">
        <v>272</v>
      </c>
      <c r="AU198" s="216" t="s">
        <v>84</v>
      </c>
      <c r="AY198" s="18" t="s">
        <v>167</v>
      </c>
      <c r="BE198" s="217">
        <f>IF(N198="základní",J198,0)</f>
        <v>165.28999999999999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20</v>
      </c>
      <c r="BK198" s="217">
        <f>ROUND(I198*H198,2)</f>
        <v>165.28999999999999</v>
      </c>
      <c r="BL198" s="18" t="s">
        <v>277</v>
      </c>
      <c r="BM198" s="216" t="s">
        <v>1617</v>
      </c>
    </row>
    <row r="199" s="14" customFormat="1">
      <c r="A199" s="14"/>
      <c r="B199" s="232"/>
      <c r="C199" s="233"/>
      <c r="D199" s="224" t="s">
        <v>178</v>
      </c>
      <c r="E199" s="233"/>
      <c r="F199" s="235" t="s">
        <v>1618</v>
      </c>
      <c r="G199" s="233"/>
      <c r="H199" s="236">
        <v>0.68300000000000005</v>
      </c>
      <c r="I199" s="233"/>
      <c r="J199" s="233"/>
      <c r="K199" s="233"/>
      <c r="L199" s="237"/>
      <c r="M199" s="238"/>
      <c r="N199" s="239"/>
      <c r="O199" s="239"/>
      <c r="P199" s="239"/>
      <c r="Q199" s="239"/>
      <c r="R199" s="239"/>
      <c r="S199" s="239"/>
      <c r="T199" s="240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41" t="s">
        <v>178</v>
      </c>
      <c r="AU199" s="241" t="s">
        <v>84</v>
      </c>
      <c r="AV199" s="14" t="s">
        <v>84</v>
      </c>
      <c r="AW199" s="14" t="s">
        <v>4</v>
      </c>
      <c r="AX199" s="14" t="s">
        <v>20</v>
      </c>
      <c r="AY199" s="241" t="s">
        <v>167</v>
      </c>
    </row>
    <row r="200" s="2" customFormat="1" ht="44.25" customHeight="1">
      <c r="A200" s="33"/>
      <c r="B200" s="34"/>
      <c r="C200" s="206" t="s">
        <v>336</v>
      </c>
      <c r="D200" s="206" t="s">
        <v>169</v>
      </c>
      <c r="E200" s="207" t="s">
        <v>387</v>
      </c>
      <c r="F200" s="208" t="s">
        <v>388</v>
      </c>
      <c r="G200" s="209" t="s">
        <v>389</v>
      </c>
      <c r="H200" s="210">
        <v>5.9829999999999997</v>
      </c>
      <c r="I200" s="211">
        <v>3.0499999999999998</v>
      </c>
      <c r="J200" s="211">
        <f>ROUND(I200*H200,2)</f>
        <v>18.25</v>
      </c>
      <c r="K200" s="208" t="s">
        <v>173</v>
      </c>
      <c r="L200" s="39"/>
      <c r="M200" s="212" t="s">
        <v>18</v>
      </c>
      <c r="N200" s="213" t="s">
        <v>47</v>
      </c>
      <c r="O200" s="214">
        <v>0</v>
      </c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6" t="s">
        <v>277</v>
      </c>
      <c r="AT200" s="216" t="s">
        <v>169</v>
      </c>
      <c r="AU200" s="216" t="s">
        <v>84</v>
      </c>
      <c r="AY200" s="18" t="s">
        <v>167</v>
      </c>
      <c r="BE200" s="217">
        <f>IF(N200="základní",J200,0)</f>
        <v>18.25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20</v>
      </c>
      <c r="BK200" s="217">
        <f>ROUND(I200*H200,2)</f>
        <v>18.25</v>
      </c>
      <c r="BL200" s="18" t="s">
        <v>277</v>
      </c>
      <c r="BM200" s="216" t="s">
        <v>1619</v>
      </c>
    </row>
    <row r="201" s="2" customFormat="1">
      <c r="A201" s="33"/>
      <c r="B201" s="34"/>
      <c r="C201" s="35"/>
      <c r="D201" s="218" t="s">
        <v>176</v>
      </c>
      <c r="E201" s="35"/>
      <c r="F201" s="219" t="s">
        <v>391</v>
      </c>
      <c r="G201" s="35"/>
      <c r="H201" s="35"/>
      <c r="I201" s="35"/>
      <c r="J201" s="35"/>
      <c r="K201" s="35"/>
      <c r="L201" s="39"/>
      <c r="M201" s="220"/>
      <c r="N201" s="221"/>
      <c r="O201" s="78"/>
      <c r="P201" s="78"/>
      <c r="Q201" s="78"/>
      <c r="R201" s="78"/>
      <c r="S201" s="78"/>
      <c r="T201" s="79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8" t="s">
        <v>176</v>
      </c>
      <c r="AU201" s="18" t="s">
        <v>84</v>
      </c>
    </row>
    <row r="202" s="2" customFormat="1" ht="55.5" customHeight="1">
      <c r="A202" s="33"/>
      <c r="B202" s="34"/>
      <c r="C202" s="206" t="s">
        <v>342</v>
      </c>
      <c r="D202" s="206" t="s">
        <v>169</v>
      </c>
      <c r="E202" s="207" t="s">
        <v>393</v>
      </c>
      <c r="F202" s="208" t="s">
        <v>394</v>
      </c>
      <c r="G202" s="209" t="s">
        <v>389</v>
      </c>
      <c r="H202" s="210">
        <v>5.9829999999999997</v>
      </c>
      <c r="I202" s="211">
        <v>0.75</v>
      </c>
      <c r="J202" s="211">
        <f>ROUND(I202*H202,2)</f>
        <v>4.4900000000000002</v>
      </c>
      <c r="K202" s="208" t="s">
        <v>173</v>
      </c>
      <c r="L202" s="39"/>
      <c r="M202" s="212" t="s">
        <v>18</v>
      </c>
      <c r="N202" s="213" t="s">
        <v>47</v>
      </c>
      <c r="O202" s="214">
        <v>0</v>
      </c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6" t="s">
        <v>277</v>
      </c>
      <c r="AT202" s="216" t="s">
        <v>169</v>
      </c>
      <c r="AU202" s="216" t="s">
        <v>84</v>
      </c>
      <c r="AY202" s="18" t="s">
        <v>167</v>
      </c>
      <c r="BE202" s="217">
        <f>IF(N202="základní",J202,0)</f>
        <v>4.4900000000000002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20</v>
      </c>
      <c r="BK202" s="217">
        <f>ROUND(I202*H202,2)</f>
        <v>4.4900000000000002</v>
      </c>
      <c r="BL202" s="18" t="s">
        <v>277</v>
      </c>
      <c r="BM202" s="216" t="s">
        <v>1620</v>
      </c>
    </row>
    <row r="203" s="2" customFormat="1">
      <c r="A203" s="33"/>
      <c r="B203" s="34"/>
      <c r="C203" s="35"/>
      <c r="D203" s="218" t="s">
        <v>176</v>
      </c>
      <c r="E203" s="35"/>
      <c r="F203" s="219" t="s">
        <v>396</v>
      </c>
      <c r="G203" s="35"/>
      <c r="H203" s="35"/>
      <c r="I203" s="35"/>
      <c r="J203" s="35"/>
      <c r="K203" s="35"/>
      <c r="L203" s="39"/>
      <c r="M203" s="220"/>
      <c r="N203" s="221"/>
      <c r="O203" s="78"/>
      <c r="P203" s="78"/>
      <c r="Q203" s="78"/>
      <c r="R203" s="78"/>
      <c r="S203" s="78"/>
      <c r="T203" s="79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8" t="s">
        <v>176</v>
      </c>
      <c r="AU203" s="18" t="s">
        <v>84</v>
      </c>
    </row>
    <row r="204" s="12" customFormat="1" ht="22.8" customHeight="1">
      <c r="A204" s="12"/>
      <c r="B204" s="191"/>
      <c r="C204" s="192"/>
      <c r="D204" s="193" t="s">
        <v>75</v>
      </c>
      <c r="E204" s="204" t="s">
        <v>1621</v>
      </c>
      <c r="F204" s="204" t="s">
        <v>1622</v>
      </c>
      <c r="G204" s="192"/>
      <c r="H204" s="192"/>
      <c r="I204" s="192"/>
      <c r="J204" s="205">
        <f>BK204</f>
        <v>3907.6999999999998</v>
      </c>
      <c r="K204" s="192"/>
      <c r="L204" s="196"/>
      <c r="M204" s="197"/>
      <c r="N204" s="198"/>
      <c r="O204" s="198"/>
      <c r="P204" s="199">
        <f>SUM(P205:P213)</f>
        <v>1.6819999999999999</v>
      </c>
      <c r="Q204" s="198"/>
      <c r="R204" s="199">
        <f>SUM(R205:R213)</f>
        <v>0.016</v>
      </c>
      <c r="S204" s="198"/>
      <c r="T204" s="200">
        <f>SUM(T205:T213)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01" t="s">
        <v>84</v>
      </c>
      <c r="AT204" s="202" t="s">
        <v>75</v>
      </c>
      <c r="AU204" s="202" t="s">
        <v>20</v>
      </c>
      <c r="AY204" s="201" t="s">
        <v>167</v>
      </c>
      <c r="BK204" s="203">
        <f>SUM(BK205:BK213)</f>
        <v>3907.6999999999998</v>
      </c>
    </row>
    <row r="205" s="2" customFormat="1" ht="37.8" customHeight="1">
      <c r="A205" s="33"/>
      <c r="B205" s="34"/>
      <c r="C205" s="206" t="s">
        <v>349</v>
      </c>
      <c r="D205" s="206" t="s">
        <v>169</v>
      </c>
      <c r="E205" s="207" t="s">
        <v>1623</v>
      </c>
      <c r="F205" s="208" t="s">
        <v>1624</v>
      </c>
      <c r="G205" s="209" t="s">
        <v>438</v>
      </c>
      <c r="H205" s="210">
        <v>1</v>
      </c>
      <c r="I205" s="211">
        <v>872</v>
      </c>
      <c r="J205" s="211">
        <f>ROUND(I205*H205,2)</f>
        <v>872</v>
      </c>
      <c r="K205" s="208" t="s">
        <v>173</v>
      </c>
      <c r="L205" s="39"/>
      <c r="M205" s="212" t="s">
        <v>18</v>
      </c>
      <c r="N205" s="213" t="s">
        <v>47</v>
      </c>
      <c r="O205" s="214">
        <v>1.6819999999999999</v>
      </c>
      <c r="P205" s="214">
        <f>O205*H205</f>
        <v>1.6819999999999999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16" t="s">
        <v>277</v>
      </c>
      <c r="AT205" s="216" t="s">
        <v>169</v>
      </c>
      <c r="AU205" s="216" t="s">
        <v>84</v>
      </c>
      <c r="AY205" s="18" t="s">
        <v>167</v>
      </c>
      <c r="BE205" s="217">
        <f>IF(N205="základní",J205,0)</f>
        <v>872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20</v>
      </c>
      <c r="BK205" s="217">
        <f>ROUND(I205*H205,2)</f>
        <v>872</v>
      </c>
      <c r="BL205" s="18" t="s">
        <v>277</v>
      </c>
      <c r="BM205" s="216" t="s">
        <v>1625</v>
      </c>
    </row>
    <row r="206" s="2" customFormat="1">
      <c r="A206" s="33"/>
      <c r="B206" s="34"/>
      <c r="C206" s="35"/>
      <c r="D206" s="218" t="s">
        <v>176</v>
      </c>
      <c r="E206" s="35"/>
      <c r="F206" s="219" t="s">
        <v>1626</v>
      </c>
      <c r="G206" s="35"/>
      <c r="H206" s="35"/>
      <c r="I206" s="35"/>
      <c r="J206" s="35"/>
      <c r="K206" s="35"/>
      <c r="L206" s="39"/>
      <c r="M206" s="220"/>
      <c r="N206" s="221"/>
      <c r="O206" s="78"/>
      <c r="P206" s="78"/>
      <c r="Q206" s="78"/>
      <c r="R206" s="78"/>
      <c r="S206" s="78"/>
      <c r="T206" s="79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8" t="s">
        <v>176</v>
      </c>
      <c r="AU206" s="18" t="s">
        <v>84</v>
      </c>
    </row>
    <row r="207" s="14" customFormat="1">
      <c r="A207" s="14"/>
      <c r="B207" s="232"/>
      <c r="C207" s="233"/>
      <c r="D207" s="224" t="s">
        <v>178</v>
      </c>
      <c r="E207" s="234" t="s">
        <v>18</v>
      </c>
      <c r="F207" s="235" t="s">
        <v>1627</v>
      </c>
      <c r="G207" s="233"/>
      <c r="H207" s="236">
        <v>1</v>
      </c>
      <c r="I207" s="233"/>
      <c r="J207" s="233"/>
      <c r="K207" s="233"/>
      <c r="L207" s="237"/>
      <c r="M207" s="238"/>
      <c r="N207" s="239"/>
      <c r="O207" s="239"/>
      <c r="P207" s="239"/>
      <c r="Q207" s="239"/>
      <c r="R207" s="239"/>
      <c r="S207" s="239"/>
      <c r="T207" s="24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1" t="s">
        <v>178</v>
      </c>
      <c r="AU207" s="241" t="s">
        <v>84</v>
      </c>
      <c r="AV207" s="14" t="s">
        <v>84</v>
      </c>
      <c r="AW207" s="14" t="s">
        <v>180</v>
      </c>
      <c r="AX207" s="14" t="s">
        <v>76</v>
      </c>
      <c r="AY207" s="241" t="s">
        <v>167</v>
      </c>
    </row>
    <row r="208" s="15" customFormat="1">
      <c r="A208" s="15"/>
      <c r="B208" s="242"/>
      <c r="C208" s="243"/>
      <c r="D208" s="224" t="s">
        <v>178</v>
      </c>
      <c r="E208" s="244" t="s">
        <v>18</v>
      </c>
      <c r="F208" s="245" t="s">
        <v>182</v>
      </c>
      <c r="G208" s="243"/>
      <c r="H208" s="246">
        <v>1</v>
      </c>
      <c r="I208" s="243"/>
      <c r="J208" s="243"/>
      <c r="K208" s="243"/>
      <c r="L208" s="247"/>
      <c r="M208" s="248"/>
      <c r="N208" s="249"/>
      <c r="O208" s="249"/>
      <c r="P208" s="249"/>
      <c r="Q208" s="249"/>
      <c r="R208" s="249"/>
      <c r="S208" s="249"/>
      <c r="T208" s="25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51" t="s">
        <v>178</v>
      </c>
      <c r="AU208" s="251" t="s">
        <v>84</v>
      </c>
      <c r="AV208" s="15" t="s">
        <v>174</v>
      </c>
      <c r="AW208" s="15" t="s">
        <v>180</v>
      </c>
      <c r="AX208" s="15" t="s">
        <v>20</v>
      </c>
      <c r="AY208" s="251" t="s">
        <v>167</v>
      </c>
    </row>
    <row r="209" s="2" customFormat="1" ht="24.15" customHeight="1">
      <c r="A209" s="33"/>
      <c r="B209" s="34"/>
      <c r="C209" s="253" t="s">
        <v>354</v>
      </c>
      <c r="D209" s="253" t="s">
        <v>272</v>
      </c>
      <c r="E209" s="254" t="s">
        <v>1628</v>
      </c>
      <c r="F209" s="255" t="s">
        <v>1629</v>
      </c>
      <c r="G209" s="256" t="s">
        <v>438</v>
      </c>
      <c r="H209" s="257">
        <v>1</v>
      </c>
      <c r="I209" s="258">
        <v>2970</v>
      </c>
      <c r="J209" s="258">
        <f>ROUND(I209*H209,2)</f>
        <v>2970</v>
      </c>
      <c r="K209" s="255" t="s">
        <v>173</v>
      </c>
      <c r="L209" s="259"/>
      <c r="M209" s="260" t="s">
        <v>18</v>
      </c>
      <c r="N209" s="261" t="s">
        <v>47</v>
      </c>
      <c r="O209" s="214">
        <v>0</v>
      </c>
      <c r="P209" s="214">
        <f>O209*H209</f>
        <v>0</v>
      </c>
      <c r="Q209" s="214">
        <v>0.016</v>
      </c>
      <c r="R209" s="214">
        <f>Q209*H209</f>
        <v>0.016</v>
      </c>
      <c r="S209" s="214">
        <v>0</v>
      </c>
      <c r="T209" s="21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6" t="s">
        <v>373</v>
      </c>
      <c r="AT209" s="216" t="s">
        <v>272</v>
      </c>
      <c r="AU209" s="216" t="s">
        <v>84</v>
      </c>
      <c r="AY209" s="18" t="s">
        <v>167</v>
      </c>
      <c r="BE209" s="217">
        <f>IF(N209="základní",J209,0)</f>
        <v>2970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20</v>
      </c>
      <c r="BK209" s="217">
        <f>ROUND(I209*H209,2)</f>
        <v>2970</v>
      </c>
      <c r="BL209" s="18" t="s">
        <v>277</v>
      </c>
      <c r="BM209" s="216" t="s">
        <v>1630</v>
      </c>
    </row>
    <row r="210" s="2" customFormat="1" ht="44.25" customHeight="1">
      <c r="A210" s="33"/>
      <c r="B210" s="34"/>
      <c r="C210" s="206" t="s">
        <v>363</v>
      </c>
      <c r="D210" s="206" t="s">
        <v>169</v>
      </c>
      <c r="E210" s="207" t="s">
        <v>1631</v>
      </c>
      <c r="F210" s="208" t="s">
        <v>1632</v>
      </c>
      <c r="G210" s="209" t="s">
        <v>389</v>
      </c>
      <c r="H210" s="210">
        <v>38.420000000000002</v>
      </c>
      <c r="I210" s="211">
        <v>0.73999999999999999</v>
      </c>
      <c r="J210" s="211">
        <f>ROUND(I210*H210,2)</f>
        <v>28.43</v>
      </c>
      <c r="K210" s="208" t="s">
        <v>173</v>
      </c>
      <c r="L210" s="39"/>
      <c r="M210" s="212" t="s">
        <v>18</v>
      </c>
      <c r="N210" s="213" t="s">
        <v>47</v>
      </c>
      <c r="O210" s="214">
        <v>0</v>
      </c>
      <c r="P210" s="214">
        <f>O210*H210</f>
        <v>0</v>
      </c>
      <c r="Q210" s="214">
        <v>0</v>
      </c>
      <c r="R210" s="214">
        <f>Q210*H210</f>
        <v>0</v>
      </c>
      <c r="S210" s="214">
        <v>0</v>
      </c>
      <c r="T210" s="21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16" t="s">
        <v>277</v>
      </c>
      <c r="AT210" s="216" t="s">
        <v>169</v>
      </c>
      <c r="AU210" s="216" t="s">
        <v>84</v>
      </c>
      <c r="AY210" s="18" t="s">
        <v>167</v>
      </c>
      <c r="BE210" s="217">
        <f>IF(N210="základní",J210,0)</f>
        <v>28.43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8" t="s">
        <v>20</v>
      </c>
      <c r="BK210" s="217">
        <f>ROUND(I210*H210,2)</f>
        <v>28.43</v>
      </c>
      <c r="BL210" s="18" t="s">
        <v>277</v>
      </c>
      <c r="BM210" s="216" t="s">
        <v>1633</v>
      </c>
    </row>
    <row r="211" s="2" customFormat="1">
      <c r="A211" s="33"/>
      <c r="B211" s="34"/>
      <c r="C211" s="35"/>
      <c r="D211" s="218" t="s">
        <v>176</v>
      </c>
      <c r="E211" s="35"/>
      <c r="F211" s="219" t="s">
        <v>1634</v>
      </c>
      <c r="G211" s="35"/>
      <c r="H211" s="35"/>
      <c r="I211" s="35"/>
      <c r="J211" s="35"/>
      <c r="K211" s="35"/>
      <c r="L211" s="39"/>
      <c r="M211" s="220"/>
      <c r="N211" s="221"/>
      <c r="O211" s="78"/>
      <c r="P211" s="78"/>
      <c r="Q211" s="78"/>
      <c r="R211" s="78"/>
      <c r="S211" s="78"/>
      <c r="T211" s="79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8" t="s">
        <v>176</v>
      </c>
      <c r="AU211" s="18" t="s">
        <v>84</v>
      </c>
    </row>
    <row r="212" s="2" customFormat="1" ht="49.05" customHeight="1">
      <c r="A212" s="33"/>
      <c r="B212" s="34"/>
      <c r="C212" s="206" t="s">
        <v>369</v>
      </c>
      <c r="D212" s="206" t="s">
        <v>169</v>
      </c>
      <c r="E212" s="207" t="s">
        <v>1635</v>
      </c>
      <c r="F212" s="208" t="s">
        <v>1636</v>
      </c>
      <c r="G212" s="209" t="s">
        <v>389</v>
      </c>
      <c r="H212" s="210">
        <v>38.420000000000002</v>
      </c>
      <c r="I212" s="211">
        <v>0.96999999999999997</v>
      </c>
      <c r="J212" s="211">
        <f>ROUND(I212*H212,2)</f>
        <v>37.270000000000003</v>
      </c>
      <c r="K212" s="208" t="s">
        <v>173</v>
      </c>
      <c r="L212" s="39"/>
      <c r="M212" s="212" t="s">
        <v>18</v>
      </c>
      <c r="N212" s="213" t="s">
        <v>47</v>
      </c>
      <c r="O212" s="214">
        <v>0</v>
      </c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6" t="s">
        <v>277</v>
      </c>
      <c r="AT212" s="216" t="s">
        <v>169</v>
      </c>
      <c r="AU212" s="216" t="s">
        <v>84</v>
      </c>
      <c r="AY212" s="18" t="s">
        <v>167</v>
      </c>
      <c r="BE212" s="217">
        <f>IF(N212="základní",J212,0)</f>
        <v>37.270000000000003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20</v>
      </c>
      <c r="BK212" s="217">
        <f>ROUND(I212*H212,2)</f>
        <v>37.270000000000003</v>
      </c>
      <c r="BL212" s="18" t="s">
        <v>277</v>
      </c>
      <c r="BM212" s="216" t="s">
        <v>1637</v>
      </c>
    </row>
    <row r="213" s="2" customFormat="1">
      <c r="A213" s="33"/>
      <c r="B213" s="34"/>
      <c r="C213" s="35"/>
      <c r="D213" s="218" t="s">
        <v>176</v>
      </c>
      <c r="E213" s="35"/>
      <c r="F213" s="219" t="s">
        <v>1638</v>
      </c>
      <c r="G213" s="35"/>
      <c r="H213" s="35"/>
      <c r="I213" s="35"/>
      <c r="J213" s="35"/>
      <c r="K213" s="35"/>
      <c r="L213" s="39"/>
      <c r="M213" s="220"/>
      <c r="N213" s="221"/>
      <c r="O213" s="78"/>
      <c r="P213" s="78"/>
      <c r="Q213" s="78"/>
      <c r="R213" s="78"/>
      <c r="S213" s="78"/>
      <c r="T213" s="79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8" t="s">
        <v>176</v>
      </c>
      <c r="AU213" s="18" t="s">
        <v>84</v>
      </c>
    </row>
    <row r="214" s="12" customFormat="1" ht="22.8" customHeight="1">
      <c r="A214" s="12"/>
      <c r="B214" s="191"/>
      <c r="C214" s="192"/>
      <c r="D214" s="193" t="s">
        <v>75</v>
      </c>
      <c r="E214" s="204" t="s">
        <v>596</v>
      </c>
      <c r="F214" s="204" t="s">
        <v>597</v>
      </c>
      <c r="G214" s="192"/>
      <c r="H214" s="192"/>
      <c r="I214" s="192"/>
      <c r="J214" s="205">
        <f>BK214</f>
        <v>2388.2399999999998</v>
      </c>
      <c r="K214" s="192"/>
      <c r="L214" s="196"/>
      <c r="M214" s="197"/>
      <c r="N214" s="198"/>
      <c r="O214" s="198"/>
      <c r="P214" s="199">
        <f>SUM(P215:P224)</f>
        <v>1.4234230000000001</v>
      </c>
      <c r="Q214" s="198"/>
      <c r="R214" s="199">
        <f>SUM(R215:R224)</f>
        <v>0.0023657999999999999</v>
      </c>
      <c r="S214" s="198"/>
      <c r="T214" s="200">
        <f>SUM(T215:T224)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84</v>
      </c>
      <c r="AT214" s="202" t="s">
        <v>75</v>
      </c>
      <c r="AU214" s="202" t="s">
        <v>20</v>
      </c>
      <c r="AY214" s="201" t="s">
        <v>167</v>
      </c>
      <c r="BK214" s="203">
        <f>SUM(BK215:BK224)</f>
        <v>2388.2399999999998</v>
      </c>
    </row>
    <row r="215" s="2" customFormat="1" ht="24.15" customHeight="1">
      <c r="A215" s="33"/>
      <c r="B215" s="34"/>
      <c r="C215" s="206" t="s">
        <v>376</v>
      </c>
      <c r="D215" s="206" t="s">
        <v>169</v>
      </c>
      <c r="E215" s="207" t="s">
        <v>1639</v>
      </c>
      <c r="F215" s="208" t="s">
        <v>1640</v>
      </c>
      <c r="G215" s="209" t="s">
        <v>124</v>
      </c>
      <c r="H215" s="210">
        <v>3.9430000000000001</v>
      </c>
      <c r="I215" s="211">
        <v>319</v>
      </c>
      <c r="J215" s="211">
        <f>ROUND(I215*H215,2)</f>
        <v>1257.8199999999999</v>
      </c>
      <c r="K215" s="208" t="s">
        <v>18</v>
      </c>
      <c r="L215" s="39"/>
      <c r="M215" s="212" t="s">
        <v>18</v>
      </c>
      <c r="N215" s="213" t="s">
        <v>47</v>
      </c>
      <c r="O215" s="214">
        <v>0.21099999999999999</v>
      </c>
      <c r="P215" s="214">
        <f>O215*H215</f>
        <v>0.83197299999999996</v>
      </c>
      <c r="Q215" s="214">
        <v>0.00029999999999999997</v>
      </c>
      <c r="R215" s="214">
        <f>Q215*H215</f>
        <v>0.0011829</v>
      </c>
      <c r="S215" s="214">
        <v>0</v>
      </c>
      <c r="T215" s="215">
        <f>S215*H215</f>
        <v>0</v>
      </c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R215" s="216" t="s">
        <v>277</v>
      </c>
      <c r="AT215" s="216" t="s">
        <v>169</v>
      </c>
      <c r="AU215" s="216" t="s">
        <v>84</v>
      </c>
      <c r="AY215" s="18" t="s">
        <v>167</v>
      </c>
      <c r="BE215" s="217">
        <f>IF(N215="základní",J215,0)</f>
        <v>1257.8199999999999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20</v>
      </c>
      <c r="BK215" s="217">
        <f>ROUND(I215*H215,2)</f>
        <v>1257.8199999999999</v>
      </c>
      <c r="BL215" s="18" t="s">
        <v>277</v>
      </c>
      <c r="BM215" s="216" t="s">
        <v>1641</v>
      </c>
    </row>
    <row r="216" s="14" customFormat="1">
      <c r="A216" s="14"/>
      <c r="B216" s="232"/>
      <c r="C216" s="233"/>
      <c r="D216" s="224" t="s">
        <v>178</v>
      </c>
      <c r="E216" s="234" t="s">
        <v>18</v>
      </c>
      <c r="F216" s="235" t="s">
        <v>1642</v>
      </c>
      <c r="G216" s="233"/>
      <c r="H216" s="236">
        <v>3.9432</v>
      </c>
      <c r="I216" s="233"/>
      <c r="J216" s="233"/>
      <c r="K216" s="233"/>
      <c r="L216" s="237"/>
      <c r="M216" s="238"/>
      <c r="N216" s="239"/>
      <c r="O216" s="239"/>
      <c r="P216" s="239"/>
      <c r="Q216" s="239"/>
      <c r="R216" s="239"/>
      <c r="S216" s="239"/>
      <c r="T216" s="24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1" t="s">
        <v>178</v>
      </c>
      <c r="AU216" s="241" t="s">
        <v>84</v>
      </c>
      <c r="AV216" s="14" t="s">
        <v>84</v>
      </c>
      <c r="AW216" s="14" t="s">
        <v>180</v>
      </c>
      <c r="AX216" s="14" t="s">
        <v>76</v>
      </c>
      <c r="AY216" s="241" t="s">
        <v>167</v>
      </c>
    </row>
    <row r="217" s="15" customFormat="1">
      <c r="A217" s="15"/>
      <c r="B217" s="242"/>
      <c r="C217" s="243"/>
      <c r="D217" s="224" t="s">
        <v>178</v>
      </c>
      <c r="E217" s="244" t="s">
        <v>18</v>
      </c>
      <c r="F217" s="245" t="s">
        <v>182</v>
      </c>
      <c r="G217" s="243"/>
      <c r="H217" s="246">
        <v>3.9432</v>
      </c>
      <c r="I217" s="243"/>
      <c r="J217" s="243"/>
      <c r="K217" s="243"/>
      <c r="L217" s="247"/>
      <c r="M217" s="248"/>
      <c r="N217" s="249"/>
      <c r="O217" s="249"/>
      <c r="P217" s="249"/>
      <c r="Q217" s="249"/>
      <c r="R217" s="249"/>
      <c r="S217" s="249"/>
      <c r="T217" s="25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51" t="s">
        <v>178</v>
      </c>
      <c r="AU217" s="251" t="s">
        <v>84</v>
      </c>
      <c r="AV217" s="15" t="s">
        <v>174</v>
      </c>
      <c r="AW217" s="15" t="s">
        <v>180</v>
      </c>
      <c r="AX217" s="15" t="s">
        <v>20</v>
      </c>
      <c r="AY217" s="251" t="s">
        <v>167</v>
      </c>
    </row>
    <row r="218" s="2" customFormat="1" ht="24.15" customHeight="1">
      <c r="A218" s="33"/>
      <c r="B218" s="34"/>
      <c r="C218" s="206" t="s">
        <v>373</v>
      </c>
      <c r="D218" s="206" t="s">
        <v>169</v>
      </c>
      <c r="E218" s="207" t="s">
        <v>1643</v>
      </c>
      <c r="F218" s="208" t="s">
        <v>1644</v>
      </c>
      <c r="G218" s="209" t="s">
        <v>124</v>
      </c>
      <c r="H218" s="210">
        <v>3.9430000000000001</v>
      </c>
      <c r="I218" s="211">
        <v>282</v>
      </c>
      <c r="J218" s="211">
        <f>ROUND(I218*H218,2)</f>
        <v>1111.9300000000001</v>
      </c>
      <c r="K218" s="208" t="s">
        <v>18</v>
      </c>
      <c r="L218" s="39"/>
      <c r="M218" s="212" t="s">
        <v>18</v>
      </c>
      <c r="N218" s="213" t="s">
        <v>47</v>
      </c>
      <c r="O218" s="214">
        <v>0.14999999999999999</v>
      </c>
      <c r="P218" s="214">
        <f>O218*H218</f>
        <v>0.59145000000000003</v>
      </c>
      <c r="Q218" s="214">
        <v>0.00029999999999999997</v>
      </c>
      <c r="R218" s="214">
        <f>Q218*H218</f>
        <v>0.0011829</v>
      </c>
      <c r="S218" s="214">
        <v>0</v>
      </c>
      <c r="T218" s="21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16" t="s">
        <v>277</v>
      </c>
      <c r="AT218" s="216" t="s">
        <v>169</v>
      </c>
      <c r="AU218" s="216" t="s">
        <v>84</v>
      </c>
      <c r="AY218" s="18" t="s">
        <v>167</v>
      </c>
      <c r="BE218" s="217">
        <f>IF(N218="základní",J218,0)</f>
        <v>1111.9300000000001</v>
      </c>
      <c r="BF218" s="217">
        <f>IF(N218="snížená",J218,0)</f>
        <v>0</v>
      </c>
      <c r="BG218" s="217">
        <f>IF(N218="zákl. přenesená",J218,0)</f>
        <v>0</v>
      </c>
      <c r="BH218" s="217">
        <f>IF(N218="sníž. přenesená",J218,0)</f>
        <v>0</v>
      </c>
      <c r="BI218" s="217">
        <f>IF(N218="nulová",J218,0)</f>
        <v>0</v>
      </c>
      <c r="BJ218" s="18" t="s">
        <v>20</v>
      </c>
      <c r="BK218" s="217">
        <f>ROUND(I218*H218,2)</f>
        <v>1111.9300000000001</v>
      </c>
      <c r="BL218" s="18" t="s">
        <v>277</v>
      </c>
      <c r="BM218" s="216" t="s">
        <v>1645</v>
      </c>
    </row>
    <row r="219" s="14" customFormat="1">
      <c r="A219" s="14"/>
      <c r="B219" s="232"/>
      <c r="C219" s="233"/>
      <c r="D219" s="224" t="s">
        <v>178</v>
      </c>
      <c r="E219" s="234" t="s">
        <v>18</v>
      </c>
      <c r="F219" s="235" t="s">
        <v>1642</v>
      </c>
      <c r="G219" s="233"/>
      <c r="H219" s="236">
        <v>3.9432</v>
      </c>
      <c r="I219" s="233"/>
      <c r="J219" s="233"/>
      <c r="K219" s="233"/>
      <c r="L219" s="237"/>
      <c r="M219" s="238"/>
      <c r="N219" s="239"/>
      <c r="O219" s="239"/>
      <c r="P219" s="239"/>
      <c r="Q219" s="239"/>
      <c r="R219" s="239"/>
      <c r="S219" s="239"/>
      <c r="T219" s="240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1" t="s">
        <v>178</v>
      </c>
      <c r="AU219" s="241" t="s">
        <v>84</v>
      </c>
      <c r="AV219" s="14" t="s">
        <v>84</v>
      </c>
      <c r="AW219" s="14" t="s">
        <v>180</v>
      </c>
      <c r="AX219" s="14" t="s">
        <v>76</v>
      </c>
      <c r="AY219" s="241" t="s">
        <v>167</v>
      </c>
    </row>
    <row r="220" s="15" customFormat="1">
      <c r="A220" s="15"/>
      <c r="B220" s="242"/>
      <c r="C220" s="243"/>
      <c r="D220" s="224" t="s">
        <v>178</v>
      </c>
      <c r="E220" s="244" t="s">
        <v>18</v>
      </c>
      <c r="F220" s="245" t="s">
        <v>182</v>
      </c>
      <c r="G220" s="243"/>
      <c r="H220" s="246">
        <v>3.9432</v>
      </c>
      <c r="I220" s="243"/>
      <c r="J220" s="243"/>
      <c r="K220" s="243"/>
      <c r="L220" s="247"/>
      <c r="M220" s="248"/>
      <c r="N220" s="249"/>
      <c r="O220" s="249"/>
      <c r="P220" s="249"/>
      <c r="Q220" s="249"/>
      <c r="R220" s="249"/>
      <c r="S220" s="249"/>
      <c r="T220" s="250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51" t="s">
        <v>178</v>
      </c>
      <c r="AU220" s="251" t="s">
        <v>84</v>
      </c>
      <c r="AV220" s="15" t="s">
        <v>174</v>
      </c>
      <c r="AW220" s="15" t="s">
        <v>180</v>
      </c>
      <c r="AX220" s="15" t="s">
        <v>20</v>
      </c>
      <c r="AY220" s="251" t="s">
        <v>167</v>
      </c>
    </row>
    <row r="221" s="2" customFormat="1" ht="44.25" customHeight="1">
      <c r="A221" s="33"/>
      <c r="B221" s="34"/>
      <c r="C221" s="206" t="s">
        <v>386</v>
      </c>
      <c r="D221" s="206" t="s">
        <v>169</v>
      </c>
      <c r="E221" s="207" t="s">
        <v>610</v>
      </c>
      <c r="F221" s="208" t="s">
        <v>611</v>
      </c>
      <c r="G221" s="209" t="s">
        <v>389</v>
      </c>
      <c r="H221" s="210">
        <v>23.698</v>
      </c>
      <c r="I221" s="211">
        <v>0.56999999999999995</v>
      </c>
      <c r="J221" s="211">
        <f>ROUND(I221*H221,2)</f>
        <v>13.51</v>
      </c>
      <c r="K221" s="208" t="s">
        <v>173</v>
      </c>
      <c r="L221" s="39"/>
      <c r="M221" s="212" t="s">
        <v>18</v>
      </c>
      <c r="N221" s="213" t="s">
        <v>47</v>
      </c>
      <c r="O221" s="214">
        <v>0</v>
      </c>
      <c r="P221" s="214">
        <f>O221*H221</f>
        <v>0</v>
      </c>
      <c r="Q221" s="214">
        <v>0</v>
      </c>
      <c r="R221" s="214">
        <f>Q221*H221</f>
        <v>0</v>
      </c>
      <c r="S221" s="214">
        <v>0</v>
      </c>
      <c r="T221" s="21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16" t="s">
        <v>277</v>
      </c>
      <c r="AT221" s="216" t="s">
        <v>169</v>
      </c>
      <c r="AU221" s="216" t="s">
        <v>84</v>
      </c>
      <c r="AY221" s="18" t="s">
        <v>167</v>
      </c>
      <c r="BE221" s="217">
        <f>IF(N221="základní",J221,0)</f>
        <v>13.51</v>
      </c>
      <c r="BF221" s="217">
        <f>IF(N221="snížená",J221,0)</f>
        <v>0</v>
      </c>
      <c r="BG221" s="217">
        <f>IF(N221="zákl. přenesená",J221,0)</f>
        <v>0</v>
      </c>
      <c r="BH221" s="217">
        <f>IF(N221="sníž. přenesená",J221,0)</f>
        <v>0</v>
      </c>
      <c r="BI221" s="217">
        <f>IF(N221="nulová",J221,0)</f>
        <v>0</v>
      </c>
      <c r="BJ221" s="18" t="s">
        <v>20</v>
      </c>
      <c r="BK221" s="217">
        <f>ROUND(I221*H221,2)</f>
        <v>13.51</v>
      </c>
      <c r="BL221" s="18" t="s">
        <v>277</v>
      </c>
      <c r="BM221" s="216" t="s">
        <v>1646</v>
      </c>
    </row>
    <row r="222" s="2" customFormat="1">
      <c r="A222" s="33"/>
      <c r="B222" s="34"/>
      <c r="C222" s="35"/>
      <c r="D222" s="218" t="s">
        <v>176</v>
      </c>
      <c r="E222" s="35"/>
      <c r="F222" s="219" t="s">
        <v>613</v>
      </c>
      <c r="G222" s="35"/>
      <c r="H222" s="35"/>
      <c r="I222" s="35"/>
      <c r="J222" s="35"/>
      <c r="K222" s="35"/>
      <c r="L222" s="39"/>
      <c r="M222" s="220"/>
      <c r="N222" s="221"/>
      <c r="O222" s="78"/>
      <c r="P222" s="78"/>
      <c r="Q222" s="78"/>
      <c r="R222" s="78"/>
      <c r="S222" s="78"/>
      <c r="T222" s="79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8" t="s">
        <v>176</v>
      </c>
      <c r="AU222" s="18" t="s">
        <v>84</v>
      </c>
    </row>
    <row r="223" s="2" customFormat="1" ht="49.05" customHeight="1">
      <c r="A223" s="33"/>
      <c r="B223" s="34"/>
      <c r="C223" s="206" t="s">
        <v>392</v>
      </c>
      <c r="D223" s="206" t="s">
        <v>169</v>
      </c>
      <c r="E223" s="207" t="s">
        <v>615</v>
      </c>
      <c r="F223" s="208" t="s">
        <v>616</v>
      </c>
      <c r="G223" s="209" t="s">
        <v>389</v>
      </c>
      <c r="H223" s="210">
        <v>23.698</v>
      </c>
      <c r="I223" s="211">
        <v>0.20999999999999999</v>
      </c>
      <c r="J223" s="211">
        <f>ROUND(I223*H223,2)</f>
        <v>4.9800000000000004</v>
      </c>
      <c r="K223" s="208" t="s">
        <v>173</v>
      </c>
      <c r="L223" s="39"/>
      <c r="M223" s="212" t="s">
        <v>18</v>
      </c>
      <c r="N223" s="213" t="s">
        <v>47</v>
      </c>
      <c r="O223" s="214">
        <v>0</v>
      </c>
      <c r="P223" s="214">
        <f>O223*H223</f>
        <v>0</v>
      </c>
      <c r="Q223" s="214">
        <v>0</v>
      </c>
      <c r="R223" s="214">
        <f>Q223*H223</f>
        <v>0</v>
      </c>
      <c r="S223" s="214">
        <v>0</v>
      </c>
      <c r="T223" s="21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16" t="s">
        <v>277</v>
      </c>
      <c r="AT223" s="216" t="s">
        <v>169</v>
      </c>
      <c r="AU223" s="216" t="s">
        <v>84</v>
      </c>
      <c r="AY223" s="18" t="s">
        <v>167</v>
      </c>
      <c r="BE223" s="217">
        <f>IF(N223="základní",J223,0)</f>
        <v>4.9800000000000004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20</v>
      </c>
      <c r="BK223" s="217">
        <f>ROUND(I223*H223,2)</f>
        <v>4.9800000000000004</v>
      </c>
      <c r="BL223" s="18" t="s">
        <v>277</v>
      </c>
      <c r="BM223" s="216" t="s">
        <v>1647</v>
      </c>
    </row>
    <row r="224" s="2" customFormat="1">
      <c r="A224" s="33"/>
      <c r="B224" s="34"/>
      <c r="C224" s="35"/>
      <c r="D224" s="218" t="s">
        <v>176</v>
      </c>
      <c r="E224" s="35"/>
      <c r="F224" s="219" t="s">
        <v>618</v>
      </c>
      <c r="G224" s="35"/>
      <c r="H224" s="35"/>
      <c r="I224" s="35"/>
      <c r="J224" s="35"/>
      <c r="K224" s="35"/>
      <c r="L224" s="39"/>
      <c r="M224" s="220"/>
      <c r="N224" s="221"/>
      <c r="O224" s="78"/>
      <c r="P224" s="78"/>
      <c r="Q224" s="78"/>
      <c r="R224" s="78"/>
      <c r="S224" s="78"/>
      <c r="T224" s="79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T224" s="18" t="s">
        <v>176</v>
      </c>
      <c r="AU224" s="18" t="s">
        <v>84</v>
      </c>
    </row>
    <row r="225" s="12" customFormat="1" ht="22.8" customHeight="1">
      <c r="A225" s="12"/>
      <c r="B225" s="191"/>
      <c r="C225" s="192"/>
      <c r="D225" s="193" t="s">
        <v>75</v>
      </c>
      <c r="E225" s="204" t="s">
        <v>658</v>
      </c>
      <c r="F225" s="204" t="s">
        <v>659</v>
      </c>
      <c r="G225" s="192"/>
      <c r="H225" s="192"/>
      <c r="I225" s="192"/>
      <c r="J225" s="205">
        <f>BK225</f>
        <v>5421.8199999999997</v>
      </c>
      <c r="K225" s="192"/>
      <c r="L225" s="196"/>
      <c r="M225" s="197"/>
      <c r="N225" s="198"/>
      <c r="O225" s="198"/>
      <c r="P225" s="199">
        <f>SUM(P226:P243)</f>
        <v>8.9731840000000016</v>
      </c>
      <c r="Q225" s="198"/>
      <c r="R225" s="199">
        <f>SUM(R226:R243)</f>
        <v>0.03479616</v>
      </c>
      <c r="S225" s="198"/>
      <c r="T225" s="200">
        <f>SUM(T226:T243)</f>
        <v>0.012703359999999999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01" t="s">
        <v>84</v>
      </c>
      <c r="AT225" s="202" t="s">
        <v>75</v>
      </c>
      <c r="AU225" s="202" t="s">
        <v>20</v>
      </c>
      <c r="AY225" s="201" t="s">
        <v>167</v>
      </c>
      <c r="BK225" s="203">
        <f>SUM(BK226:BK243)</f>
        <v>5421.8199999999997</v>
      </c>
    </row>
    <row r="226" s="2" customFormat="1" ht="24.15" customHeight="1">
      <c r="A226" s="33"/>
      <c r="B226" s="34"/>
      <c r="C226" s="206" t="s">
        <v>399</v>
      </c>
      <c r="D226" s="206" t="s">
        <v>169</v>
      </c>
      <c r="E226" s="207" t="s">
        <v>661</v>
      </c>
      <c r="F226" s="208" t="s">
        <v>662</v>
      </c>
      <c r="G226" s="209" t="s">
        <v>124</v>
      </c>
      <c r="H226" s="210">
        <v>27.616</v>
      </c>
      <c r="I226" s="211">
        <v>18.399999999999999</v>
      </c>
      <c r="J226" s="211">
        <f>ROUND(I226*H226,2)</f>
        <v>508.13</v>
      </c>
      <c r="K226" s="208" t="s">
        <v>173</v>
      </c>
      <c r="L226" s="39"/>
      <c r="M226" s="212" t="s">
        <v>18</v>
      </c>
      <c r="N226" s="213" t="s">
        <v>47</v>
      </c>
      <c r="O226" s="214">
        <v>0.035000000000000003</v>
      </c>
      <c r="P226" s="214">
        <f>O226*H226</f>
        <v>0.96656000000000009</v>
      </c>
      <c r="Q226" s="214">
        <v>0</v>
      </c>
      <c r="R226" s="214">
        <f>Q226*H226</f>
        <v>0</v>
      </c>
      <c r="S226" s="214">
        <v>0.00014999999999999999</v>
      </c>
      <c r="T226" s="215">
        <f>S226*H226</f>
        <v>0.0041423999999999992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6" t="s">
        <v>277</v>
      </c>
      <c r="AT226" s="216" t="s">
        <v>169</v>
      </c>
      <c r="AU226" s="216" t="s">
        <v>84</v>
      </c>
      <c r="AY226" s="18" t="s">
        <v>167</v>
      </c>
      <c r="BE226" s="217">
        <f>IF(N226="základní",J226,0)</f>
        <v>508.13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20</v>
      </c>
      <c r="BK226" s="217">
        <f>ROUND(I226*H226,2)</f>
        <v>508.13</v>
      </c>
      <c r="BL226" s="18" t="s">
        <v>277</v>
      </c>
      <c r="BM226" s="216" t="s">
        <v>1648</v>
      </c>
    </row>
    <row r="227" s="2" customFormat="1">
      <c r="A227" s="33"/>
      <c r="B227" s="34"/>
      <c r="C227" s="35"/>
      <c r="D227" s="218" t="s">
        <v>176</v>
      </c>
      <c r="E227" s="35"/>
      <c r="F227" s="219" t="s">
        <v>664</v>
      </c>
      <c r="G227" s="35"/>
      <c r="H227" s="35"/>
      <c r="I227" s="35"/>
      <c r="J227" s="35"/>
      <c r="K227" s="35"/>
      <c r="L227" s="39"/>
      <c r="M227" s="220"/>
      <c r="N227" s="221"/>
      <c r="O227" s="78"/>
      <c r="P227" s="78"/>
      <c r="Q227" s="78"/>
      <c r="R227" s="78"/>
      <c r="S227" s="78"/>
      <c r="T227" s="79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8" t="s">
        <v>176</v>
      </c>
      <c r="AU227" s="18" t="s">
        <v>84</v>
      </c>
    </row>
    <row r="228" s="2" customFormat="1" ht="21.75" customHeight="1">
      <c r="A228" s="33"/>
      <c r="B228" s="34"/>
      <c r="C228" s="206" t="s">
        <v>408</v>
      </c>
      <c r="D228" s="206" t="s">
        <v>169</v>
      </c>
      <c r="E228" s="207" t="s">
        <v>666</v>
      </c>
      <c r="F228" s="208" t="s">
        <v>667</v>
      </c>
      <c r="G228" s="209" t="s">
        <v>124</v>
      </c>
      <c r="H228" s="210">
        <v>27.616</v>
      </c>
      <c r="I228" s="211">
        <v>43.700000000000003</v>
      </c>
      <c r="J228" s="211">
        <f>ROUND(I228*H228,2)</f>
        <v>1206.8199999999999</v>
      </c>
      <c r="K228" s="208" t="s">
        <v>173</v>
      </c>
      <c r="L228" s="39"/>
      <c r="M228" s="212" t="s">
        <v>18</v>
      </c>
      <c r="N228" s="213" t="s">
        <v>47</v>
      </c>
      <c r="O228" s="214">
        <v>0.084000000000000005</v>
      </c>
      <c r="P228" s="214">
        <f>O228*H228</f>
        <v>2.319744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6" t="s">
        <v>277</v>
      </c>
      <c r="AT228" s="216" t="s">
        <v>169</v>
      </c>
      <c r="AU228" s="216" t="s">
        <v>84</v>
      </c>
      <c r="AY228" s="18" t="s">
        <v>167</v>
      </c>
      <c r="BE228" s="217">
        <f>IF(N228="základní",J228,0)</f>
        <v>1206.8199999999999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20</v>
      </c>
      <c r="BK228" s="217">
        <f>ROUND(I228*H228,2)</f>
        <v>1206.8199999999999</v>
      </c>
      <c r="BL228" s="18" t="s">
        <v>277</v>
      </c>
      <c r="BM228" s="216" t="s">
        <v>1649</v>
      </c>
    </row>
    <row r="229" s="2" customFormat="1">
      <c r="A229" s="33"/>
      <c r="B229" s="34"/>
      <c r="C229" s="35"/>
      <c r="D229" s="218" t="s">
        <v>176</v>
      </c>
      <c r="E229" s="35"/>
      <c r="F229" s="219" t="s">
        <v>669</v>
      </c>
      <c r="G229" s="35"/>
      <c r="H229" s="35"/>
      <c r="I229" s="35"/>
      <c r="J229" s="35"/>
      <c r="K229" s="35"/>
      <c r="L229" s="39"/>
      <c r="M229" s="220"/>
      <c r="N229" s="221"/>
      <c r="O229" s="78"/>
      <c r="P229" s="78"/>
      <c r="Q229" s="78"/>
      <c r="R229" s="78"/>
      <c r="S229" s="78"/>
      <c r="T229" s="79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8" t="s">
        <v>176</v>
      </c>
      <c r="AU229" s="18" t="s">
        <v>84</v>
      </c>
    </row>
    <row r="230" s="2" customFormat="1" ht="16.5" customHeight="1">
      <c r="A230" s="33"/>
      <c r="B230" s="34"/>
      <c r="C230" s="206" t="s">
        <v>413</v>
      </c>
      <c r="D230" s="206" t="s">
        <v>169</v>
      </c>
      <c r="E230" s="207" t="s">
        <v>671</v>
      </c>
      <c r="F230" s="208" t="s">
        <v>672</v>
      </c>
      <c r="G230" s="209" t="s">
        <v>124</v>
      </c>
      <c r="H230" s="210">
        <v>27.616</v>
      </c>
      <c r="I230" s="211">
        <v>38.399999999999999</v>
      </c>
      <c r="J230" s="211">
        <f>ROUND(I230*H230,2)</f>
        <v>1060.4500000000001</v>
      </c>
      <c r="K230" s="208" t="s">
        <v>173</v>
      </c>
      <c r="L230" s="39"/>
      <c r="M230" s="212" t="s">
        <v>18</v>
      </c>
      <c r="N230" s="213" t="s">
        <v>47</v>
      </c>
      <c r="O230" s="214">
        <v>0.073999999999999996</v>
      </c>
      <c r="P230" s="214">
        <f>O230*H230</f>
        <v>2.0435840000000001</v>
      </c>
      <c r="Q230" s="214">
        <v>0.001</v>
      </c>
      <c r="R230" s="214">
        <f>Q230*H230</f>
        <v>0.027616000000000002</v>
      </c>
      <c r="S230" s="214">
        <v>0.00031</v>
      </c>
      <c r="T230" s="215">
        <f>S230*H230</f>
        <v>0.0085609599999999994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6" t="s">
        <v>277</v>
      </c>
      <c r="AT230" s="216" t="s">
        <v>169</v>
      </c>
      <c r="AU230" s="216" t="s">
        <v>84</v>
      </c>
      <c r="AY230" s="18" t="s">
        <v>167</v>
      </c>
      <c r="BE230" s="217">
        <f>IF(N230="základní",J230,0)</f>
        <v>1060.4500000000001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20</v>
      </c>
      <c r="BK230" s="217">
        <f>ROUND(I230*H230,2)</f>
        <v>1060.4500000000001</v>
      </c>
      <c r="BL230" s="18" t="s">
        <v>277</v>
      </c>
      <c r="BM230" s="216" t="s">
        <v>1650</v>
      </c>
    </row>
    <row r="231" s="2" customFormat="1">
      <c r="A231" s="33"/>
      <c r="B231" s="34"/>
      <c r="C231" s="35"/>
      <c r="D231" s="218" t="s">
        <v>176</v>
      </c>
      <c r="E231" s="35"/>
      <c r="F231" s="219" t="s">
        <v>674</v>
      </c>
      <c r="G231" s="35"/>
      <c r="H231" s="35"/>
      <c r="I231" s="35"/>
      <c r="J231" s="35"/>
      <c r="K231" s="35"/>
      <c r="L231" s="39"/>
      <c r="M231" s="220"/>
      <c r="N231" s="221"/>
      <c r="O231" s="78"/>
      <c r="P231" s="78"/>
      <c r="Q231" s="78"/>
      <c r="R231" s="78"/>
      <c r="S231" s="78"/>
      <c r="T231" s="79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8" t="s">
        <v>176</v>
      </c>
      <c r="AU231" s="18" t="s">
        <v>84</v>
      </c>
    </row>
    <row r="232" s="2" customFormat="1" ht="44.25" customHeight="1">
      <c r="A232" s="33"/>
      <c r="B232" s="34"/>
      <c r="C232" s="206" t="s">
        <v>418</v>
      </c>
      <c r="D232" s="206" t="s">
        <v>169</v>
      </c>
      <c r="E232" s="207" t="s">
        <v>676</v>
      </c>
      <c r="F232" s="208" t="s">
        <v>677</v>
      </c>
      <c r="G232" s="209" t="s">
        <v>124</v>
      </c>
      <c r="H232" s="210">
        <v>1.6000000000000001</v>
      </c>
      <c r="I232" s="211">
        <v>8.3000000000000007</v>
      </c>
      <c r="J232" s="211">
        <f>ROUND(I232*H232,2)</f>
        <v>13.279999999999999</v>
      </c>
      <c r="K232" s="208" t="s">
        <v>173</v>
      </c>
      <c r="L232" s="39"/>
      <c r="M232" s="212" t="s">
        <v>18</v>
      </c>
      <c r="N232" s="213" t="s">
        <v>47</v>
      </c>
      <c r="O232" s="214">
        <v>0.016</v>
      </c>
      <c r="P232" s="214">
        <f>O232*H232</f>
        <v>0.025600000000000001</v>
      </c>
      <c r="Q232" s="214">
        <v>0</v>
      </c>
      <c r="R232" s="214">
        <f>Q232*H232</f>
        <v>0</v>
      </c>
      <c r="S232" s="214">
        <v>0</v>
      </c>
      <c r="T232" s="215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6" t="s">
        <v>277</v>
      </c>
      <c r="AT232" s="216" t="s">
        <v>169</v>
      </c>
      <c r="AU232" s="216" t="s">
        <v>84</v>
      </c>
      <c r="AY232" s="18" t="s">
        <v>167</v>
      </c>
      <c r="BE232" s="217">
        <f>IF(N232="základní",J232,0)</f>
        <v>13.279999999999999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20</v>
      </c>
      <c r="BK232" s="217">
        <f>ROUND(I232*H232,2)</f>
        <v>13.279999999999999</v>
      </c>
      <c r="BL232" s="18" t="s">
        <v>277</v>
      </c>
      <c r="BM232" s="216" t="s">
        <v>1651</v>
      </c>
    </row>
    <row r="233" s="2" customFormat="1">
      <c r="A233" s="33"/>
      <c r="B233" s="34"/>
      <c r="C233" s="35"/>
      <c r="D233" s="218" t="s">
        <v>176</v>
      </c>
      <c r="E233" s="35"/>
      <c r="F233" s="219" t="s">
        <v>679</v>
      </c>
      <c r="G233" s="35"/>
      <c r="H233" s="35"/>
      <c r="I233" s="35"/>
      <c r="J233" s="35"/>
      <c r="K233" s="35"/>
      <c r="L233" s="39"/>
      <c r="M233" s="220"/>
      <c r="N233" s="221"/>
      <c r="O233" s="78"/>
      <c r="P233" s="78"/>
      <c r="Q233" s="78"/>
      <c r="R233" s="78"/>
      <c r="S233" s="78"/>
      <c r="T233" s="79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8" t="s">
        <v>176</v>
      </c>
      <c r="AU233" s="18" t="s">
        <v>84</v>
      </c>
    </row>
    <row r="234" s="14" customFormat="1">
      <c r="A234" s="14"/>
      <c r="B234" s="232"/>
      <c r="C234" s="233"/>
      <c r="D234" s="224" t="s">
        <v>178</v>
      </c>
      <c r="E234" s="234" t="s">
        <v>18</v>
      </c>
      <c r="F234" s="235" t="s">
        <v>1652</v>
      </c>
      <c r="G234" s="233"/>
      <c r="H234" s="236">
        <v>1.6000000000000001</v>
      </c>
      <c r="I234" s="233"/>
      <c r="J234" s="233"/>
      <c r="K234" s="233"/>
      <c r="L234" s="237"/>
      <c r="M234" s="238"/>
      <c r="N234" s="239"/>
      <c r="O234" s="239"/>
      <c r="P234" s="239"/>
      <c r="Q234" s="239"/>
      <c r="R234" s="239"/>
      <c r="S234" s="239"/>
      <c r="T234" s="24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1" t="s">
        <v>178</v>
      </c>
      <c r="AU234" s="241" t="s">
        <v>84</v>
      </c>
      <c r="AV234" s="14" t="s">
        <v>84</v>
      </c>
      <c r="AW234" s="14" t="s">
        <v>180</v>
      </c>
      <c r="AX234" s="14" t="s">
        <v>76</v>
      </c>
      <c r="AY234" s="241" t="s">
        <v>167</v>
      </c>
    </row>
    <row r="235" s="15" customFormat="1">
      <c r="A235" s="15"/>
      <c r="B235" s="242"/>
      <c r="C235" s="243"/>
      <c r="D235" s="224" t="s">
        <v>178</v>
      </c>
      <c r="E235" s="244" t="s">
        <v>18</v>
      </c>
      <c r="F235" s="245" t="s">
        <v>182</v>
      </c>
      <c r="G235" s="243"/>
      <c r="H235" s="246">
        <v>1.6000000000000001</v>
      </c>
      <c r="I235" s="243"/>
      <c r="J235" s="243"/>
      <c r="K235" s="243"/>
      <c r="L235" s="247"/>
      <c r="M235" s="248"/>
      <c r="N235" s="249"/>
      <c r="O235" s="249"/>
      <c r="P235" s="249"/>
      <c r="Q235" s="249"/>
      <c r="R235" s="249"/>
      <c r="S235" s="249"/>
      <c r="T235" s="250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1" t="s">
        <v>178</v>
      </c>
      <c r="AU235" s="251" t="s">
        <v>84</v>
      </c>
      <c r="AV235" s="15" t="s">
        <v>174</v>
      </c>
      <c r="AW235" s="15" t="s">
        <v>180</v>
      </c>
      <c r="AX235" s="15" t="s">
        <v>20</v>
      </c>
      <c r="AY235" s="251" t="s">
        <v>167</v>
      </c>
    </row>
    <row r="236" s="2" customFormat="1" ht="16.5" customHeight="1">
      <c r="A236" s="33"/>
      <c r="B236" s="34"/>
      <c r="C236" s="253" t="s">
        <v>423</v>
      </c>
      <c r="D236" s="253" t="s">
        <v>272</v>
      </c>
      <c r="E236" s="254" t="s">
        <v>682</v>
      </c>
      <c r="F236" s="255" t="s">
        <v>683</v>
      </c>
      <c r="G236" s="256" t="s">
        <v>124</v>
      </c>
      <c r="H236" s="257">
        <v>1.6799999999999999</v>
      </c>
      <c r="I236" s="258">
        <v>0.80000000000000004</v>
      </c>
      <c r="J236" s="258">
        <f>ROUND(I236*H236,2)</f>
        <v>1.3400000000000001</v>
      </c>
      <c r="K236" s="255" t="s">
        <v>173</v>
      </c>
      <c r="L236" s="259"/>
      <c r="M236" s="260" t="s">
        <v>18</v>
      </c>
      <c r="N236" s="261" t="s">
        <v>47</v>
      </c>
      <c r="O236" s="214">
        <v>0</v>
      </c>
      <c r="P236" s="214">
        <f>O236*H236</f>
        <v>0</v>
      </c>
      <c r="Q236" s="214">
        <v>0</v>
      </c>
      <c r="R236" s="214">
        <f>Q236*H236</f>
        <v>0</v>
      </c>
      <c r="S236" s="214">
        <v>0</v>
      </c>
      <c r="T236" s="21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6" t="s">
        <v>373</v>
      </c>
      <c r="AT236" s="216" t="s">
        <v>272</v>
      </c>
      <c r="AU236" s="216" t="s">
        <v>84</v>
      </c>
      <c r="AY236" s="18" t="s">
        <v>167</v>
      </c>
      <c r="BE236" s="217">
        <f>IF(N236="základní",J236,0)</f>
        <v>1.3400000000000001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20</v>
      </c>
      <c r="BK236" s="217">
        <f>ROUND(I236*H236,2)</f>
        <v>1.3400000000000001</v>
      </c>
      <c r="BL236" s="18" t="s">
        <v>277</v>
      </c>
      <c r="BM236" s="216" t="s">
        <v>1653</v>
      </c>
    </row>
    <row r="237" s="14" customFormat="1">
      <c r="A237" s="14"/>
      <c r="B237" s="232"/>
      <c r="C237" s="233"/>
      <c r="D237" s="224" t="s">
        <v>178</v>
      </c>
      <c r="E237" s="233"/>
      <c r="F237" s="235" t="s">
        <v>1654</v>
      </c>
      <c r="G237" s="233"/>
      <c r="H237" s="236">
        <v>1.6799999999999999</v>
      </c>
      <c r="I237" s="233"/>
      <c r="J237" s="233"/>
      <c r="K237" s="233"/>
      <c r="L237" s="237"/>
      <c r="M237" s="238"/>
      <c r="N237" s="239"/>
      <c r="O237" s="239"/>
      <c r="P237" s="239"/>
      <c r="Q237" s="239"/>
      <c r="R237" s="239"/>
      <c r="S237" s="239"/>
      <c r="T237" s="240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1" t="s">
        <v>178</v>
      </c>
      <c r="AU237" s="241" t="s">
        <v>84</v>
      </c>
      <c r="AV237" s="14" t="s">
        <v>84</v>
      </c>
      <c r="AW237" s="14" t="s">
        <v>4</v>
      </c>
      <c r="AX237" s="14" t="s">
        <v>20</v>
      </c>
      <c r="AY237" s="241" t="s">
        <v>167</v>
      </c>
    </row>
    <row r="238" s="2" customFormat="1" ht="37.8" customHeight="1">
      <c r="A238" s="33"/>
      <c r="B238" s="34"/>
      <c r="C238" s="206" t="s">
        <v>428</v>
      </c>
      <c r="D238" s="206" t="s">
        <v>169</v>
      </c>
      <c r="E238" s="207" t="s">
        <v>687</v>
      </c>
      <c r="F238" s="208" t="s">
        <v>688</v>
      </c>
      <c r="G238" s="209" t="s">
        <v>124</v>
      </c>
      <c r="H238" s="210">
        <v>27.616</v>
      </c>
      <c r="I238" s="211">
        <v>81.299999999999997</v>
      </c>
      <c r="J238" s="211">
        <f>ROUND(I238*H238,2)</f>
        <v>2245.1799999999998</v>
      </c>
      <c r="K238" s="208" t="s">
        <v>173</v>
      </c>
      <c r="L238" s="39"/>
      <c r="M238" s="212" t="s">
        <v>18</v>
      </c>
      <c r="N238" s="213" t="s">
        <v>47</v>
      </c>
      <c r="O238" s="214">
        <v>0.104</v>
      </c>
      <c r="P238" s="214">
        <f>O238*H238</f>
        <v>2.872064</v>
      </c>
      <c r="Q238" s="214">
        <v>0.00025999999999999998</v>
      </c>
      <c r="R238" s="214">
        <f>Q238*H238</f>
        <v>0.0071801599999999997</v>
      </c>
      <c r="S238" s="214">
        <v>0</v>
      </c>
      <c r="T238" s="21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6" t="s">
        <v>277</v>
      </c>
      <c r="AT238" s="216" t="s">
        <v>169</v>
      </c>
      <c r="AU238" s="216" t="s">
        <v>84</v>
      </c>
      <c r="AY238" s="18" t="s">
        <v>167</v>
      </c>
      <c r="BE238" s="217">
        <f>IF(N238="základní",J238,0)</f>
        <v>2245.1799999999998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20</v>
      </c>
      <c r="BK238" s="217">
        <f>ROUND(I238*H238,2)</f>
        <v>2245.1799999999998</v>
      </c>
      <c r="BL238" s="18" t="s">
        <v>277</v>
      </c>
      <c r="BM238" s="216" t="s">
        <v>1655</v>
      </c>
    </row>
    <row r="239" s="2" customFormat="1">
      <c r="A239" s="33"/>
      <c r="B239" s="34"/>
      <c r="C239" s="35"/>
      <c r="D239" s="218" t="s">
        <v>176</v>
      </c>
      <c r="E239" s="35"/>
      <c r="F239" s="219" t="s">
        <v>690</v>
      </c>
      <c r="G239" s="35"/>
      <c r="H239" s="35"/>
      <c r="I239" s="35"/>
      <c r="J239" s="35"/>
      <c r="K239" s="35"/>
      <c r="L239" s="39"/>
      <c r="M239" s="220"/>
      <c r="N239" s="221"/>
      <c r="O239" s="78"/>
      <c r="P239" s="78"/>
      <c r="Q239" s="78"/>
      <c r="R239" s="78"/>
      <c r="S239" s="78"/>
      <c r="T239" s="79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8" t="s">
        <v>176</v>
      </c>
      <c r="AU239" s="18" t="s">
        <v>84</v>
      </c>
    </row>
    <row r="240" s="14" customFormat="1">
      <c r="A240" s="14"/>
      <c r="B240" s="232"/>
      <c r="C240" s="233"/>
      <c r="D240" s="224" t="s">
        <v>178</v>
      </c>
      <c r="E240" s="234" t="s">
        <v>18</v>
      </c>
      <c r="F240" s="235" t="s">
        <v>1656</v>
      </c>
      <c r="G240" s="233"/>
      <c r="H240" s="236">
        <v>27.616</v>
      </c>
      <c r="I240" s="233"/>
      <c r="J240" s="233"/>
      <c r="K240" s="233"/>
      <c r="L240" s="237"/>
      <c r="M240" s="238"/>
      <c r="N240" s="239"/>
      <c r="O240" s="239"/>
      <c r="P240" s="239"/>
      <c r="Q240" s="239"/>
      <c r="R240" s="239"/>
      <c r="S240" s="239"/>
      <c r="T240" s="240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41" t="s">
        <v>178</v>
      </c>
      <c r="AU240" s="241" t="s">
        <v>84</v>
      </c>
      <c r="AV240" s="14" t="s">
        <v>84</v>
      </c>
      <c r="AW240" s="14" t="s">
        <v>180</v>
      </c>
      <c r="AX240" s="14" t="s">
        <v>76</v>
      </c>
      <c r="AY240" s="241" t="s">
        <v>167</v>
      </c>
    </row>
    <row r="241" s="15" customFormat="1">
      <c r="A241" s="15"/>
      <c r="B241" s="242"/>
      <c r="C241" s="243"/>
      <c r="D241" s="224" t="s">
        <v>178</v>
      </c>
      <c r="E241" s="244" t="s">
        <v>18</v>
      </c>
      <c r="F241" s="245" t="s">
        <v>182</v>
      </c>
      <c r="G241" s="243"/>
      <c r="H241" s="246">
        <v>27.616</v>
      </c>
      <c r="I241" s="243"/>
      <c r="J241" s="243"/>
      <c r="K241" s="243"/>
      <c r="L241" s="247"/>
      <c r="M241" s="248"/>
      <c r="N241" s="249"/>
      <c r="O241" s="249"/>
      <c r="P241" s="249"/>
      <c r="Q241" s="249"/>
      <c r="R241" s="249"/>
      <c r="S241" s="249"/>
      <c r="T241" s="25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51" t="s">
        <v>178</v>
      </c>
      <c r="AU241" s="251" t="s">
        <v>84</v>
      </c>
      <c r="AV241" s="15" t="s">
        <v>174</v>
      </c>
      <c r="AW241" s="15" t="s">
        <v>180</v>
      </c>
      <c r="AX241" s="15" t="s">
        <v>20</v>
      </c>
      <c r="AY241" s="251" t="s">
        <v>167</v>
      </c>
    </row>
    <row r="242" s="2" customFormat="1" ht="44.25" customHeight="1">
      <c r="A242" s="33"/>
      <c r="B242" s="34"/>
      <c r="C242" s="206" t="s">
        <v>435</v>
      </c>
      <c r="D242" s="206" t="s">
        <v>169</v>
      </c>
      <c r="E242" s="207" t="s">
        <v>693</v>
      </c>
      <c r="F242" s="208" t="s">
        <v>694</v>
      </c>
      <c r="G242" s="209" t="s">
        <v>124</v>
      </c>
      <c r="H242" s="210">
        <v>27.616</v>
      </c>
      <c r="I242" s="211">
        <v>14</v>
      </c>
      <c r="J242" s="211">
        <f>ROUND(I242*H242,2)</f>
        <v>386.62</v>
      </c>
      <c r="K242" s="208" t="s">
        <v>173</v>
      </c>
      <c r="L242" s="39"/>
      <c r="M242" s="212" t="s">
        <v>18</v>
      </c>
      <c r="N242" s="213" t="s">
        <v>47</v>
      </c>
      <c r="O242" s="214">
        <v>0.027</v>
      </c>
      <c r="P242" s="214">
        <f>O242*H242</f>
        <v>0.74563199999999996</v>
      </c>
      <c r="Q242" s="214">
        <v>0</v>
      </c>
      <c r="R242" s="214">
        <f>Q242*H242</f>
        <v>0</v>
      </c>
      <c r="S242" s="214">
        <v>0</v>
      </c>
      <c r="T242" s="215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6" t="s">
        <v>277</v>
      </c>
      <c r="AT242" s="216" t="s">
        <v>169</v>
      </c>
      <c r="AU242" s="216" t="s">
        <v>84</v>
      </c>
      <c r="AY242" s="18" t="s">
        <v>167</v>
      </c>
      <c r="BE242" s="217">
        <f>IF(N242="základní",J242,0)</f>
        <v>386.62</v>
      </c>
      <c r="BF242" s="217">
        <f>IF(N242="snížená",J242,0)</f>
        <v>0</v>
      </c>
      <c r="BG242" s="217">
        <f>IF(N242="zákl. přenesená",J242,0)</f>
        <v>0</v>
      </c>
      <c r="BH242" s="217">
        <f>IF(N242="sníž. přenesená",J242,0)</f>
        <v>0</v>
      </c>
      <c r="BI242" s="217">
        <f>IF(N242="nulová",J242,0)</f>
        <v>0</v>
      </c>
      <c r="BJ242" s="18" t="s">
        <v>20</v>
      </c>
      <c r="BK242" s="217">
        <f>ROUND(I242*H242,2)</f>
        <v>386.62</v>
      </c>
      <c r="BL242" s="18" t="s">
        <v>277</v>
      </c>
      <c r="BM242" s="216" t="s">
        <v>1657</v>
      </c>
    </row>
    <row r="243" s="2" customFormat="1">
      <c r="A243" s="33"/>
      <c r="B243" s="34"/>
      <c r="C243" s="35"/>
      <c r="D243" s="218" t="s">
        <v>176</v>
      </c>
      <c r="E243" s="35"/>
      <c r="F243" s="219" t="s">
        <v>696</v>
      </c>
      <c r="G243" s="35"/>
      <c r="H243" s="35"/>
      <c r="I243" s="35"/>
      <c r="J243" s="35"/>
      <c r="K243" s="35"/>
      <c r="L243" s="39"/>
      <c r="M243" s="262"/>
      <c r="N243" s="263"/>
      <c r="O243" s="264"/>
      <c r="P243" s="264"/>
      <c r="Q243" s="264"/>
      <c r="R243" s="264"/>
      <c r="S243" s="264"/>
      <c r="T243" s="265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8" t="s">
        <v>176</v>
      </c>
      <c r="AU243" s="18" t="s">
        <v>84</v>
      </c>
    </row>
    <row r="244" s="2" customFormat="1" ht="6.96" customHeight="1">
      <c r="A244" s="33"/>
      <c r="B244" s="53"/>
      <c r="C244" s="54"/>
      <c r="D244" s="54"/>
      <c r="E244" s="54"/>
      <c r="F244" s="54"/>
      <c r="G244" s="54"/>
      <c r="H244" s="54"/>
      <c r="I244" s="54"/>
      <c r="J244" s="54"/>
      <c r="K244" s="54"/>
      <c r="L244" s="39"/>
      <c r="M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</row>
  </sheetData>
  <sheetProtection sheet="1" autoFilter="0" formatColumns="0" formatRows="0" objects="1" scenarios="1" spinCount="100000" saltValue="kRgho8jSo7KdmVV/qhiAv5juYTEVah7c5GyCZJ5ki7feDdYN0kHEmPyI6D/pS5uSS25ka9zgFV9c/F/wzc91Vw==" hashValue="b5TKS0lvCe+MsECLdRSApF+MKKrVH+O2oT1+W52ykOwBPAFB31uxmnc5DcUAwOf7QWyW11bzKsiTP6FJfS9pqQ==" algorithmName="SHA-512" password="C71F"/>
  <autoFilter ref="C96:K243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6" r:id="rId1" display="https://podminky.urs.cz/item/CS_URS_2023_02/174111102"/>
    <hyperlink ref="F115" r:id="rId2" display="https://podminky.urs.cz/item/CS_URS_2023_02/279113152"/>
    <hyperlink ref="F119" r:id="rId3" display="https://podminky.urs.cz/item/CS_URS_2023_02/279113153"/>
    <hyperlink ref="F124" r:id="rId4" display="https://podminky.urs.cz/item/CS_URS_2023_02/279361821"/>
    <hyperlink ref="F137" r:id="rId5" display="https://podminky.urs.cz/item/CS_URS_2023_02/388129720"/>
    <hyperlink ref="F141" r:id="rId6" display="https://podminky.urs.cz/item/CS_URS_2023_02/619991001"/>
    <hyperlink ref="F144" r:id="rId7" display="https://podminky.urs.cz/item/CS_URS_2023_02/619991011"/>
    <hyperlink ref="F147" r:id="rId8" display="https://podminky.urs.cz/item/CS_URS_2023_02/631311116"/>
    <hyperlink ref="F151" r:id="rId9" display="https://podminky.urs.cz/item/CS_URS_2023_02/631311133"/>
    <hyperlink ref="F155" r:id="rId10" display="https://podminky.urs.cz/item/CS_URS_2023_02/631319171"/>
    <hyperlink ref="F157" r:id="rId11" display="https://podminky.urs.cz/item/CS_URS_2023_02/631319175"/>
    <hyperlink ref="F159" r:id="rId12" display="https://podminky.urs.cz/item/CS_URS_2023_02/631362021"/>
    <hyperlink ref="F166" r:id="rId13" display="https://podminky.urs.cz/item/CS_URS_2023_02/949101111"/>
    <hyperlink ref="F169" r:id="rId14" display="https://podminky.urs.cz/item/CS_URS_2023_02/952901111"/>
    <hyperlink ref="F172" r:id="rId15" display="https://podminky.urs.cz/item/CS_URS_2023_02/963015131"/>
    <hyperlink ref="F177" r:id="rId16" display="https://podminky.urs.cz/item/CS_URS_2023_02/998021021"/>
    <hyperlink ref="F181" r:id="rId17" display="https://podminky.urs.cz/item/CS_URS_2023_02/711121131"/>
    <hyperlink ref="F185" r:id="rId18" display="https://podminky.urs.cz/item/CS_URS_2023_02/711122131"/>
    <hyperlink ref="F191" r:id="rId19" display="https://podminky.urs.cz/item/CS_URS_2023_02/711131111"/>
    <hyperlink ref="F195" r:id="rId20" display="https://podminky.urs.cz/item/CS_URS_2023_02/711132111"/>
    <hyperlink ref="F201" r:id="rId21" display="https://podminky.urs.cz/item/CS_URS_2023_02/998711201"/>
    <hyperlink ref="F203" r:id="rId22" display="https://podminky.urs.cz/item/CS_URS_2023_02/998711292"/>
    <hyperlink ref="F206" r:id="rId23" display="https://podminky.urs.cz/item/CS_URS_2023_02/766660001"/>
    <hyperlink ref="F211" r:id="rId24" display="https://podminky.urs.cz/item/CS_URS_2023_02/998766201"/>
    <hyperlink ref="F213" r:id="rId25" display="https://podminky.urs.cz/item/CS_URS_2023_02/998766292"/>
    <hyperlink ref="F222" r:id="rId26" display="https://podminky.urs.cz/item/CS_URS_2023_02/998777201"/>
    <hyperlink ref="F224" r:id="rId27" display="https://podminky.urs.cz/item/CS_URS_2023_02/998777292"/>
    <hyperlink ref="F227" r:id="rId28" display="https://podminky.urs.cz/item/CS_URS_2023_02/784111011"/>
    <hyperlink ref="F229" r:id="rId29" display="https://podminky.urs.cz/item/CS_URS_2023_02/784111031"/>
    <hyperlink ref="F231" r:id="rId30" display="https://podminky.urs.cz/item/CS_URS_2023_02/784121001"/>
    <hyperlink ref="F233" r:id="rId31" display="https://podminky.urs.cz/item/CS_URS_2023_02/784171111"/>
    <hyperlink ref="F239" r:id="rId32" display="https://podminky.urs.cz/item/CS_URS_2023_02/784211101"/>
    <hyperlink ref="F243" r:id="rId33" display="https://podminky.urs.cz/item/CS_URS_2023_02/78421114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4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WIN7-GP\MD</dc:creator>
  <cp:lastModifiedBy>WIN7-GP\MD</cp:lastModifiedBy>
  <dcterms:created xsi:type="dcterms:W3CDTF">2023-09-21T11:06:12Z</dcterms:created>
  <dcterms:modified xsi:type="dcterms:W3CDTF">2023-09-21T11:06:52Z</dcterms:modified>
</cp:coreProperties>
</file>