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35" windowWidth="29040" windowHeight="16410" activeTab="2"/>
  </bookViews>
  <sheets>
    <sheet name="Krycí list" sheetId="5" r:id="rId1"/>
    <sheet name="Rekapitulace" sheetId="6" r:id="rId2"/>
    <sheet name="Položky" sheetId="3" r:id="rId3"/>
  </sheets>
  <externalReferences>
    <externalReference r:id="rId4"/>
  </externalReferences>
  <definedNames>
    <definedName name="cisloobjektu" localSheetId="0">'Krycí list'!$A$4</definedName>
    <definedName name="cisloobjektu" localSheetId="1">'[1]Krycí list'!$A$4</definedName>
    <definedName name="cisloobjektu">#REF!</definedName>
    <definedName name="cislostavby" localSheetId="0">'Krycí list'!$A$6</definedName>
    <definedName name="cislostavby" localSheetId="1">'[1]Krycí list'!$A$6</definedName>
    <definedName name="cislostavby">#REF!</definedName>
    <definedName name="Datum" localSheetId="0">'Krycí list'!$B$26</definedName>
    <definedName name="Datum">#REF!</definedName>
    <definedName name="Dil" localSheetId="1">Rekapitulace!$A$6</definedName>
    <definedName name="Dil">#REF!</definedName>
    <definedName name="Dodavka" localSheetId="0">[1]Rekapitulace!$G$13</definedName>
    <definedName name="Dodavka" localSheetId="1">Rekapitulace!$G$13</definedName>
    <definedName name="Dodavka">#REF!</definedName>
    <definedName name="Dodavka0" localSheetId="0">[1]Položky!#REF!</definedName>
    <definedName name="Dodavka0" localSheetId="1">[1]Položky!#REF!</definedName>
    <definedName name="Dodavka0">Položky!#REF!</definedName>
    <definedName name="HSV" localSheetId="0">[1]Rekapitulace!$E$13</definedName>
    <definedName name="HSV" localSheetId="1">Rekapitulace!$E$13</definedName>
    <definedName name="HSV">#REF!</definedName>
    <definedName name="HSV0" localSheetId="0">[1]Položky!#REF!</definedName>
    <definedName name="HSV0" localSheetId="1">[1]Položky!#REF!</definedName>
    <definedName name="HSV0">Položky!#REF!</definedName>
    <definedName name="HZS" localSheetId="0">[1]Rekapitulace!$I$13</definedName>
    <definedName name="HZS" localSheetId="1">Rekapitulace!$I$13</definedName>
    <definedName name="HZS">#REF!</definedName>
    <definedName name="HZS0" localSheetId="0">[1]Položky!#REF!</definedName>
    <definedName name="HZS0" localSheetId="1">[1]Položky!#REF!</definedName>
    <definedName name="HZS0">Položky!#REF!</definedName>
    <definedName name="JKSO" localSheetId="0">'Krycí list'!$F$4</definedName>
    <definedName name="JKSO">#REF!</definedName>
    <definedName name="MJ" localSheetId="0">'Krycí list'!$G$4</definedName>
    <definedName name="MJ">#REF!</definedName>
    <definedName name="Mont" localSheetId="0">[1]Rekapitulace!$H$13</definedName>
    <definedName name="Mont" localSheetId="1">Rekapitulace!$H$13</definedName>
    <definedName name="Mont">#REF!</definedName>
    <definedName name="Montaz0" localSheetId="0">[1]Položky!#REF!</definedName>
    <definedName name="Montaz0" localSheetId="1">[1]Položky!#REF!</definedName>
    <definedName name="Montaz0">Položky!#REF!</definedName>
    <definedName name="NazevDilu" localSheetId="1">Rekapitulace!$B$6</definedName>
    <definedName name="NazevDilu">#REF!</definedName>
    <definedName name="nazevobjektu" localSheetId="0">'Krycí list'!$C$4</definedName>
    <definedName name="nazevobjektu" localSheetId="1">'[1]Krycí list'!$C$4</definedName>
    <definedName name="nazevobjektu">#REF!</definedName>
    <definedName name="nazevstavby" localSheetId="0">'Krycí list'!$C$6</definedName>
    <definedName name="nazevstavby" localSheetId="1">'[1]Krycí list'!$C$6</definedName>
    <definedName name="nazevstavby">#REF!</definedName>
    <definedName name="_xlnm.Print_Titles" localSheetId="2">Položky!$1:$6</definedName>
    <definedName name="_xlnm.Print_Titles" localSheetId="1">Rekapitulace!$1:$6</definedName>
    <definedName name="Objednatel" localSheetId="0">'Krycí list'!$C$8</definedName>
    <definedName name="Objednatel">#REF!</definedName>
    <definedName name="_xlnm.Print_Area" localSheetId="0">'Krycí list'!$A$1:$G$44</definedName>
    <definedName name="_xlnm.Print_Area" localSheetId="2">Položky!$A$1:$G$124</definedName>
    <definedName name="_xlnm.Print_Area" localSheetId="1">Rekapitulace!$A$1:$I$19</definedName>
    <definedName name="PocetMJ" localSheetId="0">'Krycí list'!$G$7</definedName>
    <definedName name="PocetMJ" localSheetId="1">'[1]Krycí list'!$G$7</definedName>
    <definedName name="PocetMJ">#REF!</definedName>
    <definedName name="Poznamka" localSheetId="0">'Krycí list'!$B$36</definedName>
    <definedName name="Poznamka">#REF!</definedName>
    <definedName name="Projektant" localSheetId="0">'Krycí list'!$C$7</definedName>
    <definedName name="Projektant">#REF!</definedName>
    <definedName name="PSV" localSheetId="0">[1]Rekapitulace!$F$13</definedName>
    <definedName name="PSV" localSheetId="1">Rekapitulace!$F$13</definedName>
    <definedName name="PSV">#REF!</definedName>
    <definedName name="PSV0" localSheetId="0">[1]Položky!#REF!</definedName>
    <definedName name="PSV0" localSheetId="1">[1]Položky!#REF!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 localSheetId="0">[1]Položky!#REF!</definedName>
    <definedName name="Typ" localSheetId="1">[1]Položky!#REF!</definedName>
    <definedName name="Typ">Položky!#REF!</definedName>
    <definedName name="VRN" localSheetId="0">[1]Rekapitulace!$H$19</definedName>
    <definedName name="VRN" localSheetId="1">Rekapitulace!$H$19</definedName>
    <definedName name="VRN">#REF!</definedName>
    <definedName name="VRNKc" localSheetId="1">Rekapitulace!$E$18</definedName>
    <definedName name="VRNKc">#REF!</definedName>
    <definedName name="VRNnazev" localSheetId="1">Rekapitulace!$A$18</definedName>
    <definedName name="VRNnazev">#REF!</definedName>
    <definedName name="VRNproc" localSheetId="1">Rekapitulace!$F$18</definedName>
    <definedName name="VRNproc">#REF!</definedName>
    <definedName name="VRNzakl" localSheetId="1">Rekapitulace!$G$18</definedName>
    <definedName name="VRNzakl">#REF!</definedName>
    <definedName name="Zakazka" localSheetId="0">'Krycí list'!$G$9</definedName>
    <definedName name="Zakazka">#REF!</definedName>
    <definedName name="Zaklad22" localSheetId="0">'Krycí list'!$F$31</definedName>
    <definedName name="Zaklad22">#REF!</definedName>
    <definedName name="Zaklad5" localSheetId="0">'Krycí list'!$F$29</definedName>
    <definedName name="Zaklad5">#REF!</definedName>
    <definedName name="Zhotovitel" localSheetId="0">'Krycí list'!$E$11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120" i="3" l="1"/>
  <c r="G75" i="3"/>
  <c r="G47" i="3"/>
  <c r="G115" i="3"/>
  <c r="G80" i="3" l="1"/>
  <c r="G70" i="3" l="1"/>
  <c r="G68" i="3"/>
  <c r="G67" i="3"/>
  <c r="G63" i="3"/>
  <c r="G52" i="3"/>
  <c r="G65" i="3"/>
  <c r="G57" i="3"/>
  <c r="G37" i="3"/>
  <c r="G36" i="3"/>
  <c r="G28" i="3" l="1"/>
  <c r="G95" i="3" l="1"/>
  <c r="G110" i="3"/>
  <c r="G99" i="3"/>
  <c r="G89" i="3" l="1"/>
  <c r="G69" i="3"/>
  <c r="G19" i="3"/>
  <c r="G42" i="3"/>
  <c r="G31" i="3" l="1"/>
  <c r="G30" i="3"/>
  <c r="G23" i="3"/>
  <c r="G17" i="3" l="1"/>
  <c r="G16" i="3"/>
  <c r="G66" i="3" l="1"/>
  <c r="G9" i="3" l="1"/>
  <c r="G10" i="3"/>
  <c r="G11" i="3"/>
  <c r="G12" i="3"/>
  <c r="G13" i="3"/>
  <c r="G14" i="3"/>
  <c r="G15" i="3"/>
  <c r="G18" i="3"/>
  <c r="G8" i="3"/>
  <c r="G106" i="3" l="1"/>
  <c r="G105" i="3"/>
  <c r="G104" i="3"/>
  <c r="G114" i="3"/>
  <c r="G103" i="3"/>
  <c r="G100" i="3"/>
  <c r="G111" i="3"/>
  <c r="G108" i="3"/>
  <c r="G98" i="3"/>
  <c r="G97" i="3"/>
  <c r="G96" i="3"/>
  <c r="G94" i="3"/>
  <c r="G82" i="3"/>
  <c r="G113" i="3"/>
  <c r="G88" i="3"/>
  <c r="G87" i="3"/>
  <c r="G86" i="3"/>
  <c r="G85" i="3"/>
  <c r="G84" i="3"/>
  <c r="G79" i="3"/>
  <c r="G58" i="3"/>
  <c r="G48" i="3"/>
  <c r="G109" i="3" l="1"/>
  <c r="G93" i="3"/>
  <c r="G107" i="3"/>
  <c r="G62" i="3" l="1"/>
  <c r="G60" i="3" l="1"/>
  <c r="G56" i="3" l="1"/>
  <c r="G50" i="3" l="1"/>
  <c r="G77" i="3" l="1"/>
  <c r="G78" i="3"/>
  <c r="G83" i="3"/>
  <c r="G92" i="3"/>
  <c r="G101" i="3"/>
  <c r="G102" i="3"/>
  <c r="G112" i="3"/>
  <c r="G51" i="3"/>
  <c r="G53" i="3"/>
  <c r="G54" i="3"/>
  <c r="G55" i="3"/>
  <c r="G59" i="3"/>
  <c r="G61" i="3"/>
  <c r="G64" i="3"/>
  <c r="G27" i="3" l="1"/>
  <c r="G29" i="3"/>
  <c r="G32" i="3"/>
  <c r="G33" i="3"/>
  <c r="G34" i="3"/>
  <c r="G35" i="3"/>
  <c r="G38" i="3"/>
  <c r="G39" i="3"/>
  <c r="G40" i="3"/>
  <c r="G41" i="3"/>
  <c r="G26" i="3"/>
  <c r="G81" i="3"/>
  <c r="E44" i="3" l="1"/>
  <c r="G44" i="3" s="1"/>
  <c r="E43" i="3"/>
  <c r="G43" i="3" s="1"/>
  <c r="G90" i="3"/>
  <c r="G91" i="3" l="1"/>
  <c r="G22" i="3"/>
  <c r="G49" i="3"/>
  <c r="E71" i="3" s="1"/>
  <c r="G76" i="3"/>
  <c r="E117" i="3" l="1"/>
  <c r="G117" i="3" s="1"/>
  <c r="E116" i="3"/>
  <c r="G116" i="3" s="1"/>
  <c r="G122" i="3"/>
  <c r="E72" i="3"/>
  <c r="G72" i="3" s="1"/>
  <c r="G71" i="3"/>
  <c r="G118" i="3" l="1"/>
  <c r="C4" i="3"/>
  <c r="C3" i="3"/>
  <c r="C2" i="6"/>
  <c r="C1" i="6"/>
  <c r="B8" i="6" l="1"/>
  <c r="C24" i="3"/>
  <c r="G21" i="3"/>
  <c r="G24" i="3" l="1"/>
  <c r="E8" i="6" s="1"/>
  <c r="B12" i="6" l="1"/>
  <c r="B11" i="6"/>
  <c r="B10" i="6"/>
  <c r="B9" i="6"/>
  <c r="B7" i="6"/>
  <c r="AV13" i="3" l="1"/>
  <c r="AZ13" i="3"/>
  <c r="AY13" i="3"/>
  <c r="AX13" i="3"/>
  <c r="AW13" i="3"/>
  <c r="G7" i="3" l="1"/>
  <c r="G20" i="3" s="1"/>
  <c r="G25" i="3"/>
  <c r="G45" i="3" l="1"/>
  <c r="F9" i="6" s="1"/>
  <c r="E7" i="6"/>
  <c r="H19" i="6" l="1"/>
  <c r="G18" i="6"/>
  <c r="I18" i="6" s="1"/>
  <c r="E13" i="6" l="1"/>
  <c r="C16" i="5" s="1"/>
  <c r="G13" i="6"/>
  <c r="I13" i="6"/>
  <c r="H13" i="6"/>
  <c r="F30" i="5"/>
  <c r="G22" i="5"/>
  <c r="G21" i="5" s="1"/>
  <c r="C20" i="5"/>
  <c r="C15" i="5"/>
  <c r="C14" i="5"/>
  <c r="G8" i="5"/>
  <c r="C118" i="3" l="1"/>
  <c r="C73" i="3"/>
  <c r="C45" i="3" l="1"/>
  <c r="C20" i="3"/>
  <c r="F12" i="6" l="1"/>
  <c r="G73" i="3" l="1"/>
  <c r="F10" i="6" s="1"/>
  <c r="F11" i="6" l="1"/>
  <c r="F13" i="6" s="1"/>
  <c r="C17" i="5" s="1"/>
  <c r="C18" i="5" s="1"/>
  <c r="C21" i="5" s="1"/>
  <c r="C22" i="5" s="1"/>
  <c r="F31" i="5" l="1"/>
  <c r="F32" i="5" s="1"/>
  <c r="F33" i="5" s="1"/>
</calcChain>
</file>

<file path=xl/sharedStrings.xml><?xml version="1.0" encoding="utf-8"?>
<sst xmlns="http://schemas.openxmlformats.org/spreadsheetml/2006/main" count="329" uniqueCount="192">
  <si>
    <t>Objekt :</t>
  </si>
  <si>
    <t>Stavba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</si>
  <si>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</si>
  <si>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</si>
  <si>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</si>
  <si>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</si>
  <si>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</si>
  <si>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</si>
  <si>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</si>
  <si>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</si>
  <si>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</si>
  <si>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</si>
  <si>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</si>
  <si>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m3</t>
  </si>
  <si>
    <t>8</t>
  </si>
  <si>
    <t>Trubní vedení</t>
  </si>
  <si>
    <t>m</t>
  </si>
  <si>
    <t>kus</t>
  </si>
  <si>
    <t>Zdravotně technické instalace</t>
  </si>
  <si>
    <t>721</t>
  </si>
  <si>
    <t>Vnitřní kanalizace</t>
  </si>
  <si>
    <t>Vyvedení odpadních výpustek D 50 x 1,8</t>
  </si>
  <si>
    <t>Vyvedení odpadních výpustek D 110 x 2,3</t>
  </si>
  <si>
    <t>722</t>
  </si>
  <si>
    <t>Vnitřní vodovod</t>
  </si>
  <si>
    <t>Ruční výkop v hornině 3, svislé přemístění, odvoz kolečkem do 20 m</t>
  </si>
  <si>
    <t>Svislé přemístění výkopku z hor.1-4 do 4,0 m</t>
  </si>
  <si>
    <t>Vodorovné přemístění výkopku z hor.1-4 do 500 m</t>
  </si>
  <si>
    <t>Obsyp potrubí bez prohození sypaniny, s dodáním štěrkopísku frakce 0 - 22 mm</t>
  </si>
  <si>
    <t>Zásyp jam, rýh, šachet se zhutněním</t>
  </si>
  <si>
    <t>725</t>
  </si>
  <si>
    <t>Zařizovací předměty</t>
  </si>
  <si>
    <t>725 Zařizovací předměty</t>
  </si>
  <si>
    <t>m2</t>
  </si>
  <si>
    <t>Příplatek zvětš. přesun, vnitřní kanaliz. do 500 m</t>
  </si>
  <si>
    <t>Příplatek zvětš. přesun, vnitřní vodovod do 500 m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</si>
  <si>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</si>
  <si>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</si>
  <si>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</si>
  <si>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</si>
  <si>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</si>
  <si>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</si>
  <si>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</si>
  <si>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</si>
  <si>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</si>
  <si>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</si>
  <si>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</si>
  <si>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</si>
  <si>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</si>
  <si>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</si>
  <si>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</si>
  <si>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</si>
  <si>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</si>
  <si>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</si>
  <si>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</si>
  <si>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</si>
  <si>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</si>
  <si>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</si>
  <si>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</si>
  <si>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</si>
  <si>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</si>
  <si>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</si>
  <si>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</si>
  <si>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</si>
  <si>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</si>
  <si>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</si>
  <si>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</si>
  <si>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</si>
  <si>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</si>
  <si>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</si>
  <si>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</si>
  <si>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</si>
  <si>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</si>
  <si>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</si>
  <si>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</si>
  <si>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</si>
  <si>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</si>
  <si>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</si>
  <si>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</si>
  <si>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</si>
  <si>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</si>
  <si>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</si>
  <si>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</si>
  <si>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</si>
  <si>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</si>
  <si>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</si>
  <si>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</si>
  <si>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</si>
  <si>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</si>
  <si>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</si>
  <si>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</si>
  <si>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Větrací hlavice pro ukončení větracího potrubí na střeše, pro DN 110 mm, materiál PP</t>
  </si>
  <si>
    <t>Zkouška těsnosti kanalizace vodou DN 200</t>
  </si>
  <si>
    <t>Přesun hmot pro vnitřní kanalizaci, výšky do 12 m</t>
  </si>
  <si>
    <t>Přesun hmot pro vnitřní vodovod, výšky do 12 m</t>
  </si>
  <si>
    <t>Pažení a rozepření stěn rýh - příložné - hl.do 2 m</t>
  </si>
  <si>
    <t>Odstranění pažení stěn rýh - příložné - hl. do 2 m</t>
  </si>
  <si>
    <t>Potrubí HT, připojovací DN 50 x 1,8 mm</t>
  </si>
  <si>
    <t>Potrubí HT odpadní svislé D 75 x 1,9 mm</t>
  </si>
  <si>
    <t>Potrubí HT odpadní svislé D 110 x 2,7 mm</t>
  </si>
  <si>
    <t>4</t>
  </si>
  <si>
    <t>Vodorovné konstrukce</t>
  </si>
  <si>
    <t>Lože pod potrubí ze štěrkopísku do 63 mm</t>
  </si>
  <si>
    <t>Montáž vodovodních armatur 2závity, G 1</t>
  </si>
  <si>
    <t>pojistný ventil pro pitnou vodu, otevírací přetlak 6 bar</t>
  </si>
  <si>
    <t>Potrubí HT, připojovací DN 110 x 2,7 mm</t>
  </si>
  <si>
    <t>Potrubí HT svodné (zavěšené pod stropem) hrdlové D 75 x 1,9 mm</t>
  </si>
  <si>
    <t>Hloubení rýh š.do 200 cm hor.3 do 1000 m3,STROJNĚ</t>
  </si>
  <si>
    <t>manometr, 0 - 10 bar</t>
  </si>
  <si>
    <t xml:space="preserve">Proplach a dezinfekce vodovod.potrubí do DN 80 </t>
  </si>
  <si>
    <t xml:space="preserve">Prostup spodní stavbou systém KG DN110 s integrovanou manžetou a potrubím délky 500 mm </t>
  </si>
  <si>
    <t>Přesun hmot pro trubní vedení, výšky do 12 m</t>
  </si>
  <si>
    <t>Příplatek zvětš. přesun, trubní vedení. do 500 m</t>
  </si>
  <si>
    <t>Montáž vodovodních armatur 2závity, G 3/4</t>
  </si>
  <si>
    <t>Rohový ventil 1/2" na 3/4" pro připojení pračky nebo myčky se zpětnou klapkou a přivzdušněním dle ČSN EN 1717 - např. Shell</t>
  </si>
  <si>
    <t>Potrubí HT, připojovací DN 75 x 1,9 mm</t>
  </si>
  <si>
    <t>Zkouška těsnosti kanalizace v objektech kouřem, DN 300</t>
  </si>
  <si>
    <t>Vyvedení odpadních výpustek D 75 x 1,9</t>
  </si>
  <si>
    <t xml:space="preserve">Vodní zápach. uzávěrka HL21 </t>
  </si>
  <si>
    <t xml:space="preserve">Montáž vodovodních armatur 1závity, G 1/2 </t>
  </si>
  <si>
    <t>Montáž izolačních skruží na potrubí přímé DN 25, samolepící spoj, rychlouzávěr</t>
  </si>
  <si>
    <t>Montáž izolačních skruží na potrubí přímé DN 40, samolepící spoj, rychlouzávěr</t>
  </si>
  <si>
    <t>Tlaková zkouška vodovodního potrubí do DN 32</t>
  </si>
  <si>
    <t xml:space="preserve">Kohout plnicí a vypouštěcí, DN 15 mm   </t>
  </si>
  <si>
    <t xml:space="preserve">Kohout kulový, 2x vnitřní závit, GIACOMINI R250W, DN 15 mm   </t>
  </si>
  <si>
    <t xml:space="preserve">Kohout kulový, 2x vnitřní závit, GIACOMINI R250W, DN 20 mm   </t>
  </si>
  <si>
    <t xml:space="preserve">Kohout kulový, 2x vnitřní závit, GIACOMINI R250W, DN 32 mm   </t>
  </si>
  <si>
    <t xml:space="preserve">Ventil vodovodní, zpětný, 2x vnitřní závit, GIACOMINI R60, DN 15 mm </t>
  </si>
  <si>
    <t xml:space="preserve">Ventil vodovodní, zpětný, 2x vnitřní závit, GIACOMINI R60, DN 32 mm </t>
  </si>
  <si>
    <t>Montáž vodovodních armatur 2závity, G 1/2</t>
  </si>
  <si>
    <t>Montáž vodovodních armatur 2závity, G 5/4</t>
  </si>
  <si>
    <t xml:space="preserve"> Ventil rohový IVAR.TWISTER DN 15 mm x DN 10 mm   </t>
  </si>
  <si>
    <t xml:space="preserve">Filtr, vodovodní, vnitřní-vnitřní závit, IVAR FIV.08412, DN 15 mm  </t>
  </si>
  <si>
    <t xml:space="preserve">teploměr 0 - 100 °C </t>
  </si>
  <si>
    <t>Jemný potrubní filtr Honeywell F76S se zpětným proplachem, poréznost 0,1mm, filtrační síto v transparentní jímce,  PN16, DN32</t>
  </si>
  <si>
    <t>Oběhové čerpadlo cirkulace teplé vody Wilo Stratos PICO-Z 20/1-4, včetně montáže</t>
  </si>
  <si>
    <t xml:space="preserve">Přípl.za lepivost,hloubení rýh 200cm,hor.3,STROJNĚ </t>
  </si>
  <si>
    <t xml:space="preserve">Potrubí z neměkčeného PVC-U, svodné (ležaté) v zemi D 160 x 4,0 mm </t>
  </si>
  <si>
    <t xml:space="preserve">Trubka SDR11 32x3,0 mm L=100 m  
PE100 RC třívrstvé potrubí, barva modrá </t>
  </si>
  <si>
    <t xml:space="preserve">Fólie výstražná z PVC šedá, šířka 22 cm   </t>
  </si>
  <si>
    <t>Poklop plastový 425/1,5 t (A15) kruhový včetně teleskopu dn 425</t>
  </si>
  <si>
    <t xml:space="preserve">Roura šachtová korugovaná bez hrdla 425/1500 mm  </t>
  </si>
  <si>
    <t xml:space="preserve">Osazení plastové šachty revizní prům.425 mm  </t>
  </si>
  <si>
    <t>Tlaková zkouška vodovodního potrubí do DN 50</t>
  </si>
  <si>
    <t>Prostup spodní stavbou s integrovanou izolační manžetou pro potrubí DN32</t>
  </si>
  <si>
    <t xml:space="preserve">Lapač střešních splavenin z materiálu PP, kloub  
zápachová klapka, koš na listí, DN 100 mm </t>
  </si>
  <si>
    <t>Pažení a rozepření stěn rýh - příložné - hl.do 4 m</t>
  </si>
  <si>
    <t>Odstranění pažení stěn rýh - příložné - hl. do 4 m</t>
  </si>
  <si>
    <t xml:space="preserve">Dno plastové slepé pro šachty korugované plastové 425 mm vč. těsnění  </t>
  </si>
  <si>
    <t>Lože pod objekty z betonu C 16/20</t>
  </si>
  <si>
    <t>soubor</t>
  </si>
  <si>
    <t>ks</t>
  </si>
  <si>
    <t>Doprava a montáž akumulační nádrže dešťových vod</t>
  </si>
  <si>
    <t xml:space="preserve">Montáž trubek polyetylenových ve výkopu d 32 mm  </t>
  </si>
  <si>
    <t>Odvoz přebytečné zeminy na skládku</t>
  </si>
  <si>
    <t xml:space="preserve">Nástěnná přípojka HL410 + Hl2.1 pro pračku nebo myčku nádobí se zpětným uzávěrem a přivzdušňovacím ventilem </t>
  </si>
  <si>
    <t>Potrubí z PP-RCT, D25 x 2,8 mm, PN22 (S4)</t>
  </si>
  <si>
    <t>Rekonstrukce kancelářské budovy Křižkovského</t>
  </si>
  <si>
    <t>Výměna stávajícího svodného potrubí zasaženého stavbou</t>
  </si>
  <si>
    <t xml:space="preserve">Dvouplášťová retenční nádrž s regulovaným odtokem typu T a havarijním přepadem o užitném objemu 3,1 m3 o průměru 2,00 m a hloubce 1,67 m., včetně šachtové roury se stupadly, vstupního konusu se stupadly a poklopu DN600, třídy únosnosti D400
</t>
  </si>
  <si>
    <t>Liniový odvodňovací žlab z polymerbetonu šířka 100 mm, délka 2,5 m s nerezovým štěrbinovým roštěm C250 s vodovodným odtokem v čele včetně podkladního bet. Lože</t>
  </si>
  <si>
    <t>Potrubí HT, připojovací DN 32 x 1,8 mm</t>
  </si>
  <si>
    <t>Potrubí z PE, prům. 63x3,8 mm, SDR17, svařované na tupu</t>
  </si>
  <si>
    <t>Vyvedení odpadních výpustek D 32 x 1,8</t>
  </si>
  <si>
    <t>Větrací hlavice pro ukončení větracího potrubí na střeše, pro DN 75 mm, materiál PP</t>
  </si>
  <si>
    <t>Podomítková zapachová uzávěrka pro odvod kondenzátu DN32, se suchým mechanickým uzávěrem</t>
  </si>
  <si>
    <t>Střešní vyhřívaný vtok s vodorovným odtokem DN110 s vyhřívací sadou, včetně montážního příslušenství</t>
  </si>
  <si>
    <t>Střešní vyhřívaný vtok s vodorovným odtokem DN75 s vyhřívací sadou, včetně montážního příslušenství</t>
  </si>
  <si>
    <t>Kompaktní přečerpávací zařízení se dvěma čerpadly v provedení 1+1 záloha, Qmax=4,4 l/s, Hmax=14,4 m, Tmax=40°C, včetně montáže</t>
  </si>
  <si>
    <t xml:space="preserve">Pojistné ruční membránové čerpadlo </t>
  </si>
  <si>
    <t xml:space="preserve">Izolace návleková tl. stěny 9 mm, vnitřní průměr 22 mm   </t>
  </si>
  <si>
    <t xml:space="preserve">Izolace návleková tl. stěny 20 mm, vnitřní průměr 22 mm   </t>
  </si>
  <si>
    <t xml:space="preserve">Izolace návleková tl. stěny 9 mm, vnitřní průměr 25 mm   </t>
  </si>
  <si>
    <t xml:space="preserve">Izolace návleková tl. stěny 20 mm, vnitřní průměr 25 mm   </t>
  </si>
  <si>
    <t xml:space="preserve">Izolace návleková tl. stěny 9 mm, vnitřní průměr 32 mm   </t>
  </si>
  <si>
    <t xml:space="preserve">Izolace návleková tl. stěny 25 mm, vnitřní průměr 32 mm   </t>
  </si>
  <si>
    <t xml:space="preserve">Izolace návleková tl. stěny 13 mm, vnitřní průměr 40 mm   </t>
  </si>
  <si>
    <t xml:space="preserve">Potrubí ocelové vně i uvnitř pozinkované uvnitř/vně pozinkované D 28 x 1,5 mm   </t>
  </si>
  <si>
    <t xml:space="preserve">Potrubí vícevrstvé vodovodní PE-RT/AL/PE-RT, lisovaný spoj, D 20 x 2,25 mm PN 10, mosazné lisovací MLC tvarovky   </t>
  </si>
  <si>
    <t xml:space="preserve">Potrubí vícevrstvé vodovodní PE-RT/AL/PE-RT, lisovaný spoj, D 25 x 2,5 mm PN 10, mosazné lisovací MLC tvarovky   </t>
  </si>
  <si>
    <t xml:space="preserve">Potrubí vícevrstvé vodovodní PE-RT/AL/PE-RT, lisovaný spoj, D 32 x 3,0 mm PN 10, mosazné lisovací MLC tvarovky   </t>
  </si>
  <si>
    <t xml:space="preserve">Potrubí vícevrstvé vodovodní PE-RT/AL/PE-RT, lisovaný spoj, D 40 x 4,0 mm PN 10, mosazné lisovací MLC tvarovky   </t>
  </si>
  <si>
    <t xml:space="preserve">Kohout kulový, 2x vnitřní závit, GIACOMINI R250W, DN 25 mm   </t>
  </si>
  <si>
    <t>Kontrolovatelná zpětná armatura EA Honeywell RV280, DN20</t>
  </si>
  <si>
    <t>Expanzní nádoba pitné vody Reflex DD 12/10, objem 33litrů, max. provozní přetlak 10 bar, vč. průtočné armatury 3/4''</t>
  </si>
  <si>
    <t>Elektrický zásobníkový ohřívač teplé vody o objemu 97 l, o příkonu 2,2 kW</t>
  </si>
  <si>
    <t>zařizovací předměty, včetně předstěnových instalačních systémů jsou dodávkou ASŘ</t>
  </si>
  <si>
    <t xml:space="preserve">Hydrantový hadicový systém, DN25, hubice DN19, délka hadice 30m, skříň rpo zazdění </t>
  </si>
  <si>
    <t>Demontáž stavající vnitřní kanalizace</t>
  </si>
  <si>
    <t>Demontáž stavajícího vnitřní vodovodu</t>
  </si>
  <si>
    <t>Demontáž stavajících zařizovacích předmětů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</si>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</sst>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253">
    <xf numFmtId="0" fontId="0" fillId="0" borderId="0" xfId="0"/>
    <xf numFmtId="0" fontId="6" fillId="0" borderId="0" xfId="1"/>
    <xf numFmtId="0" fontId="6" fillId="0" borderId="0" xfId="1" applyFill="1"/>
    <xf numFmtId="0" fontId="9" fillId="0" borderId="0" xfId="1" applyFont="1" applyFill="1" applyAlignment="1">
      <alignment horizontal="centerContinuous"/>
    </xf>
    <xf numFmtId="0" fontId="10" fillId="0" borderId="0" xfId="1" applyFont="1" applyFill="1" applyAlignment="1">
      <alignment horizontal="centerContinuous"/>
    </xf>
    <xf numFmtId="0" fontId="10" fillId="0" borderId="0" xfId="1" applyFont="1" applyFill="1" applyAlignment="1">
      <alignment horizontal="right"/>
    </xf>
    <xf numFmtId="0" fontId="6" fillId="0" borderId="4" xfId="1" applyFill="1" applyBorder="1"/>
    <xf numFmtId="0" fontId="7" fillId="0" borderId="4" xfId="1" applyFont="1" applyFill="1" applyBorder="1" applyAlignment="1">
      <alignment horizontal="right"/>
    </xf>
    <xf numFmtId="0" fontId="6" fillId="0" borderId="5" xfId="1" applyFill="1" applyBorder="1"/>
    <xf numFmtId="0" fontId="6" fillId="0" borderId="8" xfId="1" applyFill="1" applyBorder="1"/>
    <xf numFmtId="0" fontId="7" fillId="0" borderId="0" xfId="1" applyFont="1" applyFill="1"/>
    <xf numFmtId="0" fontId="6" fillId="0" borderId="0" xfId="1" applyFont="1" applyFill="1"/>
    <xf numFmtId="0" fontId="6" fillId="0" borderId="0" xfId="1" applyFill="1" applyAlignment="1">
      <alignment horizontal="right"/>
    </xf>
    <xf numFmtId="0" fontId="6" fillId="0" borderId="0" xfId="1" applyFill="1" applyAlignment="1"/>
    <xf numFmtId="49" fontId="2" fillId="0" borderId="11" xfId="1" applyNumberFormat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0" fontId="2" fillId="0" borderId="11" xfId="1" applyFont="1" applyFill="1" applyBorder="1" applyAlignment="1">
      <alignment horizontal="center"/>
    </xf>
    <xf numFmtId="0" fontId="3" fillId="0" borderId="10" xfId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left"/>
    </xf>
    <xf numFmtId="0" fontId="3" fillId="0" borderId="10" xfId="1" applyFont="1" applyFill="1" applyBorder="1"/>
    <xf numFmtId="0" fontId="6" fillId="0" borderId="10" xfId="1" applyFill="1" applyBorder="1" applyAlignment="1">
      <alignment horizontal="center"/>
    </xf>
    <xf numFmtId="0" fontId="6" fillId="0" borderId="10" xfId="1" applyNumberFormat="1" applyFill="1" applyBorder="1" applyAlignment="1">
      <alignment horizontal="right"/>
    </xf>
    <xf numFmtId="0" fontId="6" fillId="0" borderId="0" xfId="1" applyNumberFormat="1"/>
    <xf numFmtId="0" fontId="11" fillId="0" borderId="0" xfId="1" applyFont="1"/>
    <xf numFmtId="49" fontId="3" fillId="0" borderId="10" xfId="1" applyNumberFormat="1" applyFont="1" applyBorder="1" applyAlignment="1">
      <alignment horizontal="left"/>
    </xf>
    <xf numFmtId="0" fontId="3" fillId="0" borderId="10" xfId="1" applyFont="1" applyBorder="1"/>
    <xf numFmtId="0" fontId="6" fillId="0" borderId="10" xfId="1" applyBorder="1" applyAlignment="1">
      <alignment horizontal="center"/>
    </xf>
    <xf numFmtId="0" fontId="6" fillId="2" borderId="12" xfId="1" applyFill="1" applyBorder="1" applyAlignment="1">
      <alignment horizontal="center"/>
    </xf>
    <xf numFmtId="49" fontId="1" fillId="2" borderId="12" xfId="1" applyNumberFormat="1" applyFont="1" applyFill="1" applyBorder="1" applyAlignment="1">
      <alignment horizontal="left"/>
    </xf>
    <xf numFmtId="0" fontId="1" fillId="2" borderId="12" xfId="1" applyFont="1" applyFill="1" applyBorder="1"/>
    <xf numFmtId="4" fontId="6" fillId="2" borderId="12" xfId="1" applyNumberFormat="1" applyFill="1" applyBorder="1" applyAlignment="1">
      <alignment horizontal="right"/>
    </xf>
    <xf numFmtId="4" fontId="3" fillId="2" borderId="12" xfId="1" applyNumberFormat="1" applyFont="1" applyFill="1" applyBorder="1"/>
    <xf numFmtId="0" fontId="6" fillId="0" borderId="0" xfId="1"/>
    <xf numFmtId="0" fontId="1" fillId="0" borderId="4" xfId="1" applyFont="1" applyFill="1" applyBorder="1"/>
    <xf numFmtId="0" fontId="1" fillId="0" borderId="8" xfId="1" applyFont="1" applyFill="1" applyBorder="1"/>
    <xf numFmtId="0" fontId="11" fillId="0" borderId="0" xfId="1" applyFont="1"/>
    <xf numFmtId="0" fontId="6" fillId="0" borderId="0" xfId="1"/>
    <xf numFmtId="0" fontId="3" fillId="0" borderId="10" xfId="1" applyFont="1" applyBorder="1" applyAlignment="1">
      <alignment horizontal="center"/>
    </xf>
    <xf numFmtId="4" fontId="13" fillId="0" borderId="10" xfId="0" applyNumberFormat="1" applyFont="1" applyBorder="1" applyAlignment="1">
      <alignment vertical="top" shrinkToFit="1"/>
    </xf>
    <xf numFmtId="0" fontId="13" fillId="0" borderId="0" xfId="0" applyFont="1"/>
    <xf numFmtId="0" fontId="6" fillId="0" borderId="0" xfId="1"/>
    <xf numFmtId="0" fontId="11" fillId="0" borderId="0" xfId="1" applyFont="1"/>
    <xf numFmtId="0" fontId="1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15" fillId="2" borderId="19" xfId="0" applyNumberFormat="1" applyFont="1" applyFill="1" applyBorder="1"/>
    <xf numFmtId="49" fontId="0" fillId="2" borderId="14" xfId="0" applyNumberFormat="1" applyFill="1" applyBorder="1"/>
    <xf numFmtId="0" fontId="0" fillId="2" borderId="0" xfId="0" applyFill="1" applyBorder="1"/>
    <xf numFmtId="0" fontId="0" fillId="0" borderId="0" xfId="0" applyBorder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49" fontId="0" fillId="0" borderId="13" xfId="0" applyNumberFormat="1" applyBorder="1" applyAlignment="1">
      <alignment horizontal="left"/>
    </xf>
    <xf numFmtId="0" fontId="0" fillId="0" borderId="24" xfId="0" applyNumberFormat="1" applyBorder="1"/>
    <xf numFmtId="0" fontId="0" fillId="0" borderId="23" xfId="0" applyNumberFormat="1" applyBorder="1"/>
    <xf numFmtId="0" fontId="0" fillId="0" borderId="25" xfId="0" applyNumberFormat="1" applyBorder="1"/>
    <xf numFmtId="0" fontId="0" fillId="0" borderId="0" xfId="0" applyNumberFormat="1"/>
    <xf numFmtId="3" fontId="0" fillId="0" borderId="25" xfId="0" applyNumberFormat="1" applyBorder="1"/>
    <xf numFmtId="0" fontId="0" fillId="0" borderId="27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19" xfId="0" applyBorder="1"/>
    <xf numFmtId="0" fontId="0" fillId="0" borderId="13" xfId="0" applyBorder="1"/>
    <xf numFmtId="3" fontId="0" fillId="0" borderId="0" xfId="0" applyNumberFormat="1"/>
    <xf numFmtId="0" fontId="14" fillId="0" borderId="33" xfId="0" applyFont="1" applyBorder="1" applyAlignment="1">
      <alignment horizontal="centerContinuous" vertical="center"/>
    </xf>
    <xf numFmtId="0" fontId="16" fillId="0" borderId="34" xfId="0" applyFont="1" applyBorder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0" fillId="0" borderId="35" xfId="0" applyBorder="1" applyAlignment="1">
      <alignment horizontal="centerContinuous" vertical="center"/>
    </xf>
    <xf numFmtId="0" fontId="3" fillId="0" borderId="36" xfId="0" applyFont="1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0" fillId="0" borderId="37" xfId="0" applyBorder="1" applyAlignment="1">
      <alignment horizontal="centerContinuous"/>
    </xf>
    <xf numFmtId="0" fontId="0" fillId="0" borderId="39" xfId="0" applyBorder="1"/>
    <xf numFmtId="0" fontId="0" fillId="0" borderId="31" xfId="0" applyBorder="1"/>
    <xf numFmtId="3" fontId="0" fillId="0" borderId="40" xfId="0" applyNumberFormat="1" applyBorder="1"/>
    <xf numFmtId="0" fontId="0" fillId="0" borderId="41" xfId="0" applyBorder="1"/>
    <xf numFmtId="3" fontId="0" fillId="0" borderId="42" xfId="0" applyNumberFormat="1" applyBorder="1"/>
    <xf numFmtId="0" fontId="0" fillId="0" borderId="43" xfId="0" applyBorder="1"/>
    <xf numFmtId="3" fontId="0" fillId="0" borderId="26" xfId="0" applyNumberFormat="1" applyBorder="1"/>
    <xf numFmtId="0" fontId="0" fillId="0" borderId="1" xfId="0" applyBorder="1"/>
    <xf numFmtId="0" fontId="0" fillId="0" borderId="44" xfId="0" applyBorder="1"/>
    <xf numFmtId="0" fontId="0" fillId="0" borderId="45" xfId="0" applyBorder="1"/>
    <xf numFmtId="0" fontId="4" fillId="0" borderId="27" xfId="0" applyFont="1" applyBorder="1"/>
    <xf numFmtId="3" fontId="0" fillId="0" borderId="46" xfId="0" applyNumberFormat="1" applyBorder="1"/>
    <xf numFmtId="0" fontId="0" fillId="0" borderId="47" xfId="0" applyBorder="1"/>
    <xf numFmtId="3" fontId="0" fillId="0" borderId="48" xfId="0" applyNumberFormat="1" applyBorder="1"/>
    <xf numFmtId="0" fontId="0" fillId="0" borderId="49" xfId="0" applyBorder="1"/>
    <xf numFmtId="0" fontId="0" fillId="0" borderId="50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24" xfId="0" applyNumberFormat="1" applyBorder="1" applyAlignment="1">
      <alignment horizontal="right"/>
    </xf>
    <xf numFmtId="165" fontId="0" fillId="0" borderId="26" xfId="0" applyNumberFormat="1" applyBorder="1"/>
    <xf numFmtId="165" fontId="0" fillId="0" borderId="0" xfId="0" applyNumberFormat="1" applyBorder="1"/>
    <xf numFmtId="0" fontId="16" fillId="0" borderId="47" xfId="0" applyFont="1" applyFill="1" applyBorder="1"/>
    <xf numFmtId="0" fontId="16" fillId="0" borderId="48" xfId="0" applyFont="1" applyFill="1" applyBorder="1"/>
    <xf numFmtId="0" fontId="16" fillId="0" borderId="51" xfId="0" applyFont="1" applyFill="1" applyBorder="1"/>
    <xf numFmtId="165" fontId="16" fillId="0" borderId="48" xfId="0" applyNumberFormat="1" applyFont="1" applyFill="1" applyBorder="1"/>
    <xf numFmtId="0" fontId="16" fillId="0" borderId="52" xfId="0" applyFont="1" applyFill="1" applyBorder="1"/>
    <xf numFmtId="0" fontId="1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6" fillId="0" borderId="4" xfId="1" applyBorder="1"/>
    <xf numFmtId="0" fontId="6" fillId="0" borderId="4" xfId="1" applyBorder="1" applyAlignment="1">
      <alignment horizontal="right"/>
    </xf>
    <xf numFmtId="0" fontId="6" fillId="0" borderId="4" xfId="1" applyFont="1" applyBorder="1"/>
    <xf numFmtId="0" fontId="0" fillId="0" borderId="4" xfId="0" applyNumberFormat="1" applyBorder="1" applyAlignment="1">
      <alignment horizontal="left"/>
    </xf>
    <xf numFmtId="0" fontId="0" fillId="0" borderId="5" xfId="0" applyNumberFormat="1" applyBorder="1"/>
    <xf numFmtId="0" fontId="6" fillId="0" borderId="8" xfId="1" applyBorder="1"/>
    <xf numFmtId="0" fontId="6" fillId="0" borderId="8" xfId="1" applyBorder="1" applyAlignment="1">
      <alignment horizontal="right"/>
    </xf>
    <xf numFmtId="49" fontId="14" fillId="0" borderId="0" xfId="0" applyNumberFormat="1" applyFont="1" applyAlignment="1">
      <alignment horizontal="centerContinuous"/>
    </xf>
    <xf numFmtId="0" fontId="14" fillId="0" borderId="0" xfId="0" applyFont="1" applyBorder="1" applyAlignment="1">
      <alignment horizontal="centerContinuous"/>
    </xf>
    <xf numFmtId="49" fontId="3" fillId="0" borderId="36" xfId="0" applyNumberFormat="1" applyFont="1" applyFill="1" applyBorder="1"/>
    <xf numFmtId="0" fontId="3" fillId="0" borderId="37" xfId="0" applyFont="1" applyFill="1" applyBorder="1"/>
    <xf numFmtId="0" fontId="3" fillId="0" borderId="38" xfId="0" applyFont="1" applyFill="1" applyBorder="1"/>
    <xf numFmtId="0" fontId="3" fillId="0" borderId="53" xfId="0" applyFont="1" applyFill="1" applyBorder="1"/>
    <xf numFmtId="0" fontId="3" fillId="0" borderId="54" xfId="0" applyFont="1" applyFill="1" applyBorder="1"/>
    <xf numFmtId="0" fontId="3" fillId="0" borderId="55" xfId="0" applyFont="1" applyFill="1" applyBorder="1"/>
    <xf numFmtId="49" fontId="7" fillId="0" borderId="19" xfId="0" applyNumberFormat="1" applyFont="1" applyFill="1" applyBorder="1"/>
    <xf numFmtId="0" fontId="7" fillId="0" borderId="0" xfId="0" applyFont="1" applyFill="1" applyBorder="1"/>
    <xf numFmtId="0" fontId="0" fillId="0" borderId="0" xfId="0" applyFill="1" applyBorder="1"/>
    <xf numFmtId="3" fontId="4" fillId="0" borderId="20" xfId="0" applyNumberFormat="1" applyFont="1" applyFill="1" applyBorder="1"/>
    <xf numFmtId="3" fontId="4" fillId="0" borderId="14" xfId="0" applyNumberFormat="1" applyFont="1" applyFill="1" applyBorder="1"/>
    <xf numFmtId="3" fontId="4" fillId="0" borderId="10" xfId="0" applyNumberFormat="1" applyFont="1" applyFill="1" applyBorder="1"/>
    <xf numFmtId="3" fontId="4" fillId="0" borderId="56" xfId="0" applyNumberFormat="1" applyFont="1" applyFill="1" applyBorder="1"/>
    <xf numFmtId="0" fontId="3" fillId="0" borderId="36" xfId="0" applyFont="1" applyFill="1" applyBorder="1"/>
    <xf numFmtId="3" fontId="3" fillId="0" borderId="38" xfId="0" applyNumberFormat="1" applyFont="1" applyFill="1" applyBorder="1"/>
    <xf numFmtId="3" fontId="3" fillId="0" borderId="53" xfId="0" applyNumberFormat="1" applyFont="1" applyFill="1" applyBorder="1"/>
    <xf numFmtId="3" fontId="3" fillId="0" borderId="54" xfId="0" applyNumberFormat="1" applyFont="1" applyFill="1" applyBorder="1"/>
    <xf numFmtId="3" fontId="3" fillId="0" borderId="55" xfId="0" applyNumberFormat="1" applyFont="1" applyFill="1" applyBorder="1"/>
    <xf numFmtId="0" fontId="3" fillId="0" borderId="0" xfId="0" applyFont="1"/>
    <xf numFmtId="0" fontId="14" fillId="0" borderId="0" xfId="0" applyFont="1" applyFill="1" applyAlignment="1">
      <alignment horizontal="centerContinuous"/>
    </xf>
    <xf numFmtId="3" fontId="14" fillId="0" borderId="0" xfId="0" applyNumberFormat="1" applyFont="1" applyFill="1" applyAlignment="1">
      <alignment horizontal="centerContinuous"/>
    </xf>
    <xf numFmtId="0" fontId="0" fillId="0" borderId="0" xfId="0" applyFill="1"/>
    <xf numFmtId="0" fontId="17" fillId="0" borderId="41" xfId="0" applyFont="1" applyFill="1" applyBorder="1"/>
    <xf numFmtId="0" fontId="17" fillId="0" borderId="42" xfId="0" applyFont="1" applyFill="1" applyBorder="1"/>
    <xf numFmtId="0" fontId="0" fillId="0" borderId="57" xfId="0" applyFill="1" applyBorder="1"/>
    <xf numFmtId="0" fontId="17" fillId="0" borderId="58" xfId="0" applyFont="1" applyFill="1" applyBorder="1" applyAlignment="1">
      <alignment horizontal="right"/>
    </xf>
    <xf numFmtId="0" fontId="17" fillId="0" borderId="42" xfId="0" applyFont="1" applyFill="1" applyBorder="1" applyAlignment="1">
      <alignment horizontal="right"/>
    </xf>
    <xf numFmtId="0" fontId="17" fillId="0" borderId="43" xfId="0" applyFont="1" applyFill="1" applyBorder="1" applyAlignment="1">
      <alignment horizontal="center"/>
    </xf>
    <xf numFmtId="4" fontId="18" fillId="0" borderId="42" xfId="0" applyNumberFormat="1" applyFont="1" applyFill="1" applyBorder="1" applyAlignment="1">
      <alignment horizontal="right"/>
    </xf>
    <xf numFmtId="4" fontId="18" fillId="0" borderId="57" xfId="0" applyNumberFormat="1" applyFont="1" applyFill="1" applyBorder="1" applyAlignment="1">
      <alignment horizontal="right"/>
    </xf>
    <xf numFmtId="0" fontId="4" fillId="0" borderId="45" xfId="0" applyFont="1" applyFill="1" applyBorder="1"/>
    <xf numFmtId="0" fontId="4" fillId="0" borderId="31" xfId="0" applyFont="1" applyFill="1" applyBorder="1"/>
    <xf numFmtId="0" fontId="4" fillId="0" borderId="32" xfId="0" applyFont="1" applyFill="1" applyBorder="1"/>
    <xf numFmtId="3" fontId="4" fillId="0" borderId="44" xfId="0" applyNumberFormat="1" applyFont="1" applyFill="1" applyBorder="1" applyAlignment="1">
      <alignment horizontal="right"/>
    </xf>
    <xf numFmtId="166" fontId="4" fillId="0" borderId="11" xfId="0" applyNumberFormat="1" applyFont="1" applyFill="1" applyBorder="1" applyAlignment="1">
      <alignment horizontal="right"/>
    </xf>
    <xf numFmtId="3" fontId="4" fillId="0" borderId="59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0" fontId="0" fillId="0" borderId="47" xfId="0" applyFill="1" applyBorder="1"/>
    <xf numFmtId="0" fontId="3" fillId="0" borderId="48" xfId="0" applyFont="1" applyFill="1" applyBorder="1"/>
    <xf numFmtId="0" fontId="0" fillId="0" borderId="48" xfId="0" applyFill="1" applyBorder="1"/>
    <xf numFmtId="4" fontId="0" fillId="0" borderId="60" xfId="0" applyNumberFormat="1" applyFill="1" applyBorder="1"/>
    <xf numFmtId="4" fontId="0" fillId="0" borderId="47" xfId="0" applyNumberFormat="1" applyFill="1" applyBorder="1"/>
    <xf numFmtId="4" fontId="0" fillId="0" borderId="48" xfId="0" applyNumberFormat="1" applyFill="1" applyBorder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4" fontId="17" fillId="2" borderId="12" xfId="1" applyNumberFormat="1" applyFont="1" applyFill="1" applyBorder="1" applyAlignment="1">
      <alignment horizontal="right"/>
    </xf>
    <xf numFmtId="2" fontId="6" fillId="0" borderId="0" xfId="1" applyNumberFormat="1"/>
    <xf numFmtId="0" fontId="12" fillId="0" borderId="10" xfId="1" applyNumberFormat="1" applyFont="1" applyFill="1" applyBorder="1" applyAlignment="1">
      <alignment horizontal="right"/>
    </xf>
    <xf numFmtId="4" fontId="13" fillId="0" borderId="10" xfId="0" applyNumberFormat="1" applyFont="1" applyFill="1" applyBorder="1" applyAlignment="1">
      <alignment vertical="top" shrinkToFit="1"/>
    </xf>
    <xf numFmtId="3" fontId="6" fillId="0" borderId="0" xfId="1" applyNumberFormat="1" applyFill="1"/>
    <xf numFmtId="0" fontId="19" fillId="0" borderId="4" xfId="1" applyFont="1" applyFill="1" applyBorder="1" applyAlignment="1">
      <alignment horizontal="left"/>
    </xf>
    <xf numFmtId="2" fontId="6" fillId="0" borderId="10" xfId="1" applyNumberFormat="1" applyFill="1" applyBorder="1" applyAlignment="1">
      <alignment horizontal="right"/>
    </xf>
    <xf numFmtId="4" fontId="12" fillId="0" borderId="10" xfId="1" applyNumberFormat="1" applyFont="1" applyFill="1" applyBorder="1" applyAlignment="1">
      <alignment vertical="top"/>
    </xf>
    <xf numFmtId="0" fontId="3" fillId="0" borderId="10" xfId="1" applyFont="1" applyFill="1" applyBorder="1" applyAlignment="1">
      <alignment horizontal="center"/>
    </xf>
    <xf numFmtId="0" fontId="1" fillId="2" borderId="0" xfId="0" applyFont="1" applyFill="1" applyBorder="1"/>
    <xf numFmtId="4" fontId="6" fillId="0" borderId="0" xfId="1" applyNumberFormat="1"/>
    <xf numFmtId="0" fontId="6" fillId="2" borderId="12" xfId="1" applyFill="1" applyBorder="1" applyAlignment="1">
      <alignment horizontal="center"/>
    </xf>
    <xf numFmtId="0" fontId="13" fillId="0" borderId="11" xfId="0" applyFont="1" applyFill="1" applyBorder="1" applyAlignment="1">
      <alignment horizontal="left" vertical="top" wrapText="1"/>
    </xf>
    <xf numFmtId="49" fontId="5" fillId="0" borderId="11" xfId="1" applyNumberFormat="1" applyFont="1" applyFill="1" applyBorder="1" applyAlignment="1">
      <alignment horizontal="left" vertical="top"/>
    </xf>
    <xf numFmtId="0" fontId="5" fillId="0" borderId="11" xfId="1" applyFont="1" applyFill="1" applyBorder="1" applyAlignment="1">
      <alignment vertical="center" wrapText="1"/>
    </xf>
    <xf numFmtId="4" fontId="12" fillId="0" borderId="11" xfId="1" applyNumberFormat="1" applyFont="1" applyFill="1" applyBorder="1" applyAlignment="1"/>
    <xf numFmtId="4" fontId="11" fillId="0" borderId="0" xfId="1" applyNumberFormat="1" applyFont="1" applyFill="1"/>
    <xf numFmtId="0" fontId="6" fillId="0" borderId="0" xfId="1" applyNumberFormat="1" applyFill="1"/>
    <xf numFmtId="49" fontId="13" fillId="0" borderId="11" xfId="1" applyNumberFormat="1" applyFont="1" applyFill="1" applyBorder="1" applyAlignment="1">
      <alignment horizontal="center" shrinkToFit="1"/>
    </xf>
    <xf numFmtId="0" fontId="5" fillId="0" borderId="11" xfId="1" applyFont="1" applyFill="1" applyBorder="1" applyAlignment="1">
      <alignment vertical="top" wrapText="1"/>
    </xf>
    <xf numFmtId="0" fontId="13" fillId="0" borderId="11" xfId="1" applyFont="1" applyFill="1" applyBorder="1" applyAlignment="1">
      <alignment vertical="top" wrapText="1"/>
    </xf>
    <xf numFmtId="4" fontId="13" fillId="0" borderId="11" xfId="1" applyNumberFormat="1" applyFont="1" applyFill="1" applyBorder="1" applyAlignment="1">
      <alignment horizontal="right"/>
    </xf>
    <xf numFmtId="0" fontId="3" fillId="0" borderId="11" xfId="1" applyFont="1" applyFill="1" applyBorder="1"/>
    <xf numFmtId="2" fontId="13" fillId="0" borderId="11" xfId="0" applyNumberFormat="1" applyFont="1" applyFill="1" applyBorder="1" applyAlignment="1">
      <alignment horizontal="right" shrinkToFit="1"/>
    </xf>
    <xf numFmtId="4" fontId="13" fillId="0" borderId="11" xfId="0" applyNumberFormat="1" applyFont="1" applyFill="1" applyBorder="1" applyAlignment="1">
      <alignment horizontal="right" shrinkToFit="1"/>
    </xf>
    <xf numFmtId="0" fontId="6" fillId="0" borderId="0" xfId="1" applyFill="1"/>
    <xf numFmtId="2" fontId="13" fillId="0" borderId="0" xfId="0" applyNumberFormat="1" applyFont="1" applyFill="1"/>
    <xf numFmtId="0" fontId="13" fillId="0" borderId="0" xfId="0" applyFont="1" applyFill="1"/>
    <xf numFmtId="0" fontId="11" fillId="0" borderId="0" xfId="1" applyFont="1" applyFill="1"/>
    <xf numFmtId="2" fontId="6" fillId="0" borderId="0" xfId="1" applyNumberFormat="1" applyFill="1"/>
    <xf numFmtId="0" fontId="13" fillId="0" borderId="11" xfId="0" applyFont="1" applyFill="1" applyBorder="1" applyAlignment="1">
      <alignment vertical="top"/>
    </xf>
    <xf numFmtId="0" fontId="13" fillId="0" borderId="11" xfId="0" applyNumberFormat="1" applyFont="1" applyFill="1" applyBorder="1" applyAlignment="1">
      <alignment vertical="top"/>
    </xf>
    <xf numFmtId="0" fontId="13" fillId="0" borderId="11" xfId="0" applyNumberFormat="1" applyFont="1" applyFill="1" applyBorder="1" applyAlignment="1">
      <alignment horizontal="left" vertical="top" wrapText="1"/>
    </xf>
    <xf numFmtId="0" fontId="13" fillId="0" borderId="11" xfId="0" applyFont="1" applyFill="1" applyBorder="1" applyAlignment="1">
      <alignment horizontal="center" shrinkToFit="1"/>
    </xf>
    <xf numFmtId="4" fontId="13" fillId="0" borderId="11" xfId="0" applyNumberFormat="1" applyFont="1" applyFill="1" applyBorder="1" applyAlignment="1">
      <alignment shrinkToFit="1"/>
    </xf>
    <xf numFmtId="0" fontId="5" fillId="0" borderId="11" xfId="1" applyFont="1" applyFill="1" applyBorder="1" applyAlignment="1">
      <alignment wrapText="1"/>
    </xf>
    <xf numFmtId="49" fontId="12" fillId="0" borderId="11" xfId="1" applyNumberFormat="1" applyFont="1" applyFill="1" applyBorder="1" applyAlignment="1">
      <alignment horizontal="center" shrinkToFit="1"/>
    </xf>
    <xf numFmtId="4" fontId="12" fillId="0" borderId="11" xfId="1" applyNumberFormat="1" applyFont="1" applyFill="1" applyBorder="1" applyAlignment="1">
      <alignment horizontal="right"/>
    </xf>
    <xf numFmtId="2" fontId="13" fillId="0" borderId="11" xfId="0" applyNumberFormat="1" applyFont="1" applyFill="1" applyBorder="1" applyAlignment="1">
      <alignment shrinkToFit="1"/>
    </xf>
    <xf numFmtId="0" fontId="3" fillId="0" borderId="11" xfId="1" applyFont="1" applyFill="1" applyBorder="1"/>
    <xf numFmtId="0" fontId="6" fillId="0" borderId="11" xfId="1" applyNumberFormat="1" applyFill="1" applyBorder="1" applyAlignment="1">
      <alignment horizontal="right"/>
    </xf>
    <xf numFmtId="0" fontId="13" fillId="0" borderId="11" xfId="1" applyFont="1" applyFill="1" applyBorder="1" applyAlignment="1">
      <alignment wrapText="1"/>
    </xf>
    <xf numFmtId="0" fontId="5" fillId="0" borderId="11" xfId="0" applyNumberFormat="1" applyFont="1" applyFill="1" applyBorder="1" applyAlignment="1">
      <alignment horizontal="left" vertical="top" wrapText="1"/>
    </xf>
    <xf numFmtId="0" fontId="13" fillId="0" borderId="0" xfId="0" applyFont="1" applyFill="1" applyAlignment="1">
      <alignment wrapText="1"/>
    </xf>
    <xf numFmtId="0" fontId="13" fillId="0" borderId="12" xfId="0" applyFont="1" applyFill="1" applyBorder="1" applyAlignment="1">
      <alignment vertical="top"/>
    </xf>
    <xf numFmtId="0" fontId="13" fillId="0" borderId="12" xfId="0" applyFont="1" applyFill="1" applyBorder="1" applyAlignment="1">
      <alignment horizontal="left" vertical="top" wrapText="1"/>
    </xf>
    <xf numFmtId="0" fontId="6" fillId="0" borderId="11" xfId="1" applyFill="1" applyBorder="1" applyAlignment="1">
      <alignment horizontal="right"/>
    </xf>
    <xf numFmtId="4" fontId="13" fillId="0" borderId="11" xfId="0" applyNumberFormat="1" applyFont="1" applyFill="1" applyBorder="1" applyAlignment="1">
      <alignment vertical="top" shrinkToFit="1"/>
    </xf>
    <xf numFmtId="0" fontId="13" fillId="0" borderId="1" xfId="0" applyFont="1" applyFill="1" applyBorder="1" applyAlignment="1">
      <alignment horizontal="center" shrinkToFit="1"/>
    </xf>
    <xf numFmtId="0" fontId="6" fillId="0" borderId="0" xfId="1" applyFill="1"/>
    <xf numFmtId="0" fontId="0" fillId="0" borderId="0" xfId="0" applyFill="1"/>
    <xf numFmtId="0" fontId="0" fillId="0" borderId="0" xfId="0" applyFill="1" applyAlignment="1">
      <alignment vertical="top"/>
    </xf>
    <xf numFmtId="0" fontId="13" fillId="0" borderId="0" xfId="0" applyFont="1" applyFill="1" applyAlignment="1">
      <alignment vertical="top"/>
    </xf>
    <xf numFmtId="0" fontId="6" fillId="0" borderId="0" xfId="1" applyFill="1" applyAlignment="1">
      <alignment vertical="top"/>
    </xf>
    <xf numFmtId="0" fontId="13" fillId="0" borderId="0" xfId="0" applyFont="1" applyFill="1"/>
    <xf numFmtId="3" fontId="6" fillId="0" borderId="0" xfId="1" applyNumberFormat="1" applyFill="1" applyAlignment="1">
      <alignment vertical="top"/>
    </xf>
    <xf numFmtId="0" fontId="1" fillId="2" borderId="30" xfId="0" applyFont="1" applyFill="1" applyBorder="1" applyAlignment="1">
      <alignment horizontal="left" wrapText="1"/>
    </xf>
    <xf numFmtId="0" fontId="1" fillId="2" borderId="31" xfId="0" applyFont="1" applyFill="1" applyBorder="1" applyAlignment="1">
      <alignment horizontal="left" wrapText="1"/>
    </xf>
    <xf numFmtId="0" fontId="1" fillId="2" borderId="59" xfId="0" applyFont="1" applyFill="1" applyBorder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26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2" xfId="1" applyFont="1" applyBorder="1" applyAlignment="1">
      <alignment horizontal="center"/>
    </xf>
    <xf numFmtId="0" fontId="6" fillId="0" borderId="3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6" fillId="0" borderId="7" xfId="1" applyFont="1" applyBorder="1" applyAlignment="1">
      <alignment horizontal="center"/>
    </xf>
    <xf numFmtId="0" fontId="6" fillId="0" borderId="8" xfId="1" applyFont="1" applyBorder="1" applyAlignment="1">
      <alignment horizontal="left"/>
    </xf>
    <xf numFmtId="0" fontId="6" fillId="0" borderId="9" xfId="1" applyFont="1" applyBorder="1" applyAlignment="1">
      <alignment horizontal="left"/>
    </xf>
    <xf numFmtId="3" fontId="3" fillId="0" borderId="48" xfId="0" applyNumberFormat="1" applyFont="1" applyFill="1" applyBorder="1" applyAlignment="1">
      <alignment horizontal="right"/>
    </xf>
    <xf numFmtId="3" fontId="3" fillId="0" borderId="60" xfId="0" applyNumberFormat="1" applyFont="1" applyFill="1" applyBorder="1" applyAlignment="1">
      <alignment horizontal="right"/>
    </xf>
    <xf numFmtId="0" fontId="8" fillId="0" borderId="0" xfId="1" applyFont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3" xfId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/>
    </xf>
    <xf numFmtId="0" fontId="6" fillId="0" borderId="8" xfId="1" applyFill="1" applyBorder="1" applyAlignment="1">
      <alignment horizontal="center" shrinkToFit="1"/>
    </xf>
    <xf numFmtId="0" fontId="6" fillId="0" borderId="9" xfId="1" applyFill="1" applyBorder="1" applyAlignment="1">
      <alignment horizontal="center" shrinkToFit="1"/>
    </xf>
    <xf numFmtId="0" fontId="3" fillId="0" borderId="11" xfId="1" applyFont="1" applyFill="1" applyBorder="1" applyAlignment="1">
      <alignment horizontal="center"/>
    </xf>
    <xf numFmtId="49" fontId="3" fillId="0" borderId="11" xfId="1" applyNumberFormat="1" applyFont="1" applyBorder="1" applyAlignment="1">
      <alignment horizontal="left"/>
    </xf>
    <xf numFmtId="0" fontId="3" fillId="0" borderId="11" xfId="1" applyFont="1" applyBorder="1"/>
    <xf numFmtId="0" fontId="6" fillId="0" borderId="11" xfId="1" applyBorder="1" applyAlignment="1">
      <alignment horizontal="center"/>
    </xf>
    <xf numFmtId="0" fontId="6" fillId="0" borderId="11" xfId="1" applyNumberFormat="1" applyBorder="1" applyAlignment="1">
      <alignment horizontal="right"/>
    </xf>
    <xf numFmtId="0" fontId="6" fillId="0" borderId="11" xfId="1" applyNumberFormat="1" applyBorder="1" applyAlignment="1"/>
  </cellXfs>
  <cellStyles count="3">
    <cellStyle name="Normální" xfId="0" builtinId="0"/>
    <cellStyle name="normální 2" xfId="2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Vym&#283;tal\Brno-Avia%20Karoseria\J-Brno-Karoseria-Rozpocet-150112-Z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>
            <v>0</v>
          </cell>
          <cell r="C4" t="str">
            <v>Změna stavby před dokončením</v>
          </cell>
        </row>
        <row r="6">
          <cell r="A6">
            <v>0</v>
          </cell>
          <cell r="C6" t="str">
            <v>Budova - R- areál podniku Karoseria a.s.</v>
          </cell>
        </row>
        <row r="7">
          <cell r="G7">
            <v>0</v>
          </cell>
        </row>
      </sheetData>
      <sheetData sheetId="1" refreshError="1">
        <row r="13">
          <cell r="E13">
            <v>143706.36499999999</v>
          </cell>
          <cell r="F13">
            <v>612289.73</v>
          </cell>
          <cell r="G13">
            <v>0</v>
          </cell>
          <cell r="H13">
            <v>0</v>
          </cell>
          <cell r="I13">
            <v>0</v>
          </cell>
        </row>
        <row r="19">
          <cell r="H19">
            <v>0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54"/>
  <sheetViews>
    <sheetView topLeftCell="A10" workbookViewId="0">
      <selection activeCell="K13" sqref="K13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43" t="s">
        <v>36</v>
      </c>
      <c r="B1" s="44"/>
      <c r="C1" s="44"/>
      <c r="D1" s="44"/>
      <c r="E1" s="44"/>
      <c r="F1" s="44"/>
      <c r="G1" s="44"/>
    </row>
    <row r="2" spans="1:57" ht="15" customHeight="1" thickBot="1" x14ac:dyDescent="0.25"/>
    <row r="3" spans="1:57" ht="12.95" customHeight="1" x14ac:dyDescent="0.2">
      <c r="A3" s="45" t="s">
        <v>0</v>
      </c>
      <c r="B3" s="46"/>
      <c r="C3" s="47" t="s">
        <v>37</v>
      </c>
      <c r="D3" s="47"/>
      <c r="E3" s="47"/>
      <c r="F3" s="47" t="s">
        <v>38</v>
      </c>
      <c r="G3" s="48"/>
    </row>
    <row r="4" spans="1:57" ht="12.95" customHeight="1" x14ac:dyDescent="0.2">
      <c r="A4" s="49"/>
      <c r="B4" s="50"/>
      <c r="C4" s="175" t="s">
        <v>157</v>
      </c>
      <c r="D4" s="51"/>
      <c r="E4" s="51"/>
      <c r="F4" s="52"/>
      <c r="G4" s="53"/>
    </row>
    <row r="5" spans="1:57" ht="12.95" customHeight="1" x14ac:dyDescent="0.2">
      <c r="A5" s="54" t="s">
        <v>1</v>
      </c>
      <c r="B5" s="55"/>
      <c r="C5" s="56" t="s">
        <v>39</v>
      </c>
      <c r="D5" s="56"/>
      <c r="E5" s="56"/>
      <c r="F5" s="57" t="s">
        <v>40</v>
      </c>
      <c r="G5" s="58"/>
    </row>
    <row r="6" spans="1:57" ht="12.95" customHeight="1" x14ac:dyDescent="0.2">
      <c r="A6" s="49"/>
      <c r="B6" s="50"/>
      <c r="C6" s="222"/>
      <c r="D6" s="223"/>
      <c r="E6" s="224"/>
      <c r="F6" s="59"/>
      <c r="G6" s="53"/>
    </row>
    <row r="7" spans="1:57" x14ac:dyDescent="0.2">
      <c r="A7" s="54" t="s">
        <v>41</v>
      </c>
      <c r="B7" s="56"/>
      <c r="C7" s="226"/>
      <c r="D7" s="227"/>
      <c r="E7" s="60" t="s">
        <v>42</v>
      </c>
      <c r="F7" s="61"/>
      <c r="G7" s="62">
        <v>0</v>
      </c>
      <c r="H7" s="63"/>
      <c r="I7" s="63"/>
    </row>
    <row r="8" spans="1:57" x14ac:dyDescent="0.2">
      <c r="A8" s="54" t="s">
        <v>43</v>
      </c>
      <c r="B8" s="56"/>
      <c r="C8" s="226"/>
      <c r="D8" s="227"/>
      <c r="E8" s="57" t="s">
        <v>44</v>
      </c>
      <c r="F8" s="56"/>
      <c r="G8" s="64">
        <f>IF(PocetMJ=0,,ROUND((F29+F31)/PocetMJ,1))</f>
        <v>0</v>
      </c>
    </row>
    <row r="9" spans="1:57" x14ac:dyDescent="0.2">
      <c r="A9" s="65" t="s">
        <v>45</v>
      </c>
      <c r="B9" s="66"/>
      <c r="C9" s="66"/>
      <c r="D9" s="66"/>
      <c r="E9" s="67" t="s">
        <v>46</v>
      </c>
      <c r="F9" s="66"/>
      <c r="G9" s="68"/>
    </row>
    <row r="10" spans="1:57" x14ac:dyDescent="0.2">
      <c r="A10" s="69" t="s">
        <v>47</v>
      </c>
      <c r="B10" s="52"/>
      <c r="C10" s="52"/>
      <c r="D10" s="52"/>
      <c r="E10" s="70" t="s">
        <v>48</v>
      </c>
      <c r="F10" s="52"/>
      <c r="G10" s="53"/>
      <c r="BA10" s="71"/>
      <c r="BB10" s="71"/>
      <c r="BC10" s="71"/>
      <c r="BD10" s="71"/>
      <c r="BE10" s="71"/>
    </row>
    <row r="11" spans="1:57" x14ac:dyDescent="0.2">
      <c r="A11" s="69"/>
      <c r="B11" s="52"/>
      <c r="C11" s="52"/>
      <c r="D11" s="52"/>
      <c r="E11" s="228"/>
      <c r="F11" s="229"/>
      <c r="G11" s="230"/>
    </row>
    <row r="12" spans="1:57" ht="28.5" customHeight="1" thickBot="1" x14ac:dyDescent="0.25">
      <c r="A12" s="72" t="s">
        <v>49</v>
      </c>
      <c r="B12" s="73"/>
      <c r="C12" s="73"/>
      <c r="D12" s="73"/>
      <c r="E12" s="74"/>
      <c r="F12" s="74"/>
      <c r="G12" s="75"/>
    </row>
    <row r="13" spans="1:57" ht="17.25" customHeight="1" thickBot="1" x14ac:dyDescent="0.25">
      <c r="A13" s="76" t="s">
        <v>50</v>
      </c>
      <c r="B13" s="77"/>
      <c r="C13" s="78"/>
      <c r="D13" s="79" t="s">
        <v>51</v>
      </c>
      <c r="E13" s="80"/>
      <c r="F13" s="80"/>
      <c r="G13" s="78"/>
    </row>
    <row r="14" spans="1:57" ht="15.95" customHeight="1" x14ac:dyDescent="0.2">
      <c r="A14" s="81"/>
      <c r="B14" s="82" t="s">
        <v>52</v>
      </c>
      <c r="C14" s="83">
        <f>Dodavka</f>
        <v>0</v>
      </c>
      <c r="D14" s="84"/>
      <c r="E14" s="85"/>
      <c r="F14" s="86"/>
      <c r="G14" s="83"/>
    </row>
    <row r="15" spans="1:57" ht="15.95" customHeight="1" x14ac:dyDescent="0.2">
      <c r="A15" s="81" t="s">
        <v>53</v>
      </c>
      <c r="B15" s="82" t="s">
        <v>54</v>
      </c>
      <c r="C15" s="83">
        <f>Mont</f>
        <v>0</v>
      </c>
      <c r="D15" s="65"/>
      <c r="E15" s="87"/>
      <c r="F15" s="88"/>
      <c r="G15" s="83"/>
    </row>
    <row r="16" spans="1:57" ht="15.95" customHeight="1" x14ac:dyDescent="0.2">
      <c r="A16" s="81" t="s">
        <v>55</v>
      </c>
      <c r="B16" s="82" t="s">
        <v>56</v>
      </c>
      <c r="C16" s="83">
        <f>Rekapitulace!HSV</f>
        <v>0</v>
      </c>
      <c r="D16" s="65"/>
      <c r="E16" s="87"/>
      <c r="F16" s="88"/>
      <c r="G16" s="83"/>
    </row>
    <row r="17" spans="1:7" ht="15.95" customHeight="1" x14ac:dyDescent="0.2">
      <c r="A17" s="89" t="s">
        <v>57</v>
      </c>
      <c r="B17" s="82" t="s">
        <v>58</v>
      </c>
      <c r="C17" s="83">
        <f>Rekapitulace!PSV</f>
        <v>0</v>
      </c>
      <c r="D17" s="65"/>
      <c r="E17" s="87"/>
      <c r="F17" s="88"/>
      <c r="G17" s="83"/>
    </row>
    <row r="18" spans="1:7" ht="15.95" customHeight="1" x14ac:dyDescent="0.2">
      <c r="A18" s="90" t="s">
        <v>59</v>
      </c>
      <c r="B18" s="82"/>
      <c r="C18" s="83">
        <f>SUM(C14:C17)</f>
        <v>0</v>
      </c>
      <c r="D18" s="91"/>
      <c r="E18" s="87"/>
      <c r="F18" s="88"/>
      <c r="G18" s="83"/>
    </row>
    <row r="19" spans="1:7" ht="15.95" customHeight="1" x14ac:dyDescent="0.2">
      <c r="A19" s="90"/>
      <c r="B19" s="82"/>
      <c r="C19" s="83"/>
      <c r="D19" s="65"/>
      <c r="E19" s="87"/>
      <c r="F19" s="88"/>
      <c r="G19" s="83"/>
    </row>
    <row r="20" spans="1:7" ht="15.95" customHeight="1" x14ac:dyDescent="0.2">
      <c r="A20" s="90" t="s">
        <v>60</v>
      </c>
      <c r="B20" s="82"/>
      <c r="C20" s="83">
        <f>HZS</f>
        <v>0</v>
      </c>
      <c r="D20" s="65"/>
      <c r="E20" s="87"/>
      <c r="F20" s="88"/>
      <c r="G20" s="83"/>
    </row>
    <row r="21" spans="1:7" ht="15.95" customHeight="1" x14ac:dyDescent="0.2">
      <c r="A21" s="69" t="s">
        <v>61</v>
      </c>
      <c r="B21" s="52"/>
      <c r="C21" s="83">
        <f>C18+C20</f>
        <v>0</v>
      </c>
      <c r="D21" s="65" t="s">
        <v>62</v>
      </c>
      <c r="E21" s="87"/>
      <c r="F21" s="88"/>
      <c r="G21" s="83">
        <f>G22-SUM(G14:G20)</f>
        <v>0</v>
      </c>
    </row>
    <row r="22" spans="1:7" ht="15.95" customHeight="1" thickBot="1" x14ac:dyDescent="0.25">
      <c r="A22" s="65" t="s">
        <v>63</v>
      </c>
      <c r="B22" s="66"/>
      <c r="C22" s="92">
        <f>C21+G22</f>
        <v>0</v>
      </c>
      <c r="D22" s="93" t="s">
        <v>64</v>
      </c>
      <c r="E22" s="94"/>
      <c r="F22" s="95"/>
      <c r="G22" s="83">
        <f>VRN</f>
        <v>0</v>
      </c>
    </row>
    <row r="23" spans="1:7" x14ac:dyDescent="0.2">
      <c r="A23" s="45" t="s">
        <v>65</v>
      </c>
      <c r="B23" s="47"/>
      <c r="C23" s="96" t="s">
        <v>66</v>
      </c>
      <c r="D23" s="47"/>
      <c r="E23" s="96" t="s">
        <v>67</v>
      </c>
      <c r="F23" s="47"/>
      <c r="G23" s="48"/>
    </row>
    <row r="24" spans="1:7" x14ac:dyDescent="0.2">
      <c r="A24" s="54"/>
      <c r="B24" s="56"/>
      <c r="C24" s="57" t="s">
        <v>68</v>
      </c>
      <c r="D24" s="56"/>
      <c r="E24" s="57" t="s">
        <v>68</v>
      </c>
      <c r="F24" s="56"/>
      <c r="G24" s="58"/>
    </row>
    <row r="25" spans="1:7" x14ac:dyDescent="0.2">
      <c r="A25" s="69" t="s">
        <v>69</v>
      </c>
      <c r="B25" s="97"/>
      <c r="C25" s="70" t="s">
        <v>69</v>
      </c>
      <c r="D25" s="52"/>
      <c r="E25" s="70" t="s">
        <v>69</v>
      </c>
      <c r="F25" s="52"/>
      <c r="G25" s="53"/>
    </row>
    <row r="26" spans="1:7" x14ac:dyDescent="0.2">
      <c r="A26" s="69"/>
      <c r="B26" s="98"/>
      <c r="C26" s="70" t="s">
        <v>70</v>
      </c>
      <c r="D26" s="52"/>
      <c r="E26" s="70" t="s">
        <v>71</v>
      </c>
      <c r="F26" s="52"/>
      <c r="G26" s="53"/>
    </row>
    <row r="27" spans="1:7" x14ac:dyDescent="0.2">
      <c r="A27" s="69"/>
      <c r="B27" s="52"/>
      <c r="C27" s="70"/>
      <c r="D27" s="52"/>
      <c r="E27" s="70"/>
      <c r="F27" s="52"/>
      <c r="G27" s="53"/>
    </row>
    <row r="28" spans="1:7" ht="97.5" customHeight="1" x14ac:dyDescent="0.2">
      <c r="A28" s="69"/>
      <c r="B28" s="52"/>
      <c r="C28" s="70"/>
      <c r="D28" s="52"/>
      <c r="E28" s="70"/>
      <c r="F28" s="52"/>
      <c r="G28" s="53"/>
    </row>
    <row r="29" spans="1:7" x14ac:dyDescent="0.2">
      <c r="A29" s="54" t="s">
        <v>72</v>
      </c>
      <c r="B29" s="56"/>
      <c r="C29" s="99">
        <v>15</v>
      </c>
      <c r="D29" s="56" t="s">
        <v>73</v>
      </c>
      <c r="E29" s="57"/>
      <c r="F29" s="100">
        <v>0</v>
      </c>
      <c r="G29" s="58"/>
    </row>
    <row r="30" spans="1:7" x14ac:dyDescent="0.2">
      <c r="A30" s="54" t="s">
        <v>74</v>
      </c>
      <c r="B30" s="56"/>
      <c r="C30" s="99">
        <v>15</v>
      </c>
      <c r="D30" s="56" t="s">
        <v>73</v>
      </c>
      <c r="E30" s="57"/>
      <c r="F30" s="101">
        <f>ROUND(PRODUCT(F29,C30/100),1)</f>
        <v>0</v>
      </c>
      <c r="G30" s="68"/>
    </row>
    <row r="31" spans="1:7" x14ac:dyDescent="0.2">
      <c r="A31" s="54" t="s">
        <v>72</v>
      </c>
      <c r="B31" s="56"/>
      <c r="C31" s="99">
        <v>21</v>
      </c>
      <c r="D31" s="56" t="s">
        <v>73</v>
      </c>
      <c r="E31" s="57"/>
      <c r="F31" s="100">
        <f>C22</f>
        <v>0</v>
      </c>
      <c r="G31" s="58"/>
    </row>
    <row r="32" spans="1:7" x14ac:dyDescent="0.2">
      <c r="A32" s="54" t="s">
        <v>74</v>
      </c>
      <c r="B32" s="56"/>
      <c r="C32" s="99">
        <v>21</v>
      </c>
      <c r="D32" s="56" t="s">
        <v>73</v>
      </c>
      <c r="E32" s="57"/>
      <c r="F32" s="101">
        <f>ROUND(PRODUCT(F31,C32/100),1)</f>
        <v>0</v>
      </c>
      <c r="G32" s="68"/>
    </row>
    <row r="33" spans="1:8" s="107" customFormat="1" ht="19.5" customHeight="1" thickBot="1" x14ac:dyDescent="0.3">
      <c r="A33" s="102" t="s">
        <v>75</v>
      </c>
      <c r="B33" s="103"/>
      <c r="C33" s="103"/>
      <c r="D33" s="103"/>
      <c r="E33" s="104"/>
      <c r="F33" s="105">
        <f>CEILING(SUM(F29:F32),IF(SUM(F29:F32)&gt;=0,1,-1))</f>
        <v>0</v>
      </c>
      <c r="G33" s="106"/>
    </row>
    <row r="35" spans="1:8" x14ac:dyDescent="0.2">
      <c r="A35" s="108" t="s">
        <v>76</v>
      </c>
      <c r="B35" s="108"/>
      <c r="C35" s="108"/>
      <c r="D35" s="108"/>
      <c r="E35" s="108"/>
      <c r="F35" s="108"/>
      <c r="G35" s="108"/>
      <c r="H35" t="s">
        <v>77</v>
      </c>
    </row>
    <row r="36" spans="1:8" ht="14.25" customHeight="1" x14ac:dyDescent="0.2">
      <c r="A36" s="108"/>
      <c r="B36" s="231"/>
      <c r="C36" s="231"/>
      <c r="D36" s="231"/>
      <c r="E36" s="231"/>
      <c r="F36" s="231"/>
      <c r="G36" s="231"/>
      <c r="H36" t="s">
        <v>77</v>
      </c>
    </row>
    <row r="37" spans="1:8" ht="12.75" customHeight="1" x14ac:dyDescent="0.2">
      <c r="A37" s="109"/>
      <c r="B37" s="231"/>
      <c r="C37" s="231"/>
      <c r="D37" s="231"/>
      <c r="E37" s="231"/>
      <c r="F37" s="231"/>
      <c r="G37" s="231"/>
      <c r="H37" t="s">
        <v>77</v>
      </c>
    </row>
    <row r="38" spans="1:8" x14ac:dyDescent="0.2">
      <c r="A38" s="109"/>
      <c r="B38" s="231"/>
      <c r="C38" s="231"/>
      <c r="D38" s="231"/>
      <c r="E38" s="231"/>
      <c r="F38" s="231"/>
      <c r="G38" s="231"/>
      <c r="H38" t="s">
        <v>77</v>
      </c>
    </row>
    <row r="39" spans="1:8" x14ac:dyDescent="0.2">
      <c r="A39" s="109"/>
      <c r="B39" s="231"/>
      <c r="C39" s="231"/>
      <c r="D39" s="231"/>
      <c r="E39" s="231"/>
      <c r="F39" s="231"/>
      <c r="G39" s="231"/>
      <c r="H39" t="s">
        <v>77</v>
      </c>
    </row>
    <row r="40" spans="1:8" x14ac:dyDescent="0.2">
      <c r="A40" s="109"/>
      <c r="B40" s="231"/>
      <c r="C40" s="231"/>
      <c r="D40" s="231"/>
      <c r="E40" s="231"/>
      <c r="F40" s="231"/>
      <c r="G40" s="231"/>
      <c r="H40" t="s">
        <v>77</v>
      </c>
    </row>
    <row r="41" spans="1:8" x14ac:dyDescent="0.2">
      <c r="A41" s="109"/>
      <c r="B41" s="231"/>
      <c r="C41" s="231"/>
      <c r="D41" s="231"/>
      <c r="E41" s="231"/>
      <c r="F41" s="231"/>
      <c r="G41" s="231"/>
      <c r="H41" t="s">
        <v>77</v>
      </c>
    </row>
    <row r="42" spans="1:8" x14ac:dyDescent="0.2">
      <c r="A42" s="109"/>
      <c r="B42" s="231"/>
      <c r="C42" s="231"/>
      <c r="D42" s="231"/>
      <c r="E42" s="231"/>
      <c r="F42" s="231"/>
      <c r="G42" s="231"/>
      <c r="H42" t="s">
        <v>77</v>
      </c>
    </row>
    <row r="43" spans="1:8" x14ac:dyDescent="0.2">
      <c r="A43" s="109"/>
      <c r="B43" s="231"/>
      <c r="C43" s="231"/>
      <c r="D43" s="231"/>
      <c r="E43" s="231"/>
      <c r="F43" s="231"/>
      <c r="G43" s="231"/>
      <c r="H43" t="s">
        <v>77</v>
      </c>
    </row>
    <row r="44" spans="1:8" ht="3" customHeight="1" x14ac:dyDescent="0.2">
      <c r="A44" s="109"/>
      <c r="B44" s="231"/>
      <c r="C44" s="231"/>
      <c r="D44" s="231"/>
      <c r="E44" s="231"/>
      <c r="F44" s="231"/>
      <c r="G44" s="231"/>
      <c r="H44" t="s">
        <v>77</v>
      </c>
    </row>
    <row r="45" spans="1:8" x14ac:dyDescent="0.2">
      <c r="B45" s="225"/>
      <c r="C45" s="225"/>
      <c r="D45" s="225"/>
      <c r="E45" s="225"/>
      <c r="F45" s="225"/>
      <c r="G45" s="225"/>
    </row>
    <row r="46" spans="1:8" x14ac:dyDescent="0.2">
      <c r="B46" s="225"/>
      <c r="C46" s="225"/>
      <c r="D46" s="225"/>
      <c r="E46" s="225"/>
      <c r="F46" s="225"/>
      <c r="G46" s="225"/>
    </row>
    <row r="47" spans="1:8" x14ac:dyDescent="0.2">
      <c r="B47" s="225"/>
      <c r="C47" s="225"/>
      <c r="D47" s="225"/>
      <c r="E47" s="225"/>
      <c r="F47" s="225"/>
      <c r="G47" s="225"/>
    </row>
    <row r="48" spans="1:8" x14ac:dyDescent="0.2">
      <c r="B48" s="225"/>
      <c r="C48" s="225"/>
      <c r="D48" s="225"/>
      <c r="E48" s="225"/>
      <c r="F48" s="225"/>
      <c r="G48" s="225"/>
    </row>
    <row r="49" spans="2:7" x14ac:dyDescent="0.2">
      <c r="B49" s="225"/>
      <c r="C49" s="225"/>
      <c r="D49" s="225"/>
      <c r="E49" s="225"/>
      <c r="F49" s="225"/>
      <c r="G49" s="225"/>
    </row>
    <row r="50" spans="2:7" x14ac:dyDescent="0.2">
      <c r="B50" s="225"/>
      <c r="C50" s="225"/>
      <c r="D50" s="225"/>
      <c r="E50" s="225"/>
      <c r="F50" s="225"/>
      <c r="G50" s="225"/>
    </row>
    <row r="51" spans="2:7" x14ac:dyDescent="0.2">
      <c r="B51" s="225"/>
      <c r="C51" s="225"/>
      <c r="D51" s="225"/>
      <c r="E51" s="225"/>
      <c r="F51" s="225"/>
      <c r="G51" s="225"/>
    </row>
    <row r="52" spans="2:7" x14ac:dyDescent="0.2">
      <c r="B52" s="225"/>
      <c r="C52" s="225"/>
      <c r="D52" s="225"/>
      <c r="E52" s="225"/>
      <c r="F52" s="225"/>
      <c r="G52" s="225"/>
    </row>
    <row r="53" spans="2:7" x14ac:dyDescent="0.2">
      <c r="B53" s="225"/>
      <c r="C53" s="225"/>
      <c r="D53" s="225"/>
      <c r="E53" s="225"/>
      <c r="F53" s="225"/>
      <c r="G53" s="225"/>
    </row>
    <row r="54" spans="2:7" x14ac:dyDescent="0.2">
      <c r="B54" s="225"/>
      <c r="C54" s="225"/>
      <c r="D54" s="225"/>
      <c r="E54" s="225"/>
      <c r="F54" s="225"/>
      <c r="G54" s="225"/>
    </row>
  </sheetData>
  <mergeCells count="15">
    <mergeCell ref="B53:G53"/>
    <mergeCell ref="B54:G54"/>
    <mergeCell ref="B47:G47"/>
    <mergeCell ref="B48:G48"/>
    <mergeCell ref="B49:G49"/>
    <mergeCell ref="B50:G50"/>
    <mergeCell ref="B51:G51"/>
    <mergeCell ref="B52:G52"/>
    <mergeCell ref="C6:E6"/>
    <mergeCell ref="B46:G46"/>
    <mergeCell ref="C7:D7"/>
    <mergeCell ref="C8:D8"/>
    <mergeCell ref="E11:G11"/>
    <mergeCell ref="B36:G44"/>
    <mergeCell ref="B45:G4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70"/>
  <sheetViews>
    <sheetView workbookViewId="0">
      <selection activeCell="N13" sqref="N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232" t="s">
        <v>1</v>
      </c>
      <c r="B1" s="233"/>
      <c r="C1" s="34">
        <f>'Krycí list'!nazevstavby</f>
        <v>0</v>
      </c>
      <c r="D1" s="110"/>
      <c r="E1" s="111"/>
      <c r="F1" s="110"/>
      <c r="G1" s="112"/>
      <c r="H1" s="113"/>
      <c r="I1" s="114"/>
    </row>
    <row r="2" spans="1:57" ht="13.5" thickBot="1" x14ac:dyDescent="0.25">
      <c r="A2" s="234" t="s">
        <v>0</v>
      </c>
      <c r="B2" s="235"/>
      <c r="C2" s="35" t="str">
        <f>'Krycí list'!nazevobjektu</f>
        <v>Rekonstrukce kancelářské budovy Křižkovského</v>
      </c>
      <c r="D2" s="115"/>
      <c r="E2" s="116"/>
      <c r="F2" s="115"/>
      <c r="G2" s="236"/>
      <c r="H2" s="236"/>
      <c r="I2" s="237"/>
    </row>
    <row r="3" spans="1:57" ht="13.5" thickTop="1" x14ac:dyDescent="0.2">
      <c r="F3" s="52"/>
    </row>
    <row r="4" spans="1:57" ht="19.5" customHeight="1" x14ac:dyDescent="0.25">
      <c r="A4" s="117" t="s">
        <v>78</v>
      </c>
      <c r="B4" s="43"/>
      <c r="C4" s="43"/>
      <c r="D4" s="43"/>
      <c r="E4" s="118"/>
      <c r="F4" s="43"/>
      <c r="G4" s="43"/>
      <c r="H4" s="43"/>
      <c r="I4" s="43"/>
    </row>
    <row r="5" spans="1:57" ht="13.5" thickBot="1" x14ac:dyDescent="0.25"/>
    <row r="6" spans="1:57" s="52" customFormat="1" ht="13.5" thickBot="1" x14ac:dyDescent="0.25">
      <c r="A6" s="119"/>
      <c r="B6" s="120" t="s">
        <v>79</v>
      </c>
      <c r="C6" s="120"/>
      <c r="D6" s="121"/>
      <c r="E6" s="122" t="s">
        <v>80</v>
      </c>
      <c r="F6" s="123" t="s">
        <v>81</v>
      </c>
      <c r="G6" s="123" t="s">
        <v>82</v>
      </c>
      <c r="H6" s="123" t="s">
        <v>83</v>
      </c>
      <c r="I6" s="124" t="s">
        <v>60</v>
      </c>
    </row>
    <row r="7" spans="1:57" s="52" customFormat="1" x14ac:dyDescent="0.2">
      <c r="A7" s="125" t="s">
        <v>10</v>
      </c>
      <c r="B7" s="126" t="str">
        <f>Položky!C7</f>
        <v>Zemní práce</v>
      </c>
      <c r="C7" s="127"/>
      <c r="D7" s="128"/>
      <c r="E7" s="129">
        <f>Položky!G20</f>
        <v>0</v>
      </c>
      <c r="F7" s="130">
        <v>0</v>
      </c>
      <c r="G7" s="130">
        <v>0</v>
      </c>
      <c r="H7" s="130">
        <v>0</v>
      </c>
      <c r="I7" s="131">
        <v>0</v>
      </c>
    </row>
    <row r="8" spans="1:57" s="52" customFormat="1" x14ac:dyDescent="0.2">
      <c r="A8" s="125" t="s">
        <v>100</v>
      </c>
      <c r="B8" s="126" t="str">
        <f>Položky!C21</f>
        <v>Vodorovné konstrukce</v>
      </c>
      <c r="C8" s="127"/>
      <c r="D8" s="128"/>
      <c r="E8" s="129">
        <f>Položky!G24</f>
        <v>0</v>
      </c>
      <c r="F8" s="130">
        <v>0</v>
      </c>
      <c r="G8" s="130">
        <v>0</v>
      </c>
      <c r="H8" s="130">
        <v>0</v>
      </c>
      <c r="I8" s="131">
        <v>0</v>
      </c>
    </row>
    <row r="9" spans="1:57" s="52" customFormat="1" x14ac:dyDescent="0.2">
      <c r="A9" s="125" t="s">
        <v>14</v>
      </c>
      <c r="B9" s="126" t="str">
        <f>Položky!C25</f>
        <v>Trubní vedení</v>
      </c>
      <c r="C9" s="127"/>
      <c r="D9" s="128"/>
      <c r="E9" s="129">
        <v>0</v>
      </c>
      <c r="F9" s="130">
        <f>Položky!G45</f>
        <v>0</v>
      </c>
      <c r="G9" s="130">
        <v>0</v>
      </c>
      <c r="H9" s="130">
        <v>0</v>
      </c>
      <c r="I9" s="131">
        <v>0</v>
      </c>
    </row>
    <row r="10" spans="1:57" s="52" customFormat="1" x14ac:dyDescent="0.2">
      <c r="A10" s="125" t="s">
        <v>19</v>
      </c>
      <c r="B10" s="126" t="str">
        <f>Položky!C46</f>
        <v>Vnitřní kanalizace</v>
      </c>
      <c r="C10" s="127"/>
      <c r="D10" s="128"/>
      <c r="E10" s="129">
        <v>0</v>
      </c>
      <c r="F10" s="130">
        <f>Položky!G73</f>
        <v>0</v>
      </c>
      <c r="G10" s="130">
        <v>0</v>
      </c>
      <c r="H10" s="130">
        <v>0</v>
      </c>
      <c r="I10" s="131">
        <v>0</v>
      </c>
    </row>
    <row r="11" spans="1:57" s="52" customFormat="1" x14ac:dyDescent="0.2">
      <c r="A11" s="125" t="s">
        <v>23</v>
      </c>
      <c r="B11" s="126" t="str">
        <f>Položky!C74</f>
        <v>Vnitřní vodovod</v>
      </c>
      <c r="C11" s="127"/>
      <c r="D11" s="128"/>
      <c r="E11" s="129">
        <v>0</v>
      </c>
      <c r="F11" s="130">
        <f>Položky!G118</f>
        <v>0</v>
      </c>
      <c r="G11" s="130">
        <v>0</v>
      </c>
      <c r="H11" s="130">
        <v>0</v>
      </c>
      <c r="I11" s="131">
        <v>0</v>
      </c>
    </row>
    <row r="12" spans="1:57" s="52" customFormat="1" ht="13.5" thickBot="1" x14ac:dyDescent="0.25">
      <c r="A12" s="125" t="s">
        <v>30</v>
      </c>
      <c r="B12" s="126" t="str">
        <f>Položky!C119</f>
        <v>Zařizovací předměty</v>
      </c>
      <c r="C12" s="127"/>
      <c r="D12" s="128"/>
      <c r="E12" s="129">
        <v>0</v>
      </c>
      <c r="F12" s="130">
        <f>Položky!G122</f>
        <v>0</v>
      </c>
      <c r="G12" s="130">
        <v>0</v>
      </c>
      <c r="H12" s="130">
        <v>0</v>
      </c>
      <c r="I12" s="131">
        <v>0</v>
      </c>
    </row>
    <row r="13" spans="1:57" s="137" customFormat="1" ht="13.5" thickBot="1" x14ac:dyDescent="0.25">
      <c r="A13" s="132"/>
      <c r="B13" s="120" t="s">
        <v>84</v>
      </c>
      <c r="C13" s="120"/>
      <c r="D13" s="133"/>
      <c r="E13" s="134">
        <f>SUM(E7:E12)</f>
        <v>0</v>
      </c>
      <c r="F13" s="135">
        <f>SUM(F7:F12)</f>
        <v>0</v>
      </c>
      <c r="G13" s="135">
        <f>SUM(G7:G12)</f>
        <v>0</v>
      </c>
      <c r="H13" s="135">
        <f>SUM(H7:H12)</f>
        <v>0</v>
      </c>
      <c r="I13" s="136">
        <f>SUM(I7:I12)</f>
        <v>0</v>
      </c>
    </row>
    <row r="14" spans="1:57" x14ac:dyDescent="0.2">
      <c r="A14" s="127"/>
      <c r="B14" s="127"/>
      <c r="C14" s="127"/>
      <c r="D14" s="127"/>
      <c r="E14" s="127"/>
      <c r="F14" s="127"/>
      <c r="G14" s="127"/>
      <c r="H14" s="127"/>
      <c r="I14" s="127"/>
    </row>
    <row r="15" spans="1:57" ht="19.5" customHeight="1" x14ac:dyDescent="0.25">
      <c r="A15" s="138" t="s">
        <v>85</v>
      </c>
      <c r="B15" s="138"/>
      <c r="C15" s="138"/>
      <c r="D15" s="138"/>
      <c r="E15" s="138"/>
      <c r="F15" s="138"/>
      <c r="G15" s="139"/>
      <c r="H15" s="138"/>
      <c r="I15" s="138"/>
      <c r="BA15" s="71"/>
      <c r="BB15" s="71"/>
      <c r="BC15" s="71"/>
      <c r="BD15" s="71"/>
      <c r="BE15" s="71"/>
    </row>
    <row r="16" spans="1:57" ht="13.5" thickBot="1" x14ac:dyDescent="0.25">
      <c r="A16" s="140"/>
      <c r="B16" s="140"/>
      <c r="C16" s="140"/>
      <c r="D16" s="140"/>
      <c r="E16" s="140"/>
      <c r="F16" s="140"/>
      <c r="G16" s="140"/>
      <c r="H16" s="140"/>
      <c r="I16" s="140"/>
    </row>
    <row r="17" spans="1:53" x14ac:dyDescent="0.2">
      <c r="A17" s="141" t="s">
        <v>86</v>
      </c>
      <c r="B17" s="142"/>
      <c r="C17" s="142"/>
      <c r="D17" s="143"/>
      <c r="E17" s="144" t="s">
        <v>87</v>
      </c>
      <c r="F17" s="145" t="s">
        <v>88</v>
      </c>
      <c r="G17" s="146" t="s">
        <v>89</v>
      </c>
      <c r="H17" s="147"/>
      <c r="I17" s="148" t="s">
        <v>87</v>
      </c>
    </row>
    <row r="18" spans="1:53" x14ac:dyDescent="0.2">
      <c r="A18" s="149"/>
      <c r="B18" s="150"/>
      <c r="C18" s="150"/>
      <c r="D18" s="151"/>
      <c r="E18" s="152"/>
      <c r="F18" s="153"/>
      <c r="G18" s="154">
        <f>CHOOSE(BA18+1,HSV+PSV,HSV+PSV+Mont,HSV+PSV+Dodavka+Mont,HSV,PSV,Mont,Dodavka,Mont+Dodavka,0)</f>
        <v>0</v>
      </c>
      <c r="H18" s="155"/>
      <c r="I18" s="156">
        <f>E18+F18*G18/100</f>
        <v>0</v>
      </c>
      <c r="BA18">
        <v>8</v>
      </c>
    </row>
    <row r="19" spans="1:53" ht="13.5" thickBot="1" x14ac:dyDescent="0.25">
      <c r="A19" s="157"/>
      <c r="B19" s="158" t="s">
        <v>90</v>
      </c>
      <c r="C19" s="159"/>
      <c r="D19" s="160"/>
      <c r="E19" s="161"/>
      <c r="F19" s="162"/>
      <c r="G19" s="162"/>
      <c r="H19" s="238">
        <f>SUM(H18:H18)</f>
        <v>0</v>
      </c>
      <c r="I19" s="239"/>
    </row>
    <row r="20" spans="1:53" x14ac:dyDescent="0.2">
      <c r="A20" s="140"/>
      <c r="B20" s="140"/>
      <c r="C20" s="140"/>
      <c r="D20" s="140"/>
      <c r="E20" s="140"/>
      <c r="F20" s="140"/>
      <c r="G20" s="140"/>
      <c r="H20" s="140"/>
      <c r="I20" s="140"/>
    </row>
    <row r="21" spans="1:53" x14ac:dyDescent="0.2">
      <c r="B21" s="137"/>
      <c r="F21" s="163"/>
      <c r="G21" s="164"/>
      <c r="H21" s="164"/>
      <c r="I21" s="165"/>
    </row>
    <row r="22" spans="1:53" x14ac:dyDescent="0.2">
      <c r="F22" s="163"/>
      <c r="G22" s="164"/>
      <c r="H22" s="164"/>
      <c r="I22" s="165"/>
    </row>
    <row r="23" spans="1:53" x14ac:dyDescent="0.2">
      <c r="F23" s="163"/>
      <c r="G23" s="164"/>
      <c r="H23" s="164"/>
      <c r="I23" s="165"/>
    </row>
    <row r="24" spans="1:53" x14ac:dyDescent="0.2">
      <c r="F24" s="163"/>
      <c r="G24" s="164"/>
      <c r="H24" s="164"/>
      <c r="I24" s="165"/>
    </row>
    <row r="25" spans="1:53" x14ac:dyDescent="0.2">
      <c r="F25" s="163"/>
      <c r="G25" s="164"/>
      <c r="H25" s="164"/>
      <c r="I25" s="165"/>
    </row>
    <row r="26" spans="1:53" x14ac:dyDescent="0.2">
      <c r="F26" s="163"/>
      <c r="G26" s="164"/>
      <c r="H26" s="164"/>
      <c r="I26" s="165"/>
    </row>
    <row r="27" spans="1:53" x14ac:dyDescent="0.2">
      <c r="F27" s="163"/>
      <c r="G27" s="164"/>
      <c r="H27" s="164"/>
      <c r="I27" s="165"/>
    </row>
    <row r="28" spans="1:53" x14ac:dyDescent="0.2">
      <c r="F28" s="163"/>
      <c r="G28" s="164"/>
      <c r="H28" s="164"/>
      <c r="I28" s="165"/>
    </row>
    <row r="29" spans="1:53" x14ac:dyDescent="0.2">
      <c r="F29" s="163"/>
      <c r="G29" s="164"/>
      <c r="H29" s="164"/>
      <c r="I29" s="165"/>
    </row>
    <row r="30" spans="1:53" x14ac:dyDescent="0.2">
      <c r="F30" s="163"/>
      <c r="G30" s="164"/>
      <c r="H30" s="164"/>
      <c r="I30" s="165"/>
    </row>
    <row r="31" spans="1:53" x14ac:dyDescent="0.2">
      <c r="F31" s="163"/>
      <c r="G31" s="164"/>
      <c r="H31" s="164"/>
      <c r="I31" s="165"/>
    </row>
    <row r="32" spans="1:53" x14ac:dyDescent="0.2">
      <c r="F32" s="163"/>
      <c r="G32" s="164"/>
      <c r="H32" s="164"/>
      <c r="I32" s="165"/>
    </row>
    <row r="33" spans="6:9" x14ac:dyDescent="0.2">
      <c r="F33" s="163"/>
      <c r="G33" s="164"/>
      <c r="H33" s="164"/>
      <c r="I33" s="165"/>
    </row>
    <row r="34" spans="6:9" x14ac:dyDescent="0.2">
      <c r="F34" s="163"/>
      <c r="G34" s="164"/>
      <c r="H34" s="164"/>
      <c r="I34" s="165"/>
    </row>
    <row r="35" spans="6:9" x14ac:dyDescent="0.2">
      <c r="F35" s="163"/>
      <c r="G35" s="164"/>
      <c r="H35" s="164"/>
      <c r="I35" s="165"/>
    </row>
    <row r="36" spans="6:9" x14ac:dyDescent="0.2">
      <c r="F36" s="163"/>
      <c r="G36" s="164"/>
      <c r="H36" s="164"/>
      <c r="I36" s="165"/>
    </row>
    <row r="37" spans="6:9" x14ac:dyDescent="0.2">
      <c r="F37" s="163"/>
      <c r="G37" s="164"/>
      <c r="H37" s="164"/>
      <c r="I37" s="165"/>
    </row>
    <row r="38" spans="6:9" x14ac:dyDescent="0.2">
      <c r="F38" s="163"/>
      <c r="G38" s="164"/>
      <c r="H38" s="164"/>
      <c r="I38" s="165"/>
    </row>
    <row r="39" spans="6:9" x14ac:dyDescent="0.2">
      <c r="F39" s="163"/>
      <c r="G39" s="164"/>
      <c r="H39" s="164"/>
      <c r="I39" s="165"/>
    </row>
    <row r="40" spans="6:9" x14ac:dyDescent="0.2">
      <c r="F40" s="163"/>
      <c r="G40" s="164"/>
      <c r="H40" s="164"/>
      <c r="I40" s="165"/>
    </row>
    <row r="41" spans="6:9" x14ac:dyDescent="0.2">
      <c r="F41" s="163"/>
      <c r="G41" s="164"/>
      <c r="H41" s="164"/>
      <c r="I41" s="165"/>
    </row>
    <row r="42" spans="6:9" x14ac:dyDescent="0.2">
      <c r="F42" s="163"/>
      <c r="G42" s="164"/>
      <c r="H42" s="164"/>
      <c r="I42" s="165"/>
    </row>
    <row r="43" spans="6:9" x14ac:dyDescent="0.2">
      <c r="F43" s="163"/>
      <c r="G43" s="164"/>
      <c r="H43" s="164"/>
      <c r="I43" s="165"/>
    </row>
    <row r="44" spans="6:9" x14ac:dyDescent="0.2">
      <c r="F44" s="163"/>
      <c r="G44" s="164"/>
      <c r="H44" s="164"/>
      <c r="I44" s="165"/>
    </row>
    <row r="45" spans="6:9" x14ac:dyDescent="0.2">
      <c r="F45" s="163"/>
      <c r="G45" s="164"/>
      <c r="H45" s="164"/>
      <c r="I45" s="165"/>
    </row>
    <row r="46" spans="6:9" x14ac:dyDescent="0.2">
      <c r="F46" s="163"/>
      <c r="G46" s="164"/>
      <c r="H46" s="164"/>
      <c r="I46" s="165"/>
    </row>
    <row r="47" spans="6:9" x14ac:dyDescent="0.2">
      <c r="F47" s="163"/>
      <c r="G47" s="164"/>
      <c r="H47" s="164"/>
      <c r="I47" s="165"/>
    </row>
    <row r="48" spans="6:9" x14ac:dyDescent="0.2">
      <c r="F48" s="163"/>
      <c r="G48" s="164"/>
      <c r="H48" s="164"/>
      <c r="I48" s="165"/>
    </row>
    <row r="49" spans="6:9" x14ac:dyDescent="0.2">
      <c r="F49" s="163"/>
      <c r="G49" s="164"/>
      <c r="H49" s="164"/>
      <c r="I49" s="165"/>
    </row>
    <row r="50" spans="6:9" x14ac:dyDescent="0.2">
      <c r="F50" s="163"/>
      <c r="G50" s="164"/>
      <c r="H50" s="164"/>
      <c r="I50" s="165"/>
    </row>
    <row r="51" spans="6:9" x14ac:dyDescent="0.2">
      <c r="F51" s="163"/>
      <c r="G51" s="164"/>
      <c r="H51" s="164"/>
      <c r="I51" s="165"/>
    </row>
    <row r="52" spans="6:9" x14ac:dyDescent="0.2">
      <c r="F52" s="163"/>
      <c r="G52" s="164"/>
      <c r="H52" s="164"/>
      <c r="I52" s="165"/>
    </row>
    <row r="53" spans="6:9" x14ac:dyDescent="0.2">
      <c r="F53" s="163"/>
      <c r="G53" s="164"/>
      <c r="H53" s="164"/>
      <c r="I53" s="165"/>
    </row>
    <row r="54" spans="6:9" x14ac:dyDescent="0.2">
      <c r="F54" s="163"/>
      <c r="G54" s="164"/>
      <c r="H54" s="164"/>
      <c r="I54" s="165"/>
    </row>
    <row r="55" spans="6:9" x14ac:dyDescent="0.2">
      <c r="F55" s="163"/>
      <c r="G55" s="164"/>
      <c r="H55" s="164"/>
      <c r="I55" s="165"/>
    </row>
    <row r="56" spans="6:9" x14ac:dyDescent="0.2">
      <c r="F56" s="163"/>
      <c r="G56" s="164"/>
      <c r="H56" s="164"/>
      <c r="I56" s="165"/>
    </row>
    <row r="57" spans="6:9" x14ac:dyDescent="0.2">
      <c r="F57" s="163"/>
      <c r="G57" s="164"/>
      <c r="H57" s="164"/>
      <c r="I57" s="165"/>
    </row>
    <row r="58" spans="6:9" x14ac:dyDescent="0.2">
      <c r="F58" s="163"/>
      <c r="G58" s="164"/>
      <c r="H58" s="164"/>
      <c r="I58" s="165"/>
    </row>
    <row r="59" spans="6:9" x14ac:dyDescent="0.2">
      <c r="F59" s="163"/>
      <c r="G59" s="164"/>
      <c r="H59" s="164"/>
      <c r="I59" s="165"/>
    </row>
    <row r="60" spans="6:9" x14ac:dyDescent="0.2">
      <c r="F60" s="163"/>
      <c r="G60" s="164"/>
      <c r="H60" s="164"/>
      <c r="I60" s="165"/>
    </row>
    <row r="61" spans="6:9" x14ac:dyDescent="0.2">
      <c r="F61" s="163"/>
      <c r="G61" s="164"/>
      <c r="H61" s="164"/>
      <c r="I61" s="165"/>
    </row>
    <row r="62" spans="6:9" x14ac:dyDescent="0.2">
      <c r="F62" s="163"/>
      <c r="G62" s="164"/>
      <c r="H62" s="164"/>
      <c r="I62" s="165"/>
    </row>
    <row r="63" spans="6:9" x14ac:dyDescent="0.2">
      <c r="F63" s="163"/>
      <c r="G63" s="164"/>
      <c r="H63" s="164"/>
      <c r="I63" s="165"/>
    </row>
    <row r="64" spans="6:9" x14ac:dyDescent="0.2">
      <c r="F64" s="163"/>
      <c r="G64" s="164"/>
      <c r="H64" s="164"/>
      <c r="I64" s="165"/>
    </row>
    <row r="65" spans="6:9" x14ac:dyDescent="0.2">
      <c r="F65" s="163"/>
      <c r="G65" s="164"/>
      <c r="H65" s="164"/>
      <c r="I65" s="165"/>
    </row>
    <row r="66" spans="6:9" x14ac:dyDescent="0.2">
      <c r="F66" s="163"/>
      <c r="G66" s="164"/>
      <c r="H66" s="164"/>
      <c r="I66" s="165"/>
    </row>
    <row r="67" spans="6:9" x14ac:dyDescent="0.2">
      <c r="F67" s="163"/>
      <c r="G67" s="164"/>
      <c r="H67" s="164"/>
      <c r="I67" s="165"/>
    </row>
    <row r="68" spans="6:9" x14ac:dyDescent="0.2">
      <c r="F68" s="163"/>
      <c r="G68" s="164"/>
      <c r="H68" s="164"/>
      <c r="I68" s="165"/>
    </row>
    <row r="69" spans="6:9" x14ac:dyDescent="0.2">
      <c r="F69" s="163"/>
      <c r="G69" s="164"/>
      <c r="H69" s="164"/>
      <c r="I69" s="165"/>
    </row>
    <row r="70" spans="6:9" x14ac:dyDescent="0.2">
      <c r="F70" s="163"/>
      <c r="G70" s="164"/>
      <c r="H70" s="164"/>
      <c r="I70" s="165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U122"/>
  <sheetViews>
    <sheetView showGridLines="0" showZeros="0" tabSelected="1" zoomScale="140" zoomScaleNormal="140" workbookViewId="0">
      <selection activeCell="K9" sqref="K9"/>
    </sheetView>
  </sheetViews>
  <sheetFormatPr defaultColWidth="9.140625" defaultRowHeight="12.75" outlineLevelRow="1" x14ac:dyDescent="0.2"/>
  <cols>
    <col min="1" max="1" width="3.85546875" style="1" customWidth="1"/>
    <col min="2" max="2" width="13.42578125" style="1" customWidth="1"/>
    <col min="3" max="3" width="40.42578125" style="1" customWidth="1"/>
    <col min="4" max="4" width="5.5703125" style="1" customWidth="1"/>
    <col min="5" max="5" width="8.5703125" style="12" customWidth="1"/>
    <col min="6" max="6" width="9.85546875" style="1" customWidth="1"/>
    <col min="7" max="7" width="13.85546875" style="1" customWidth="1"/>
    <col min="8" max="16384" width="9.140625" style="1"/>
  </cols>
  <sheetData>
    <row r="1" spans="1:99" ht="15.75" x14ac:dyDescent="0.25">
      <c r="A1" s="240" t="s">
        <v>191</v>
      </c>
      <c r="B1" s="240"/>
      <c r="C1" s="240"/>
      <c r="D1" s="240"/>
      <c r="E1" s="240"/>
      <c r="F1" s="240"/>
      <c r="G1" s="240"/>
    </row>
    <row r="2" spans="1:99" ht="13.5" thickBot="1" x14ac:dyDescent="0.25">
      <c r="A2" s="2"/>
      <c r="B2" s="3"/>
      <c r="C2" s="4"/>
      <c r="D2" s="4"/>
      <c r="E2" s="5"/>
      <c r="F2" s="4"/>
      <c r="G2" s="4"/>
    </row>
    <row r="3" spans="1:99" ht="13.5" thickTop="1" x14ac:dyDescent="0.2">
      <c r="A3" s="241" t="s">
        <v>1</v>
      </c>
      <c r="B3" s="242"/>
      <c r="C3" s="34">
        <f>'Krycí list'!nazevstavby</f>
        <v>0</v>
      </c>
      <c r="D3" s="6"/>
      <c r="E3" s="7"/>
      <c r="F3" s="171" t="s">
        <v>18</v>
      </c>
      <c r="G3" s="8"/>
    </row>
    <row r="4" spans="1:99" ht="13.5" thickBot="1" x14ac:dyDescent="0.25">
      <c r="A4" s="243" t="s">
        <v>0</v>
      </c>
      <c r="B4" s="244"/>
      <c r="C4" s="35" t="str">
        <f>'Krycí list'!nazevobjektu</f>
        <v>Rekonstrukce kancelářské budovy Křižkovského</v>
      </c>
      <c r="D4" s="9"/>
      <c r="E4" s="245"/>
      <c r="F4" s="245"/>
      <c r="G4" s="246"/>
    </row>
    <row r="5" spans="1:99" ht="13.5" thickTop="1" x14ac:dyDescent="0.2">
      <c r="A5" s="10"/>
      <c r="B5" s="11"/>
      <c r="C5" s="11"/>
      <c r="D5" s="2"/>
      <c r="F5" s="2"/>
      <c r="G5" s="13"/>
    </row>
    <row r="6" spans="1:99" x14ac:dyDescent="0.2">
      <c r="A6" s="14" t="s">
        <v>2</v>
      </c>
      <c r="B6" s="15" t="s">
        <v>3</v>
      </c>
      <c r="C6" s="15" t="s">
        <v>4</v>
      </c>
      <c r="D6" s="15" t="s">
        <v>5</v>
      </c>
      <c r="E6" s="16" t="s">
        <v>6</v>
      </c>
      <c r="F6" s="15" t="s">
        <v>7</v>
      </c>
      <c r="G6" s="17" t="s">
        <v>8</v>
      </c>
    </row>
    <row r="7" spans="1:99" x14ac:dyDescent="0.2">
      <c r="A7" s="18" t="s">
        <v>9</v>
      </c>
      <c r="B7" s="19" t="s">
        <v>10</v>
      </c>
      <c r="C7" s="188" t="s">
        <v>11</v>
      </c>
      <c r="D7" s="21"/>
      <c r="E7" s="168"/>
      <c r="F7" s="22"/>
      <c r="G7" s="39">
        <f t="shared" ref="G7:G44" si="0">E7*F7</f>
        <v>0</v>
      </c>
      <c r="H7" s="23"/>
      <c r="J7" s="24"/>
    </row>
    <row r="8" spans="1:99" s="216" customFormat="1" outlineLevel="1" x14ac:dyDescent="0.2">
      <c r="A8" s="196">
        <v>1</v>
      </c>
      <c r="B8" s="196"/>
      <c r="C8" s="209" t="s">
        <v>136</v>
      </c>
      <c r="D8" s="199" t="s">
        <v>13</v>
      </c>
      <c r="E8" s="204">
        <v>68</v>
      </c>
      <c r="F8" s="200"/>
      <c r="G8" s="200">
        <f>E8*F8</f>
        <v>0</v>
      </c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</row>
    <row r="9" spans="1:99" s="216" customFormat="1" outlineLevel="1" x14ac:dyDescent="0.2">
      <c r="A9" s="196">
        <v>2</v>
      </c>
      <c r="B9" s="196"/>
      <c r="C9" s="178" t="s">
        <v>107</v>
      </c>
      <c r="D9" s="199" t="s">
        <v>13</v>
      </c>
      <c r="E9" s="204">
        <v>68</v>
      </c>
      <c r="F9" s="200"/>
      <c r="G9" s="200">
        <f t="shared" ref="G9:G18" si="1">E9*F9</f>
        <v>0</v>
      </c>
      <c r="H9" s="192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20"/>
      <c r="T9" s="220"/>
      <c r="U9" s="220"/>
      <c r="V9" s="220"/>
      <c r="W9" s="220"/>
      <c r="X9" s="220"/>
    </row>
    <row r="10" spans="1:99" s="216" customFormat="1" ht="22.5" outlineLevel="1" x14ac:dyDescent="0.2">
      <c r="A10" s="196">
        <v>3</v>
      </c>
      <c r="B10" s="196"/>
      <c r="C10" s="178" t="s">
        <v>25</v>
      </c>
      <c r="D10" s="199" t="s">
        <v>13</v>
      </c>
      <c r="E10" s="204">
        <v>4.5</v>
      </c>
      <c r="F10" s="200"/>
      <c r="G10" s="200">
        <f t="shared" si="1"/>
        <v>0</v>
      </c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</row>
    <row r="11" spans="1:99" s="216" customFormat="1" outlineLevel="1" x14ac:dyDescent="0.2">
      <c r="A11" s="196">
        <v>4</v>
      </c>
      <c r="B11" s="196"/>
      <c r="C11" s="178" t="s">
        <v>26</v>
      </c>
      <c r="D11" s="199" t="s">
        <v>13</v>
      </c>
      <c r="E11" s="204">
        <v>4.5</v>
      </c>
      <c r="F11" s="200"/>
      <c r="G11" s="200">
        <f t="shared" si="1"/>
        <v>0</v>
      </c>
      <c r="H11" s="220"/>
      <c r="I11" s="220"/>
      <c r="J11" s="220"/>
      <c r="K11" s="220"/>
      <c r="L11" s="220"/>
      <c r="M11" s="220"/>
      <c r="N11" s="220"/>
      <c r="O11" s="220"/>
      <c r="P11" s="220"/>
      <c r="Q11" s="220"/>
      <c r="R11" s="220"/>
      <c r="S11" s="220"/>
      <c r="T11" s="220"/>
      <c r="U11" s="220"/>
      <c r="V11" s="220"/>
      <c r="W11" s="220"/>
      <c r="X11" s="220"/>
    </row>
    <row r="12" spans="1:99" s="216" customFormat="1" outlineLevel="1" x14ac:dyDescent="0.2">
      <c r="A12" s="196">
        <v>5</v>
      </c>
      <c r="B12" s="196"/>
      <c r="C12" s="178" t="s">
        <v>27</v>
      </c>
      <c r="D12" s="199" t="s">
        <v>13</v>
      </c>
      <c r="E12" s="204">
        <v>4.5</v>
      </c>
      <c r="F12" s="200"/>
      <c r="G12" s="200">
        <f t="shared" si="1"/>
        <v>0</v>
      </c>
      <c r="H12" s="220"/>
      <c r="I12" s="220"/>
      <c r="J12" s="220"/>
      <c r="K12" s="220"/>
      <c r="L12" s="220"/>
      <c r="M12" s="220"/>
      <c r="N12" s="220"/>
      <c r="O12" s="220"/>
      <c r="P12" s="220"/>
      <c r="Q12" s="220"/>
      <c r="R12" s="220"/>
      <c r="S12" s="220"/>
      <c r="T12" s="220"/>
      <c r="U12" s="220"/>
      <c r="V12" s="220"/>
      <c r="W12" s="220"/>
      <c r="X12" s="220"/>
    </row>
    <row r="13" spans="1:99" s="215" customFormat="1" ht="22.5" x14ac:dyDescent="0.2">
      <c r="A13" s="196">
        <v>6</v>
      </c>
      <c r="B13" s="196"/>
      <c r="C13" s="178" t="s">
        <v>28</v>
      </c>
      <c r="D13" s="199" t="s">
        <v>13</v>
      </c>
      <c r="E13" s="203">
        <v>21</v>
      </c>
      <c r="F13" s="203"/>
      <c r="G13" s="200">
        <f t="shared" si="1"/>
        <v>0</v>
      </c>
      <c r="I13" s="220"/>
      <c r="J13" s="194"/>
      <c r="AU13" s="215">
        <v>1</v>
      </c>
      <c r="AV13" s="215">
        <f>IF(AU13=1,G13,0)</f>
        <v>0</v>
      </c>
      <c r="AW13" s="215">
        <f>IF(AU13=2,G13,0)</f>
        <v>0</v>
      </c>
      <c r="AX13" s="215">
        <f>IF(AU13=3,G13,0)</f>
        <v>0</v>
      </c>
      <c r="AY13" s="215">
        <f>IF(AU13=4,G13,0)</f>
        <v>0</v>
      </c>
      <c r="AZ13" s="215">
        <f>IF(AU13=5,G13,0)</f>
        <v>0</v>
      </c>
      <c r="CU13" s="215">
        <v>0</v>
      </c>
    </row>
    <row r="14" spans="1:99" s="215" customFormat="1" x14ac:dyDescent="0.2">
      <c r="A14" s="196">
        <v>7</v>
      </c>
      <c r="B14" s="196"/>
      <c r="C14" s="178" t="s">
        <v>95</v>
      </c>
      <c r="D14" s="199" t="s">
        <v>33</v>
      </c>
      <c r="E14" s="203">
        <v>175</v>
      </c>
      <c r="F14" s="203"/>
      <c r="G14" s="200">
        <f t="shared" si="1"/>
        <v>0</v>
      </c>
      <c r="I14" s="220"/>
      <c r="J14" s="194"/>
    </row>
    <row r="15" spans="1:99" s="215" customFormat="1" x14ac:dyDescent="0.2">
      <c r="A15" s="196">
        <v>8</v>
      </c>
      <c r="B15" s="196"/>
      <c r="C15" s="178" t="s">
        <v>96</v>
      </c>
      <c r="D15" s="199" t="s">
        <v>33</v>
      </c>
      <c r="E15" s="203">
        <v>175</v>
      </c>
      <c r="F15" s="203"/>
      <c r="G15" s="200">
        <f t="shared" si="1"/>
        <v>0</v>
      </c>
      <c r="I15" s="220"/>
      <c r="J15" s="194"/>
    </row>
    <row r="16" spans="1:99" s="215" customFormat="1" x14ac:dyDescent="0.2">
      <c r="A16" s="196">
        <v>9</v>
      </c>
      <c r="B16" s="196"/>
      <c r="C16" s="178" t="s">
        <v>146</v>
      </c>
      <c r="D16" s="199" t="s">
        <v>33</v>
      </c>
      <c r="E16" s="203">
        <v>48.5</v>
      </c>
      <c r="F16" s="203"/>
      <c r="G16" s="200">
        <f t="shared" ref="G16:G17" si="2">E16*F16</f>
        <v>0</v>
      </c>
      <c r="I16" s="220"/>
      <c r="J16" s="194"/>
    </row>
    <row r="17" spans="1:25" s="215" customFormat="1" x14ac:dyDescent="0.2">
      <c r="A17" s="196">
        <v>10</v>
      </c>
      <c r="B17" s="196"/>
      <c r="C17" s="178" t="s">
        <v>147</v>
      </c>
      <c r="D17" s="199" t="s">
        <v>33</v>
      </c>
      <c r="E17" s="203">
        <v>48.5</v>
      </c>
      <c r="F17" s="203"/>
      <c r="G17" s="200">
        <f t="shared" si="2"/>
        <v>0</v>
      </c>
      <c r="I17" s="220"/>
      <c r="J17" s="194"/>
    </row>
    <row r="18" spans="1:25" s="215" customFormat="1" x14ac:dyDescent="0.2">
      <c r="A18" s="196">
        <v>11</v>
      </c>
      <c r="B18" s="196"/>
      <c r="C18" s="178" t="s">
        <v>29</v>
      </c>
      <c r="D18" s="199" t="s">
        <v>13</v>
      </c>
      <c r="E18" s="204">
        <v>38.5</v>
      </c>
      <c r="F18" s="200"/>
      <c r="G18" s="200">
        <f t="shared" si="1"/>
        <v>0</v>
      </c>
      <c r="I18" s="220"/>
      <c r="J18" s="194"/>
    </row>
    <row r="19" spans="1:25" s="215" customFormat="1" x14ac:dyDescent="0.2">
      <c r="A19" s="196">
        <v>12</v>
      </c>
      <c r="B19" s="210"/>
      <c r="C19" s="211" t="s">
        <v>154</v>
      </c>
      <c r="D19" s="199" t="s">
        <v>13</v>
      </c>
      <c r="E19" s="204">
        <v>34</v>
      </c>
      <c r="F19" s="200"/>
      <c r="G19" s="200">
        <f t="shared" ref="G19" si="3">E19*F19</f>
        <v>0</v>
      </c>
      <c r="I19" s="220"/>
      <c r="J19" s="194"/>
    </row>
    <row r="20" spans="1:25" x14ac:dyDescent="0.2">
      <c r="A20" s="28"/>
      <c r="B20" s="29" t="s">
        <v>12</v>
      </c>
      <c r="C20" s="30" t="str">
        <f>CONCATENATE(B7," ",C7)</f>
        <v>1 Zemní práce</v>
      </c>
      <c r="D20" s="28"/>
      <c r="E20" s="177"/>
      <c r="F20" s="31"/>
      <c r="G20" s="166">
        <f>SUM(G7:G18)</f>
        <v>0</v>
      </c>
      <c r="I20" s="40"/>
      <c r="L20" s="167"/>
    </row>
    <row r="21" spans="1:25" s="41" customFormat="1" x14ac:dyDescent="0.2">
      <c r="A21" s="18" t="s">
        <v>9</v>
      </c>
      <c r="B21" s="19" t="s">
        <v>100</v>
      </c>
      <c r="C21" s="20" t="s">
        <v>101</v>
      </c>
      <c r="D21" s="21"/>
      <c r="E21" s="172"/>
      <c r="F21" s="22"/>
      <c r="G21" s="39">
        <f t="shared" ref="G21:G23" si="4">E21*F21</f>
        <v>0</v>
      </c>
      <c r="I21" s="40"/>
      <c r="L21" s="167"/>
    </row>
    <row r="22" spans="1:25" s="191" customFormat="1" x14ac:dyDescent="0.2">
      <c r="A22" s="196">
        <v>13</v>
      </c>
      <c r="B22" s="197"/>
      <c r="C22" s="198" t="s">
        <v>102</v>
      </c>
      <c r="D22" s="199" t="s">
        <v>13</v>
      </c>
      <c r="E22" s="204">
        <v>7</v>
      </c>
      <c r="F22" s="200"/>
      <c r="G22" s="200">
        <f t="shared" si="4"/>
        <v>0</v>
      </c>
      <c r="I22" s="193"/>
      <c r="L22" s="195"/>
    </row>
    <row r="23" spans="1:25" s="191" customFormat="1" x14ac:dyDescent="0.2">
      <c r="A23" s="196">
        <v>14</v>
      </c>
      <c r="B23" s="196"/>
      <c r="C23" s="208" t="s">
        <v>149</v>
      </c>
      <c r="D23" s="199" t="s">
        <v>13</v>
      </c>
      <c r="E23" s="204">
        <v>1</v>
      </c>
      <c r="F23" s="200"/>
      <c r="G23" s="200">
        <f t="shared" si="4"/>
        <v>0</v>
      </c>
      <c r="I23" s="193"/>
      <c r="L23" s="195"/>
    </row>
    <row r="24" spans="1:25" s="41" customFormat="1" x14ac:dyDescent="0.2">
      <c r="A24" s="28"/>
      <c r="B24" s="29" t="s">
        <v>12</v>
      </c>
      <c r="C24" s="30" t="str">
        <f>CONCATENATE(B21," ",C21)</f>
        <v>4 Vodorovné konstrukce</v>
      </c>
      <c r="D24" s="177"/>
      <c r="E24" s="177"/>
      <c r="F24" s="31"/>
      <c r="G24" s="166">
        <f>SUM(G21:G22)</f>
        <v>0</v>
      </c>
      <c r="I24" s="40"/>
      <c r="L24" s="167"/>
      <c r="O24" s="167"/>
    </row>
    <row r="25" spans="1:25" customFormat="1" outlineLevel="1" x14ac:dyDescent="0.2">
      <c r="A25" s="18" t="s">
        <v>9</v>
      </c>
      <c r="B25" s="19" t="s">
        <v>14</v>
      </c>
      <c r="C25" s="20" t="s">
        <v>15</v>
      </c>
      <c r="D25" s="21"/>
      <c r="E25" s="22"/>
      <c r="F25" s="22"/>
      <c r="G25" s="169">
        <f t="shared" si="0"/>
        <v>0</v>
      </c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</row>
    <row r="26" spans="1:25" s="216" customFormat="1" outlineLevel="1" x14ac:dyDescent="0.2">
      <c r="A26" s="196">
        <v>15</v>
      </c>
      <c r="B26" s="196"/>
      <c r="C26" s="178" t="s">
        <v>92</v>
      </c>
      <c r="D26" s="199" t="s">
        <v>16</v>
      </c>
      <c r="E26" s="204">
        <v>74.5</v>
      </c>
      <c r="F26" s="200"/>
      <c r="G26" s="200">
        <f t="shared" si="0"/>
        <v>0</v>
      </c>
      <c r="H26" s="220"/>
      <c r="I26" s="220"/>
      <c r="J26" s="220"/>
      <c r="K26" s="220"/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</row>
    <row r="27" spans="1:25" s="216" customFormat="1" ht="22.5" outlineLevel="1" x14ac:dyDescent="0.2">
      <c r="A27" s="196">
        <v>16</v>
      </c>
      <c r="B27" s="196"/>
      <c r="C27" s="178" t="s">
        <v>137</v>
      </c>
      <c r="D27" s="199" t="s">
        <v>16</v>
      </c>
      <c r="E27" s="204">
        <v>74.5</v>
      </c>
      <c r="F27" s="200"/>
      <c r="G27" s="200">
        <f t="shared" si="0"/>
        <v>0</v>
      </c>
      <c r="H27" s="220"/>
      <c r="I27" s="220"/>
      <c r="L27" s="220"/>
    </row>
    <row r="28" spans="1:25" s="216" customFormat="1" ht="14.25" customHeight="1" outlineLevel="1" x14ac:dyDescent="0.2">
      <c r="A28" s="196">
        <v>17</v>
      </c>
      <c r="B28" s="196"/>
      <c r="C28" s="178" t="s">
        <v>158</v>
      </c>
      <c r="D28" s="199" t="s">
        <v>150</v>
      </c>
      <c r="E28" s="204">
        <v>1</v>
      </c>
      <c r="F28" s="200"/>
      <c r="G28" s="200">
        <f t="shared" si="0"/>
        <v>0</v>
      </c>
      <c r="H28" s="220"/>
      <c r="I28" s="220"/>
      <c r="L28" s="220"/>
    </row>
    <row r="29" spans="1:25" s="216" customFormat="1" ht="15" customHeight="1" outlineLevel="1" x14ac:dyDescent="0.2">
      <c r="A29" s="196">
        <v>18</v>
      </c>
      <c r="B29" s="196"/>
      <c r="C29" s="178" t="s">
        <v>139</v>
      </c>
      <c r="D29" s="202" t="s">
        <v>16</v>
      </c>
      <c r="E29" s="204">
        <v>70.5</v>
      </c>
      <c r="F29" s="203"/>
      <c r="G29" s="200">
        <f t="shared" si="0"/>
        <v>0</v>
      </c>
      <c r="H29" s="220"/>
      <c r="I29" s="220"/>
      <c r="L29" s="220"/>
    </row>
    <row r="30" spans="1:25" s="216" customFormat="1" ht="60" customHeight="1" outlineLevel="1" x14ac:dyDescent="0.2">
      <c r="A30" s="196">
        <v>19</v>
      </c>
      <c r="B30" s="196"/>
      <c r="C30" s="178" t="s">
        <v>159</v>
      </c>
      <c r="D30" s="202" t="s">
        <v>150</v>
      </c>
      <c r="E30" s="204">
        <v>1</v>
      </c>
      <c r="F30" s="203"/>
      <c r="G30" s="200">
        <f t="shared" si="0"/>
        <v>0</v>
      </c>
      <c r="H30" s="220"/>
      <c r="I30" s="220"/>
      <c r="L30" s="220"/>
    </row>
    <row r="31" spans="1:25" s="216" customFormat="1" ht="12" customHeight="1" outlineLevel="1" x14ac:dyDescent="0.2">
      <c r="A31" s="196">
        <v>20</v>
      </c>
      <c r="B31" s="196"/>
      <c r="C31" s="178" t="s">
        <v>152</v>
      </c>
      <c r="D31" s="202" t="s">
        <v>151</v>
      </c>
      <c r="E31" s="204">
        <v>1</v>
      </c>
      <c r="F31" s="203"/>
      <c r="G31" s="200">
        <f t="shared" si="0"/>
        <v>0</v>
      </c>
      <c r="H31" s="220"/>
      <c r="I31" s="220"/>
      <c r="L31" s="220"/>
    </row>
    <row r="32" spans="1:25" s="216" customFormat="1" ht="22.5" outlineLevel="1" x14ac:dyDescent="0.2">
      <c r="A32" s="196">
        <v>21</v>
      </c>
      <c r="B32" s="196"/>
      <c r="C32" s="201" t="s">
        <v>140</v>
      </c>
      <c r="D32" s="202" t="s">
        <v>17</v>
      </c>
      <c r="E32" s="204">
        <v>4</v>
      </c>
      <c r="F32" s="203"/>
      <c r="G32" s="200">
        <f t="shared" si="0"/>
        <v>0</v>
      </c>
      <c r="H32" s="220"/>
      <c r="I32" s="220"/>
      <c r="L32" s="220"/>
    </row>
    <row r="33" spans="1:12" s="216" customFormat="1" outlineLevel="1" x14ac:dyDescent="0.2">
      <c r="A33" s="196">
        <v>22</v>
      </c>
      <c r="B33" s="196"/>
      <c r="C33" s="201" t="s">
        <v>141</v>
      </c>
      <c r="D33" s="202" t="s">
        <v>17</v>
      </c>
      <c r="E33" s="204">
        <v>4</v>
      </c>
      <c r="F33" s="203"/>
      <c r="G33" s="200">
        <f t="shared" si="0"/>
        <v>0</v>
      </c>
      <c r="H33" s="220"/>
      <c r="I33" s="220"/>
      <c r="L33" s="220"/>
    </row>
    <row r="34" spans="1:12" s="216" customFormat="1" ht="25.5" customHeight="1" outlineLevel="1" x14ac:dyDescent="0.2">
      <c r="A34" s="196">
        <v>23</v>
      </c>
      <c r="B34" s="196"/>
      <c r="C34" s="201" t="s">
        <v>148</v>
      </c>
      <c r="D34" s="202" t="s">
        <v>17</v>
      </c>
      <c r="E34" s="204">
        <v>4</v>
      </c>
      <c r="F34" s="203"/>
      <c r="G34" s="200">
        <f t="shared" si="0"/>
        <v>0</v>
      </c>
      <c r="H34" s="220"/>
      <c r="I34" s="220"/>
      <c r="L34" s="220"/>
    </row>
    <row r="35" spans="1:12" s="216" customFormat="1" ht="12" customHeight="1" outlineLevel="1" x14ac:dyDescent="0.2">
      <c r="A35" s="196">
        <v>24</v>
      </c>
      <c r="B35" s="196"/>
      <c r="C35" s="201" t="s">
        <v>142</v>
      </c>
      <c r="D35" s="202" t="s">
        <v>17</v>
      </c>
      <c r="E35" s="204">
        <v>4</v>
      </c>
      <c r="F35" s="203"/>
      <c r="G35" s="200">
        <f t="shared" si="0"/>
        <v>0</v>
      </c>
      <c r="H35" s="220"/>
      <c r="I35" s="220"/>
      <c r="L35" s="220"/>
    </row>
    <row r="36" spans="1:12" s="216" customFormat="1" ht="12" customHeight="1" outlineLevel="1" x14ac:dyDescent="0.2">
      <c r="A36" s="196">
        <v>25</v>
      </c>
      <c r="B36" s="196"/>
      <c r="C36" s="178" t="s">
        <v>138</v>
      </c>
      <c r="D36" s="199" t="s">
        <v>16</v>
      </c>
      <c r="E36" s="204">
        <v>20.5</v>
      </c>
      <c r="F36" s="200"/>
      <c r="G36" s="200">
        <f t="shared" si="0"/>
        <v>0</v>
      </c>
      <c r="H36" s="220"/>
      <c r="I36" s="220"/>
      <c r="L36" s="220"/>
    </row>
    <row r="37" spans="1:12" s="216" customFormat="1" ht="12" customHeight="1" outlineLevel="1" x14ac:dyDescent="0.2">
      <c r="A37" s="196">
        <v>26</v>
      </c>
      <c r="B37" s="196"/>
      <c r="C37" s="178" t="s">
        <v>153</v>
      </c>
      <c r="D37" s="199" t="s">
        <v>16</v>
      </c>
      <c r="E37" s="204">
        <v>20.5</v>
      </c>
      <c r="F37" s="200"/>
      <c r="G37" s="200">
        <f t="shared" si="0"/>
        <v>0</v>
      </c>
      <c r="H37" s="220"/>
      <c r="I37" s="220"/>
      <c r="L37" s="220"/>
    </row>
    <row r="38" spans="1:12" s="216" customFormat="1" outlineLevel="1" x14ac:dyDescent="0.2">
      <c r="A38" s="196">
        <v>27</v>
      </c>
      <c r="B38" s="179"/>
      <c r="C38" s="185" t="s">
        <v>143</v>
      </c>
      <c r="D38" s="202" t="s">
        <v>16</v>
      </c>
      <c r="E38" s="189">
        <v>20.5</v>
      </c>
      <c r="F38" s="203"/>
      <c r="G38" s="200">
        <f t="shared" si="0"/>
        <v>0</v>
      </c>
      <c r="H38" s="220"/>
      <c r="I38" s="220"/>
      <c r="L38" s="220"/>
    </row>
    <row r="39" spans="1:12" s="216" customFormat="1" ht="23.25" customHeight="1" outlineLevel="1" x14ac:dyDescent="0.2">
      <c r="A39" s="196">
        <v>28</v>
      </c>
      <c r="B39" s="196"/>
      <c r="C39" s="207" t="s">
        <v>144</v>
      </c>
      <c r="D39" s="202" t="s">
        <v>17</v>
      </c>
      <c r="E39" s="203">
        <v>1</v>
      </c>
      <c r="F39" s="203"/>
      <c r="G39" s="200">
        <f t="shared" si="0"/>
        <v>0</v>
      </c>
      <c r="H39" s="220"/>
      <c r="I39" s="220"/>
      <c r="L39" s="220"/>
    </row>
    <row r="40" spans="1:12" s="216" customFormat="1" ht="22.15" customHeight="1" outlineLevel="1" x14ac:dyDescent="0.2">
      <c r="A40" s="196">
        <v>29</v>
      </c>
      <c r="B40" s="196"/>
      <c r="C40" s="178" t="s">
        <v>110</v>
      </c>
      <c r="D40" s="202" t="s">
        <v>17</v>
      </c>
      <c r="E40" s="203">
        <v>4</v>
      </c>
      <c r="F40" s="203"/>
      <c r="G40" s="200">
        <f t="shared" si="0"/>
        <v>0</v>
      </c>
      <c r="H40" s="220"/>
      <c r="I40" s="220"/>
      <c r="L40" s="220"/>
    </row>
    <row r="41" spans="1:12" s="216" customFormat="1" ht="22.5" outlineLevel="1" x14ac:dyDescent="0.2">
      <c r="A41" s="196">
        <v>30</v>
      </c>
      <c r="B41" s="196"/>
      <c r="C41" s="207" t="s">
        <v>145</v>
      </c>
      <c r="D41" s="202" t="s">
        <v>17</v>
      </c>
      <c r="E41" s="204">
        <v>3</v>
      </c>
      <c r="F41" s="203"/>
      <c r="G41" s="200">
        <f t="shared" si="0"/>
        <v>0</v>
      </c>
      <c r="H41" s="220"/>
      <c r="I41" s="220"/>
      <c r="L41" s="220"/>
    </row>
    <row r="42" spans="1:12" s="216" customFormat="1" ht="36.75" customHeight="1" outlineLevel="1" x14ac:dyDescent="0.2">
      <c r="A42" s="196">
        <v>31</v>
      </c>
      <c r="B42" s="196"/>
      <c r="C42" s="207" t="s">
        <v>160</v>
      </c>
      <c r="D42" s="202" t="s">
        <v>150</v>
      </c>
      <c r="E42" s="204">
        <v>1</v>
      </c>
      <c r="F42" s="203"/>
      <c r="G42" s="200">
        <f t="shared" ref="G42" si="5">E42*F42</f>
        <v>0</v>
      </c>
      <c r="H42" s="220"/>
      <c r="I42" s="220"/>
      <c r="L42" s="220"/>
    </row>
    <row r="43" spans="1:12" s="216" customFormat="1" outlineLevel="1" x14ac:dyDescent="0.2">
      <c r="A43" s="196">
        <v>32</v>
      </c>
      <c r="B43" s="196"/>
      <c r="C43" s="198" t="s">
        <v>111</v>
      </c>
      <c r="D43" s="199" t="s">
        <v>88</v>
      </c>
      <c r="E43" s="203">
        <f>SUM(G26:G42)/100</f>
        <v>0</v>
      </c>
      <c r="F43" s="203"/>
      <c r="G43" s="200">
        <f t="shared" si="0"/>
        <v>0</v>
      </c>
      <c r="H43" s="220"/>
      <c r="I43" s="220"/>
      <c r="L43" s="220"/>
    </row>
    <row r="44" spans="1:12" s="216" customFormat="1" outlineLevel="1" x14ac:dyDescent="0.2">
      <c r="A44" s="196">
        <v>33</v>
      </c>
      <c r="B44" s="196"/>
      <c r="C44" s="198" t="s">
        <v>112</v>
      </c>
      <c r="D44" s="199" t="s">
        <v>88</v>
      </c>
      <c r="E44" s="203">
        <f>SUM(G26:G42)/100</f>
        <v>0</v>
      </c>
      <c r="F44" s="203"/>
      <c r="G44" s="200">
        <f t="shared" si="0"/>
        <v>0</v>
      </c>
      <c r="H44" s="220"/>
      <c r="I44" s="220"/>
      <c r="L44" s="220"/>
    </row>
    <row r="45" spans="1:12" x14ac:dyDescent="0.2">
      <c r="A45" s="28"/>
      <c r="B45" s="29" t="s">
        <v>12</v>
      </c>
      <c r="C45" s="30" t="str">
        <f>CONCATENATE(B25," ",C25)</f>
        <v>8 Trubní vedení</v>
      </c>
      <c r="D45" s="28"/>
      <c r="E45" s="177"/>
      <c r="F45" s="31"/>
      <c r="G45" s="166">
        <f>SUM(G25:G44)</f>
        <v>0</v>
      </c>
      <c r="I45" s="40"/>
      <c r="J45" s="176"/>
    </row>
    <row r="46" spans="1:12" s="37" customFormat="1" x14ac:dyDescent="0.2">
      <c r="A46" s="247" t="s">
        <v>9</v>
      </c>
      <c r="B46" s="248" t="s">
        <v>19</v>
      </c>
      <c r="C46" s="249" t="s">
        <v>20</v>
      </c>
      <c r="D46" s="250"/>
      <c r="E46" s="206"/>
      <c r="F46" s="251"/>
      <c r="G46" s="252"/>
      <c r="I46" s="40"/>
    </row>
    <row r="47" spans="1:12" s="41" customFormat="1" x14ac:dyDescent="0.2">
      <c r="A47" s="196">
        <v>34</v>
      </c>
      <c r="B47" s="196"/>
      <c r="C47" s="180" t="s">
        <v>188</v>
      </c>
      <c r="D47" s="202" t="s">
        <v>150</v>
      </c>
      <c r="E47" s="203">
        <v>1</v>
      </c>
      <c r="F47" s="203"/>
      <c r="G47" s="181">
        <f t="shared" ref="G47" si="6">E47*F47</f>
        <v>0</v>
      </c>
      <c r="I47" s="40"/>
    </row>
    <row r="48" spans="1:12" s="215" customFormat="1" x14ac:dyDescent="0.2">
      <c r="A48" s="196">
        <v>35</v>
      </c>
      <c r="B48" s="196"/>
      <c r="C48" s="180" t="s">
        <v>161</v>
      </c>
      <c r="D48" s="202" t="s">
        <v>16</v>
      </c>
      <c r="E48" s="203">
        <v>10.5</v>
      </c>
      <c r="F48" s="203"/>
      <c r="G48" s="181">
        <f t="shared" ref="G48" si="7">E48*F48</f>
        <v>0</v>
      </c>
      <c r="I48" s="220"/>
    </row>
    <row r="49" spans="1:64" s="215" customFormat="1" x14ac:dyDescent="0.2">
      <c r="A49" s="196">
        <v>36</v>
      </c>
      <c r="B49" s="196"/>
      <c r="C49" s="180" t="s">
        <v>97</v>
      </c>
      <c r="D49" s="202" t="s">
        <v>16</v>
      </c>
      <c r="E49" s="203">
        <v>40.5</v>
      </c>
      <c r="F49" s="203"/>
      <c r="G49" s="181">
        <f t="shared" ref="G49:G72" si="8">E49*F49</f>
        <v>0</v>
      </c>
      <c r="I49" s="220"/>
    </row>
    <row r="50" spans="1:64" s="215" customFormat="1" x14ac:dyDescent="0.2">
      <c r="A50" s="196">
        <v>37</v>
      </c>
      <c r="B50" s="196"/>
      <c r="C50" s="180" t="s">
        <v>115</v>
      </c>
      <c r="D50" s="202" t="s">
        <v>16</v>
      </c>
      <c r="E50" s="203">
        <v>0.5</v>
      </c>
      <c r="F50" s="203"/>
      <c r="G50" s="181">
        <f t="shared" ref="G50" si="9">E50*F50</f>
        <v>0</v>
      </c>
      <c r="I50" s="220"/>
    </row>
    <row r="51" spans="1:64" s="215" customFormat="1" x14ac:dyDescent="0.2">
      <c r="A51" s="196">
        <v>38</v>
      </c>
      <c r="B51" s="196"/>
      <c r="C51" s="180" t="s">
        <v>105</v>
      </c>
      <c r="D51" s="202" t="s">
        <v>16</v>
      </c>
      <c r="E51" s="203">
        <v>29.5</v>
      </c>
      <c r="F51" s="203"/>
      <c r="G51" s="181">
        <f t="shared" si="8"/>
        <v>0</v>
      </c>
      <c r="I51" s="220"/>
      <c r="BL51" s="215">
        <v>2.9240519999999999E-2</v>
      </c>
    </row>
    <row r="52" spans="1:64" s="215" customFormat="1" x14ac:dyDescent="0.2">
      <c r="A52" s="196">
        <v>39</v>
      </c>
      <c r="B52" s="196"/>
      <c r="C52" s="198" t="s">
        <v>156</v>
      </c>
      <c r="D52" s="214" t="s">
        <v>16</v>
      </c>
      <c r="E52" s="189">
        <v>151</v>
      </c>
      <c r="F52" s="200"/>
      <c r="G52" s="203">
        <f t="shared" si="8"/>
        <v>0</v>
      </c>
      <c r="I52" s="220"/>
    </row>
    <row r="53" spans="1:64" s="215" customFormat="1" ht="22.5" x14ac:dyDescent="0.2">
      <c r="A53" s="196">
        <v>40</v>
      </c>
      <c r="B53" s="196"/>
      <c r="C53" s="201" t="s">
        <v>106</v>
      </c>
      <c r="D53" s="202" t="s">
        <v>16</v>
      </c>
      <c r="E53" s="203">
        <v>3</v>
      </c>
      <c r="F53" s="203"/>
      <c r="G53" s="181">
        <f t="shared" si="8"/>
        <v>0</v>
      </c>
      <c r="I53" s="220"/>
    </row>
    <row r="54" spans="1:64" s="215" customFormat="1" x14ac:dyDescent="0.2">
      <c r="A54" s="196">
        <v>41</v>
      </c>
      <c r="B54" s="179"/>
      <c r="C54" s="201" t="s">
        <v>98</v>
      </c>
      <c r="D54" s="202" t="s">
        <v>16</v>
      </c>
      <c r="E54" s="203">
        <v>30.5</v>
      </c>
      <c r="F54" s="203"/>
      <c r="G54" s="181">
        <f t="shared" si="8"/>
        <v>0</v>
      </c>
      <c r="I54" s="220"/>
      <c r="J54" s="182"/>
    </row>
    <row r="55" spans="1:64" s="215" customFormat="1" x14ac:dyDescent="0.2">
      <c r="A55" s="196">
        <v>42</v>
      </c>
      <c r="B55" s="179"/>
      <c r="C55" s="201" t="s">
        <v>99</v>
      </c>
      <c r="D55" s="202" t="s">
        <v>16</v>
      </c>
      <c r="E55" s="203">
        <v>54.5</v>
      </c>
      <c r="F55" s="203"/>
      <c r="G55" s="181">
        <f t="shared" si="8"/>
        <v>0</v>
      </c>
      <c r="I55" s="220"/>
      <c r="J55" s="194"/>
    </row>
    <row r="56" spans="1:64" s="215" customFormat="1" ht="11.25" customHeight="1" x14ac:dyDescent="0.2">
      <c r="A56" s="196">
        <v>43</v>
      </c>
      <c r="B56" s="196"/>
      <c r="C56" s="178" t="s">
        <v>116</v>
      </c>
      <c r="D56" s="202" t="s">
        <v>16</v>
      </c>
      <c r="E56" s="203">
        <v>324.5</v>
      </c>
      <c r="F56" s="203"/>
      <c r="G56" s="200">
        <f t="shared" si="8"/>
        <v>0</v>
      </c>
      <c r="I56" s="220"/>
      <c r="J56" s="194"/>
    </row>
    <row r="57" spans="1:64" s="215" customFormat="1" ht="11.25" customHeight="1" x14ac:dyDescent="0.2">
      <c r="A57" s="196">
        <v>44</v>
      </c>
      <c r="B57" s="196"/>
      <c r="C57" s="178" t="s">
        <v>162</v>
      </c>
      <c r="D57" s="202" t="s">
        <v>16</v>
      </c>
      <c r="E57" s="203">
        <v>14.5</v>
      </c>
      <c r="F57" s="203"/>
      <c r="G57" s="200">
        <f t="shared" ref="G57" si="10">E57*F57</f>
        <v>0</v>
      </c>
      <c r="I57" s="220"/>
      <c r="J57" s="194"/>
    </row>
    <row r="58" spans="1:64" s="215" customFormat="1" ht="11.25" customHeight="1" x14ac:dyDescent="0.2">
      <c r="A58" s="196">
        <v>45</v>
      </c>
      <c r="B58" s="196"/>
      <c r="C58" s="201" t="s">
        <v>163</v>
      </c>
      <c r="D58" s="202" t="s">
        <v>17</v>
      </c>
      <c r="E58" s="203">
        <v>12</v>
      </c>
      <c r="F58" s="203"/>
      <c r="G58" s="181">
        <f t="shared" ref="G58" si="11">E58*F58</f>
        <v>0</v>
      </c>
      <c r="I58" s="220"/>
      <c r="J58" s="194"/>
    </row>
    <row r="59" spans="1:64" s="215" customFormat="1" x14ac:dyDescent="0.2">
      <c r="A59" s="196">
        <v>46</v>
      </c>
      <c r="B59" s="196"/>
      <c r="C59" s="201" t="s">
        <v>21</v>
      </c>
      <c r="D59" s="202" t="s">
        <v>17</v>
      </c>
      <c r="E59" s="203">
        <v>19</v>
      </c>
      <c r="F59" s="203"/>
      <c r="G59" s="181">
        <f t="shared" si="8"/>
        <v>0</v>
      </c>
      <c r="I59" s="220"/>
      <c r="J59" s="194"/>
    </row>
    <row r="60" spans="1:64" s="215" customFormat="1" x14ac:dyDescent="0.2">
      <c r="A60" s="196">
        <v>47</v>
      </c>
      <c r="B60" s="196"/>
      <c r="C60" s="201" t="s">
        <v>117</v>
      </c>
      <c r="D60" s="202" t="s">
        <v>17</v>
      </c>
      <c r="E60" s="203">
        <v>1</v>
      </c>
      <c r="F60" s="203"/>
      <c r="G60" s="181">
        <f t="shared" si="8"/>
        <v>0</v>
      </c>
      <c r="I60" s="220"/>
      <c r="J60" s="194"/>
    </row>
    <row r="61" spans="1:64" s="215" customFormat="1" x14ac:dyDescent="0.2">
      <c r="A61" s="196">
        <v>48</v>
      </c>
      <c r="B61" s="196"/>
      <c r="C61" s="201" t="s">
        <v>22</v>
      </c>
      <c r="D61" s="202" t="s">
        <v>17</v>
      </c>
      <c r="E61" s="203">
        <v>9</v>
      </c>
      <c r="F61" s="203"/>
      <c r="G61" s="181">
        <f t="shared" si="8"/>
        <v>0</v>
      </c>
      <c r="I61" s="220"/>
      <c r="J61" s="194"/>
    </row>
    <row r="62" spans="1:64" s="215" customFormat="1" ht="25.5" customHeight="1" x14ac:dyDescent="0.2">
      <c r="A62" s="196">
        <v>49</v>
      </c>
      <c r="B62" s="196"/>
      <c r="C62" s="201" t="s">
        <v>155</v>
      </c>
      <c r="D62" s="202" t="s">
        <v>17</v>
      </c>
      <c r="E62" s="203">
        <v>3</v>
      </c>
      <c r="F62" s="203"/>
      <c r="G62" s="181">
        <f t="shared" si="8"/>
        <v>0</v>
      </c>
      <c r="I62" s="220"/>
      <c r="J62" s="194"/>
    </row>
    <row r="63" spans="1:64" s="215" customFormat="1" ht="25.5" customHeight="1" x14ac:dyDescent="0.2">
      <c r="A63" s="196">
        <v>50</v>
      </c>
      <c r="B63" s="196"/>
      <c r="C63" s="201" t="s">
        <v>165</v>
      </c>
      <c r="D63" s="202" t="s">
        <v>17</v>
      </c>
      <c r="E63" s="203">
        <v>8</v>
      </c>
      <c r="F63" s="203"/>
      <c r="G63" s="181">
        <f t="shared" ref="G63" si="12">E63*F63</f>
        <v>0</v>
      </c>
      <c r="I63" s="220"/>
      <c r="J63" s="194"/>
    </row>
    <row r="64" spans="1:64" s="216" customFormat="1" outlineLevel="1" x14ac:dyDescent="0.2">
      <c r="A64" s="196">
        <v>51</v>
      </c>
      <c r="B64" s="197"/>
      <c r="C64" s="201" t="s">
        <v>118</v>
      </c>
      <c r="D64" s="202" t="s">
        <v>17</v>
      </c>
      <c r="E64" s="203">
        <v>2</v>
      </c>
      <c r="F64" s="203"/>
      <c r="G64" s="181">
        <f t="shared" si="8"/>
        <v>0</v>
      </c>
      <c r="H64" s="220"/>
      <c r="I64" s="220"/>
      <c r="J64" s="220"/>
      <c r="K64" s="220"/>
      <c r="L64" s="220"/>
      <c r="M64" s="220"/>
      <c r="N64" s="220"/>
      <c r="O64" s="220"/>
      <c r="P64" s="220"/>
      <c r="Q64" s="220"/>
      <c r="R64" s="220"/>
      <c r="S64" s="220"/>
      <c r="T64" s="220"/>
      <c r="U64" s="220"/>
      <c r="V64" s="220"/>
      <c r="W64" s="220"/>
      <c r="X64" s="220"/>
      <c r="Y64" s="220"/>
      <c r="Z64" s="220"/>
      <c r="AA64" s="220"/>
      <c r="AB64" s="220"/>
    </row>
    <row r="65" spans="1:28" s="216" customFormat="1" ht="22.5" outlineLevel="1" x14ac:dyDescent="0.2">
      <c r="A65" s="196">
        <v>52</v>
      </c>
      <c r="B65" s="197"/>
      <c r="C65" s="201" t="s">
        <v>164</v>
      </c>
      <c r="D65" s="202" t="s">
        <v>17</v>
      </c>
      <c r="E65" s="203">
        <v>1</v>
      </c>
      <c r="F65" s="203"/>
      <c r="G65" s="181">
        <f t="shared" si="8"/>
        <v>0</v>
      </c>
      <c r="H65" s="220"/>
      <c r="I65" s="220"/>
      <c r="J65" s="220"/>
      <c r="K65" s="220"/>
      <c r="L65" s="220"/>
      <c r="M65" s="220"/>
      <c r="N65" s="220"/>
      <c r="O65" s="220"/>
      <c r="P65" s="220"/>
      <c r="Q65" s="220"/>
      <c r="R65" s="220"/>
      <c r="S65" s="220"/>
      <c r="T65" s="220"/>
      <c r="U65" s="220"/>
      <c r="V65" s="220"/>
      <c r="W65" s="220"/>
      <c r="X65" s="220"/>
      <c r="Y65" s="220"/>
      <c r="Z65" s="220"/>
      <c r="AA65" s="220"/>
      <c r="AB65" s="220"/>
    </row>
    <row r="66" spans="1:28" s="216" customFormat="1" ht="27" customHeight="1" outlineLevel="1" x14ac:dyDescent="0.2">
      <c r="A66" s="196">
        <v>53</v>
      </c>
      <c r="B66" s="196"/>
      <c r="C66" s="201" t="s">
        <v>91</v>
      </c>
      <c r="D66" s="202" t="s">
        <v>17</v>
      </c>
      <c r="E66" s="203">
        <v>2</v>
      </c>
      <c r="F66" s="203"/>
      <c r="G66" s="181">
        <f t="shared" ref="G66" si="13">E66*F66</f>
        <v>0</v>
      </c>
      <c r="H66" s="220"/>
      <c r="I66" s="220"/>
      <c r="J66" s="220"/>
      <c r="K66" s="220"/>
      <c r="L66" s="220"/>
      <c r="M66" s="220"/>
      <c r="N66" s="220"/>
      <c r="O66" s="220"/>
      <c r="P66" s="220"/>
      <c r="Q66" s="220"/>
      <c r="R66" s="220"/>
      <c r="S66" s="220"/>
      <c r="T66" s="220"/>
      <c r="U66" s="220"/>
      <c r="V66" s="220"/>
      <c r="W66" s="220"/>
      <c r="X66" s="220"/>
      <c r="Y66" s="220"/>
      <c r="Z66" s="220"/>
      <c r="AA66" s="220"/>
      <c r="AB66" s="220"/>
    </row>
    <row r="67" spans="1:28" s="216" customFormat="1" ht="27" customHeight="1" outlineLevel="1" x14ac:dyDescent="0.2">
      <c r="A67" s="196">
        <v>54</v>
      </c>
      <c r="B67" s="196"/>
      <c r="C67" s="201" t="s">
        <v>166</v>
      </c>
      <c r="D67" s="202" t="s">
        <v>150</v>
      </c>
      <c r="E67" s="203">
        <v>4</v>
      </c>
      <c r="F67" s="203"/>
      <c r="G67" s="181">
        <f t="shared" ref="G67" si="14">E67*F67</f>
        <v>0</v>
      </c>
      <c r="H67" s="220"/>
      <c r="I67" s="220"/>
      <c r="J67" s="220"/>
      <c r="K67" s="220"/>
      <c r="L67" s="220"/>
      <c r="M67" s="220"/>
      <c r="N67" s="220"/>
      <c r="O67" s="220"/>
      <c r="P67" s="220"/>
      <c r="Q67" s="220"/>
      <c r="R67" s="220"/>
      <c r="S67" s="220"/>
      <c r="T67" s="220"/>
      <c r="U67" s="220"/>
      <c r="V67" s="220"/>
      <c r="W67" s="220"/>
      <c r="X67" s="220"/>
      <c r="Y67" s="220"/>
      <c r="Z67" s="220"/>
      <c r="AA67" s="220"/>
      <c r="AB67" s="220"/>
    </row>
    <row r="68" spans="1:28" s="216" customFormat="1" ht="27" customHeight="1" outlineLevel="1" x14ac:dyDescent="0.2">
      <c r="A68" s="196">
        <v>55</v>
      </c>
      <c r="B68" s="196"/>
      <c r="C68" s="201" t="s">
        <v>167</v>
      </c>
      <c r="D68" s="202" t="s">
        <v>150</v>
      </c>
      <c r="E68" s="203">
        <v>1</v>
      </c>
      <c r="F68" s="203"/>
      <c r="G68" s="181">
        <f t="shared" ref="G68" si="15">E68*F68</f>
        <v>0</v>
      </c>
      <c r="H68" s="220"/>
      <c r="I68" s="220"/>
      <c r="J68" s="220"/>
      <c r="K68" s="220"/>
      <c r="L68" s="220"/>
      <c r="M68" s="220"/>
      <c r="N68" s="220"/>
      <c r="O68" s="220"/>
      <c r="P68" s="220"/>
      <c r="Q68" s="220"/>
      <c r="R68" s="220"/>
      <c r="S68" s="220"/>
      <c r="T68" s="220"/>
      <c r="U68" s="220"/>
      <c r="V68" s="220"/>
      <c r="W68" s="220"/>
      <c r="X68" s="220"/>
      <c r="Y68" s="220"/>
      <c r="Z68" s="220"/>
      <c r="AA68" s="220"/>
      <c r="AB68" s="220"/>
    </row>
    <row r="69" spans="1:28" s="216" customFormat="1" ht="35.25" customHeight="1" outlineLevel="1" x14ac:dyDescent="0.2">
      <c r="A69" s="196">
        <v>56</v>
      </c>
      <c r="B69" s="196"/>
      <c r="C69" s="201" t="s">
        <v>168</v>
      </c>
      <c r="D69" s="202" t="s">
        <v>17</v>
      </c>
      <c r="E69" s="203">
        <v>1</v>
      </c>
      <c r="F69" s="203"/>
      <c r="G69" s="181">
        <f t="shared" ref="G69" si="16">E69*F69</f>
        <v>0</v>
      </c>
      <c r="H69" s="220"/>
      <c r="I69" s="220"/>
      <c r="J69" s="220"/>
      <c r="K69" s="220"/>
      <c r="L69" s="220"/>
      <c r="M69" s="220"/>
      <c r="N69" s="220"/>
      <c r="O69" s="220"/>
      <c r="P69" s="220"/>
      <c r="Q69" s="220"/>
      <c r="R69" s="220"/>
      <c r="S69" s="220"/>
      <c r="T69" s="220"/>
      <c r="U69" s="220"/>
      <c r="V69" s="220"/>
      <c r="W69" s="220"/>
      <c r="X69" s="220"/>
      <c r="Y69" s="220"/>
      <c r="Z69" s="220"/>
      <c r="AA69" s="220"/>
      <c r="AB69" s="220"/>
    </row>
    <row r="70" spans="1:28" s="216" customFormat="1" ht="13.5" customHeight="1" outlineLevel="1" x14ac:dyDescent="0.2">
      <c r="A70" s="196">
        <v>57</v>
      </c>
      <c r="B70" s="196"/>
      <c r="C70" s="201" t="s">
        <v>169</v>
      </c>
      <c r="D70" s="202" t="s">
        <v>17</v>
      </c>
      <c r="E70" s="203">
        <v>1</v>
      </c>
      <c r="F70" s="203"/>
      <c r="G70" s="181">
        <f t="shared" ref="G70" si="17">E70*F70</f>
        <v>0</v>
      </c>
      <c r="H70" s="220"/>
      <c r="I70" s="220"/>
      <c r="J70" s="220"/>
      <c r="K70" s="220"/>
      <c r="L70" s="220"/>
      <c r="M70" s="220"/>
      <c r="N70" s="220"/>
      <c r="O70" s="220"/>
      <c r="P70" s="220"/>
      <c r="Q70" s="220"/>
      <c r="R70" s="220"/>
      <c r="S70" s="220"/>
      <c r="T70" s="220"/>
      <c r="U70" s="220"/>
      <c r="V70" s="220"/>
      <c r="W70" s="220"/>
      <c r="X70" s="220"/>
      <c r="Y70" s="220"/>
      <c r="Z70" s="220"/>
      <c r="AA70" s="220"/>
      <c r="AB70" s="220"/>
    </row>
    <row r="71" spans="1:28" s="215" customFormat="1" x14ac:dyDescent="0.2">
      <c r="A71" s="196">
        <v>58</v>
      </c>
      <c r="B71" s="197"/>
      <c r="C71" s="198" t="s">
        <v>93</v>
      </c>
      <c r="D71" s="199" t="s">
        <v>88</v>
      </c>
      <c r="E71" s="203">
        <f>SUM(G49:G64)/100</f>
        <v>0</v>
      </c>
      <c r="F71" s="200"/>
      <c r="G71" s="181">
        <f t="shared" si="8"/>
        <v>0</v>
      </c>
      <c r="H71" s="183"/>
      <c r="I71" s="220"/>
      <c r="J71" s="194"/>
      <c r="X71" s="170"/>
      <c r="Y71" s="170"/>
    </row>
    <row r="72" spans="1:28" s="215" customFormat="1" x14ac:dyDescent="0.2">
      <c r="A72" s="196">
        <v>59</v>
      </c>
      <c r="B72" s="197"/>
      <c r="C72" s="198" t="s">
        <v>34</v>
      </c>
      <c r="D72" s="199" t="s">
        <v>88</v>
      </c>
      <c r="E72" s="203">
        <f>SUM(G49:G64)/100</f>
        <v>0</v>
      </c>
      <c r="F72" s="200"/>
      <c r="G72" s="181">
        <f t="shared" si="8"/>
        <v>0</v>
      </c>
      <c r="H72" s="183"/>
      <c r="I72" s="220"/>
      <c r="J72" s="194"/>
    </row>
    <row r="73" spans="1:28" s="33" customFormat="1" x14ac:dyDescent="0.2">
      <c r="A73" s="28"/>
      <c r="B73" s="29" t="s">
        <v>12</v>
      </c>
      <c r="C73" s="30" t="str">
        <f>CONCATENATE(B46," ",C46)</f>
        <v>721 Vnitřní kanalizace</v>
      </c>
      <c r="D73" s="28"/>
      <c r="E73" s="177"/>
      <c r="F73" s="31"/>
      <c r="G73" s="166">
        <f>SUM(G46:G72)</f>
        <v>0</v>
      </c>
      <c r="H73" s="23"/>
      <c r="I73" s="40"/>
      <c r="J73" s="36"/>
    </row>
    <row r="74" spans="1:28" s="41" customFormat="1" ht="12.75" customHeight="1" x14ac:dyDescent="0.2">
      <c r="A74" s="174" t="s">
        <v>9</v>
      </c>
      <c r="B74" s="25" t="s">
        <v>23</v>
      </c>
      <c r="C74" s="205" t="s">
        <v>24</v>
      </c>
      <c r="D74" s="212"/>
      <c r="E74" s="206"/>
      <c r="F74" s="213"/>
      <c r="G74" s="173"/>
      <c r="H74" s="23"/>
      <c r="I74" s="40"/>
      <c r="J74" s="42"/>
    </row>
    <row r="75" spans="1:28" s="41" customFormat="1" ht="12.75" customHeight="1" x14ac:dyDescent="0.2">
      <c r="A75" s="196">
        <v>60</v>
      </c>
      <c r="B75" s="197"/>
      <c r="C75" s="180" t="s">
        <v>189</v>
      </c>
      <c r="D75" s="199" t="s">
        <v>150</v>
      </c>
      <c r="E75" s="189">
        <v>1</v>
      </c>
      <c r="F75" s="200"/>
      <c r="G75" s="203">
        <f t="shared" ref="G75" si="18">E75*F75</f>
        <v>0</v>
      </c>
      <c r="H75" s="23"/>
      <c r="I75" s="40"/>
      <c r="J75" s="42"/>
    </row>
    <row r="76" spans="1:28" s="217" customFormat="1" ht="35.25" customHeight="1" outlineLevel="1" x14ac:dyDescent="0.2">
      <c r="A76" s="196">
        <v>61</v>
      </c>
      <c r="B76" s="197"/>
      <c r="C76" s="198" t="s">
        <v>178</v>
      </c>
      <c r="D76" s="199" t="s">
        <v>16</v>
      </c>
      <c r="E76" s="189">
        <v>145</v>
      </c>
      <c r="F76" s="200"/>
      <c r="G76" s="203">
        <f t="shared" ref="G76:G117" si="19">E76*F76</f>
        <v>0</v>
      </c>
      <c r="H76" s="218"/>
      <c r="I76" s="220"/>
      <c r="J76" s="218"/>
      <c r="K76" s="218"/>
      <c r="L76" s="218"/>
      <c r="M76" s="218"/>
      <c r="N76" s="218"/>
      <c r="O76" s="218"/>
      <c r="P76" s="218"/>
    </row>
    <row r="77" spans="1:28" s="217" customFormat="1" ht="24.75" customHeight="1" outlineLevel="1" x14ac:dyDescent="0.2">
      <c r="A77" s="196">
        <v>62</v>
      </c>
      <c r="B77" s="197"/>
      <c r="C77" s="198" t="s">
        <v>179</v>
      </c>
      <c r="D77" s="199" t="s">
        <v>16</v>
      </c>
      <c r="E77" s="189">
        <v>64</v>
      </c>
      <c r="F77" s="200"/>
      <c r="G77" s="203">
        <f t="shared" si="19"/>
        <v>0</v>
      </c>
      <c r="H77" s="218"/>
      <c r="I77" s="220"/>
      <c r="J77" s="218"/>
      <c r="K77" s="218"/>
      <c r="L77" s="218"/>
      <c r="M77" s="218"/>
      <c r="N77" s="218"/>
      <c r="O77" s="218"/>
      <c r="P77" s="218"/>
    </row>
    <row r="78" spans="1:28" s="217" customFormat="1" ht="25.5" customHeight="1" outlineLevel="1" x14ac:dyDescent="0.2">
      <c r="A78" s="196">
        <v>63</v>
      </c>
      <c r="B78" s="197"/>
      <c r="C78" s="198" t="s">
        <v>180</v>
      </c>
      <c r="D78" s="199" t="s">
        <v>16</v>
      </c>
      <c r="E78" s="189">
        <v>32.5</v>
      </c>
      <c r="F78" s="200"/>
      <c r="G78" s="203">
        <f t="shared" si="19"/>
        <v>0</v>
      </c>
      <c r="H78" s="218"/>
      <c r="I78" s="220"/>
      <c r="J78" s="218"/>
      <c r="K78" s="218"/>
      <c r="L78" s="218"/>
      <c r="M78" s="218"/>
      <c r="N78" s="218"/>
      <c r="O78" s="218"/>
      <c r="P78" s="218"/>
    </row>
    <row r="79" spans="1:28" s="217" customFormat="1" ht="24.75" customHeight="1" outlineLevel="1" x14ac:dyDescent="0.2">
      <c r="A79" s="196">
        <v>64</v>
      </c>
      <c r="B79" s="197"/>
      <c r="C79" s="198" t="s">
        <v>181</v>
      </c>
      <c r="D79" s="199" t="s">
        <v>16</v>
      </c>
      <c r="E79" s="189">
        <v>4.5</v>
      </c>
      <c r="F79" s="200"/>
      <c r="G79" s="203">
        <f t="shared" ref="G79:G80" si="20">E79*F79</f>
        <v>0</v>
      </c>
      <c r="H79" s="218"/>
      <c r="I79" s="220"/>
      <c r="J79" s="218"/>
      <c r="K79" s="218"/>
      <c r="L79" s="218"/>
      <c r="M79" s="218"/>
      <c r="N79" s="218"/>
      <c r="O79" s="218"/>
      <c r="P79" s="218"/>
    </row>
    <row r="80" spans="1:28" s="217" customFormat="1" ht="24.75" customHeight="1" outlineLevel="1" x14ac:dyDescent="0.2">
      <c r="A80" s="196">
        <v>65</v>
      </c>
      <c r="B80" s="197"/>
      <c r="C80" s="198" t="s">
        <v>177</v>
      </c>
      <c r="D80" s="199" t="s">
        <v>16</v>
      </c>
      <c r="E80" s="189">
        <v>11.5</v>
      </c>
      <c r="F80" s="200"/>
      <c r="G80" s="203">
        <f t="shared" si="20"/>
        <v>0</v>
      </c>
      <c r="H80" s="218"/>
      <c r="I80" s="220"/>
      <c r="J80" s="218"/>
      <c r="K80" s="218"/>
      <c r="L80" s="218"/>
      <c r="M80" s="218"/>
      <c r="N80" s="218"/>
      <c r="O80" s="218"/>
      <c r="P80" s="218"/>
    </row>
    <row r="81" spans="1:16" s="217" customFormat="1" ht="23.25" customHeight="1" outlineLevel="1" x14ac:dyDescent="0.2">
      <c r="A81" s="196">
        <v>66</v>
      </c>
      <c r="B81" s="197"/>
      <c r="C81" s="198" t="s">
        <v>120</v>
      </c>
      <c r="D81" s="199" t="s">
        <v>16</v>
      </c>
      <c r="E81" s="189">
        <v>241.5</v>
      </c>
      <c r="F81" s="200"/>
      <c r="G81" s="203">
        <f t="shared" si="19"/>
        <v>0</v>
      </c>
      <c r="H81" s="218"/>
      <c r="I81" s="220"/>
      <c r="J81" s="218"/>
      <c r="K81" s="218"/>
      <c r="L81" s="218"/>
      <c r="M81" s="218"/>
      <c r="N81" s="218"/>
      <c r="O81" s="218"/>
      <c r="P81" s="218"/>
    </row>
    <row r="82" spans="1:16" s="217" customFormat="1" ht="24.75" customHeight="1" outlineLevel="1" x14ac:dyDescent="0.2">
      <c r="A82" s="196">
        <v>67</v>
      </c>
      <c r="B82" s="197"/>
      <c r="C82" s="198" t="s">
        <v>121</v>
      </c>
      <c r="D82" s="199" t="s">
        <v>16</v>
      </c>
      <c r="E82" s="189">
        <v>4.5</v>
      </c>
      <c r="F82" s="200"/>
      <c r="G82" s="203">
        <f t="shared" si="19"/>
        <v>0</v>
      </c>
      <c r="H82" s="218"/>
      <c r="I82" s="220"/>
      <c r="J82" s="218"/>
      <c r="K82" s="218"/>
      <c r="L82" s="218"/>
      <c r="M82" s="218"/>
      <c r="N82" s="218"/>
      <c r="O82" s="218"/>
      <c r="P82" s="218"/>
    </row>
    <row r="83" spans="1:16" s="217" customFormat="1" ht="15" customHeight="1" outlineLevel="1" x14ac:dyDescent="0.2">
      <c r="A83" s="196">
        <v>68</v>
      </c>
      <c r="B83" s="197"/>
      <c r="C83" s="201" t="s">
        <v>170</v>
      </c>
      <c r="D83" s="199" t="s">
        <v>16</v>
      </c>
      <c r="E83" s="189">
        <v>71</v>
      </c>
      <c r="F83" s="200"/>
      <c r="G83" s="203">
        <f t="shared" si="19"/>
        <v>0</v>
      </c>
      <c r="H83" s="218"/>
      <c r="I83" s="220"/>
      <c r="J83" s="218"/>
      <c r="K83" s="218"/>
      <c r="L83" s="218"/>
      <c r="M83" s="218"/>
      <c r="N83" s="218"/>
      <c r="O83" s="218"/>
      <c r="P83" s="218"/>
    </row>
    <row r="84" spans="1:16" s="217" customFormat="1" ht="15" customHeight="1" outlineLevel="1" x14ac:dyDescent="0.2">
      <c r="A84" s="196">
        <v>69</v>
      </c>
      <c r="B84" s="197"/>
      <c r="C84" s="201" t="s">
        <v>171</v>
      </c>
      <c r="D84" s="199" t="s">
        <v>16</v>
      </c>
      <c r="E84" s="189">
        <v>73</v>
      </c>
      <c r="F84" s="200"/>
      <c r="G84" s="203">
        <f t="shared" ref="G84:G89" si="21">E84*F84</f>
        <v>0</v>
      </c>
      <c r="H84" s="218"/>
      <c r="I84" s="220"/>
      <c r="J84" s="218"/>
      <c r="K84" s="218"/>
      <c r="L84" s="218"/>
      <c r="M84" s="218"/>
      <c r="N84" s="218"/>
      <c r="O84" s="218"/>
      <c r="P84" s="218"/>
    </row>
    <row r="85" spans="1:16" s="217" customFormat="1" ht="15" customHeight="1" outlineLevel="1" x14ac:dyDescent="0.2">
      <c r="A85" s="196">
        <v>70</v>
      </c>
      <c r="B85" s="197"/>
      <c r="C85" s="201" t="s">
        <v>172</v>
      </c>
      <c r="D85" s="199" t="s">
        <v>16</v>
      </c>
      <c r="E85" s="189">
        <v>36</v>
      </c>
      <c r="F85" s="200"/>
      <c r="G85" s="203">
        <f t="shared" si="21"/>
        <v>0</v>
      </c>
      <c r="H85" s="218"/>
      <c r="I85" s="220"/>
      <c r="J85" s="218"/>
      <c r="K85" s="218"/>
      <c r="L85" s="218"/>
      <c r="M85" s="218"/>
      <c r="N85" s="218"/>
      <c r="O85" s="218"/>
      <c r="P85" s="218"/>
    </row>
    <row r="86" spans="1:16" s="217" customFormat="1" ht="15" customHeight="1" outlineLevel="1" x14ac:dyDescent="0.2">
      <c r="A86" s="196">
        <v>71</v>
      </c>
      <c r="B86" s="197"/>
      <c r="C86" s="201" t="s">
        <v>173</v>
      </c>
      <c r="D86" s="199" t="s">
        <v>16</v>
      </c>
      <c r="E86" s="189">
        <v>28</v>
      </c>
      <c r="F86" s="200"/>
      <c r="G86" s="203">
        <f t="shared" si="21"/>
        <v>0</v>
      </c>
      <c r="H86" s="218"/>
      <c r="I86" s="220"/>
      <c r="J86" s="218"/>
      <c r="K86" s="218"/>
      <c r="L86" s="218"/>
      <c r="M86" s="218"/>
      <c r="N86" s="218"/>
      <c r="O86" s="218"/>
      <c r="P86" s="218"/>
    </row>
    <row r="87" spans="1:16" s="217" customFormat="1" ht="15" customHeight="1" outlineLevel="1" x14ac:dyDescent="0.2">
      <c r="A87" s="196">
        <v>72</v>
      </c>
      <c r="B87" s="197"/>
      <c r="C87" s="201" t="s">
        <v>174</v>
      </c>
      <c r="D87" s="199" t="s">
        <v>16</v>
      </c>
      <c r="E87" s="189">
        <v>15.5</v>
      </c>
      <c r="F87" s="200"/>
      <c r="G87" s="203">
        <f t="shared" si="21"/>
        <v>0</v>
      </c>
      <c r="H87" s="218"/>
      <c r="I87" s="220"/>
      <c r="J87" s="218"/>
      <c r="K87" s="218"/>
      <c r="L87" s="218"/>
      <c r="M87" s="218"/>
      <c r="N87" s="218"/>
      <c r="O87" s="218"/>
      <c r="P87" s="218"/>
    </row>
    <row r="88" spans="1:16" s="217" customFormat="1" ht="15" customHeight="1" outlineLevel="1" x14ac:dyDescent="0.2">
      <c r="A88" s="196">
        <v>73</v>
      </c>
      <c r="B88" s="197"/>
      <c r="C88" s="201" t="s">
        <v>175</v>
      </c>
      <c r="D88" s="199" t="s">
        <v>16</v>
      </c>
      <c r="E88" s="189">
        <v>17</v>
      </c>
      <c r="F88" s="200"/>
      <c r="G88" s="203">
        <f t="shared" si="21"/>
        <v>0</v>
      </c>
      <c r="H88" s="218"/>
      <c r="I88" s="220"/>
      <c r="J88" s="218"/>
      <c r="K88" s="218"/>
      <c r="L88" s="218"/>
      <c r="M88" s="218"/>
      <c r="N88" s="218"/>
      <c r="O88" s="218"/>
      <c r="P88" s="218"/>
    </row>
    <row r="89" spans="1:16" s="217" customFormat="1" ht="15" customHeight="1" outlineLevel="1" x14ac:dyDescent="0.2">
      <c r="A89" s="196">
        <v>74</v>
      </c>
      <c r="B89" s="197"/>
      <c r="C89" s="201" t="s">
        <v>176</v>
      </c>
      <c r="D89" s="199" t="s">
        <v>16</v>
      </c>
      <c r="E89" s="189">
        <v>4.5</v>
      </c>
      <c r="F89" s="200"/>
      <c r="G89" s="203">
        <f t="shared" si="21"/>
        <v>0</v>
      </c>
      <c r="H89" s="218"/>
      <c r="I89" s="220"/>
      <c r="J89" s="218"/>
      <c r="K89" s="218"/>
      <c r="L89" s="218"/>
      <c r="M89" s="218"/>
      <c r="N89" s="218"/>
      <c r="O89" s="218"/>
      <c r="P89" s="218"/>
    </row>
    <row r="90" spans="1:16" s="219" customFormat="1" x14ac:dyDescent="0.2">
      <c r="A90" s="196">
        <v>75</v>
      </c>
      <c r="B90" s="179"/>
      <c r="C90" s="185" t="s">
        <v>122</v>
      </c>
      <c r="D90" s="202" t="s">
        <v>16</v>
      </c>
      <c r="E90" s="189">
        <v>257.5</v>
      </c>
      <c r="F90" s="203"/>
      <c r="G90" s="203">
        <f t="shared" si="19"/>
        <v>0</v>
      </c>
      <c r="H90" s="218"/>
      <c r="I90" s="220"/>
      <c r="J90" s="218"/>
      <c r="K90" s="218"/>
      <c r="L90" s="218"/>
      <c r="M90" s="218"/>
      <c r="N90" s="218"/>
      <c r="O90" s="218"/>
      <c r="P90" s="218"/>
    </row>
    <row r="91" spans="1:16" s="219" customFormat="1" x14ac:dyDescent="0.2">
      <c r="A91" s="196">
        <v>76</v>
      </c>
      <c r="B91" s="179"/>
      <c r="C91" s="185" t="s">
        <v>109</v>
      </c>
      <c r="D91" s="202" t="s">
        <v>16</v>
      </c>
      <c r="E91" s="189">
        <v>257.5</v>
      </c>
      <c r="F91" s="203"/>
      <c r="G91" s="203">
        <f t="shared" si="19"/>
        <v>0</v>
      </c>
      <c r="H91" s="218"/>
      <c r="I91" s="220"/>
      <c r="J91" s="218"/>
      <c r="K91" s="218"/>
      <c r="L91" s="218"/>
      <c r="M91" s="218"/>
      <c r="N91" s="218"/>
      <c r="O91" s="218"/>
      <c r="P91" s="218"/>
    </row>
    <row r="92" spans="1:16" s="219" customFormat="1" x14ac:dyDescent="0.2">
      <c r="A92" s="196">
        <v>77</v>
      </c>
      <c r="B92" s="179"/>
      <c r="C92" s="185" t="s">
        <v>123</v>
      </c>
      <c r="D92" s="202" t="s">
        <v>17</v>
      </c>
      <c r="E92" s="189">
        <v>9</v>
      </c>
      <c r="F92" s="203"/>
      <c r="G92" s="203">
        <f t="shared" si="19"/>
        <v>0</v>
      </c>
      <c r="H92" s="218"/>
      <c r="I92" s="220"/>
      <c r="J92" s="218"/>
      <c r="K92" s="218"/>
      <c r="L92" s="218"/>
      <c r="M92" s="218"/>
      <c r="N92" s="218"/>
      <c r="O92" s="218"/>
      <c r="P92" s="218"/>
    </row>
    <row r="93" spans="1:16" s="219" customFormat="1" ht="24" customHeight="1" x14ac:dyDescent="0.2">
      <c r="A93" s="196">
        <v>78</v>
      </c>
      <c r="B93" s="179"/>
      <c r="C93" s="185" t="s">
        <v>124</v>
      </c>
      <c r="D93" s="202" t="s">
        <v>17</v>
      </c>
      <c r="E93" s="189">
        <v>2</v>
      </c>
      <c r="F93" s="203"/>
      <c r="G93" s="203">
        <f t="shared" ref="G93" si="22">E93*F93</f>
        <v>0</v>
      </c>
      <c r="H93" s="218"/>
      <c r="I93" s="220"/>
      <c r="J93" s="218"/>
      <c r="K93" s="218"/>
      <c r="L93" s="218"/>
      <c r="M93" s="218"/>
      <c r="N93" s="218"/>
      <c r="O93" s="218"/>
      <c r="P93" s="218"/>
    </row>
    <row r="94" spans="1:16" s="219" customFormat="1" ht="24" customHeight="1" x14ac:dyDescent="0.2">
      <c r="A94" s="196">
        <v>79</v>
      </c>
      <c r="B94" s="179"/>
      <c r="C94" s="185" t="s">
        <v>125</v>
      </c>
      <c r="D94" s="202" t="s">
        <v>17</v>
      </c>
      <c r="E94" s="189">
        <v>3</v>
      </c>
      <c r="F94" s="203"/>
      <c r="G94" s="203">
        <f t="shared" ref="G94:G98" si="23">E94*F94</f>
        <v>0</v>
      </c>
      <c r="H94" s="218"/>
      <c r="I94" s="220"/>
      <c r="J94" s="218"/>
      <c r="K94" s="218"/>
      <c r="L94" s="218"/>
      <c r="M94" s="218"/>
      <c r="N94" s="218"/>
      <c r="O94" s="218"/>
      <c r="P94" s="218"/>
    </row>
    <row r="95" spans="1:16" s="219" customFormat="1" ht="24" customHeight="1" x14ac:dyDescent="0.2">
      <c r="A95" s="196">
        <v>80</v>
      </c>
      <c r="B95" s="179"/>
      <c r="C95" s="185" t="s">
        <v>182</v>
      </c>
      <c r="D95" s="202" t="s">
        <v>17</v>
      </c>
      <c r="E95" s="189">
        <v>2</v>
      </c>
      <c r="F95" s="203"/>
      <c r="G95" s="203">
        <f t="shared" ref="G95" si="24">E95*F95</f>
        <v>0</v>
      </c>
      <c r="H95" s="218"/>
      <c r="I95" s="220"/>
      <c r="J95" s="218"/>
      <c r="K95" s="218"/>
      <c r="L95" s="218"/>
      <c r="M95" s="218"/>
      <c r="N95" s="218"/>
      <c r="O95" s="218"/>
      <c r="P95" s="218"/>
    </row>
    <row r="96" spans="1:16" s="219" customFormat="1" ht="24" customHeight="1" x14ac:dyDescent="0.2">
      <c r="A96" s="196">
        <v>81</v>
      </c>
      <c r="B96" s="179"/>
      <c r="C96" s="185" t="s">
        <v>126</v>
      </c>
      <c r="D96" s="202" t="s">
        <v>17</v>
      </c>
      <c r="E96" s="189">
        <v>4</v>
      </c>
      <c r="F96" s="203"/>
      <c r="G96" s="203">
        <f t="shared" si="23"/>
        <v>0</v>
      </c>
      <c r="H96" s="218"/>
      <c r="I96" s="220"/>
      <c r="J96" s="218"/>
      <c r="K96" s="218"/>
      <c r="L96" s="218"/>
      <c r="M96" s="218"/>
      <c r="N96" s="218"/>
      <c r="O96" s="218"/>
      <c r="P96" s="218"/>
    </row>
    <row r="97" spans="1:28" s="219" customFormat="1" ht="24" customHeight="1" x14ac:dyDescent="0.2">
      <c r="A97" s="196">
        <v>82</v>
      </c>
      <c r="B97" s="179"/>
      <c r="C97" s="185" t="s">
        <v>127</v>
      </c>
      <c r="D97" s="202" t="s">
        <v>17</v>
      </c>
      <c r="E97" s="189">
        <v>1</v>
      </c>
      <c r="F97" s="203"/>
      <c r="G97" s="203">
        <f t="shared" si="23"/>
        <v>0</v>
      </c>
      <c r="H97" s="218"/>
      <c r="I97" s="220"/>
      <c r="J97" s="218"/>
      <c r="K97" s="218"/>
      <c r="L97" s="218"/>
      <c r="M97" s="218"/>
      <c r="N97" s="218"/>
      <c r="O97" s="218"/>
      <c r="P97" s="218"/>
    </row>
    <row r="98" spans="1:28" s="219" customFormat="1" ht="24" customHeight="1" x14ac:dyDescent="0.2">
      <c r="A98" s="196">
        <v>83</v>
      </c>
      <c r="B98" s="179"/>
      <c r="C98" s="185" t="s">
        <v>128</v>
      </c>
      <c r="D98" s="202" t="s">
        <v>17</v>
      </c>
      <c r="E98" s="189">
        <v>2</v>
      </c>
      <c r="F98" s="203"/>
      <c r="G98" s="203">
        <f t="shared" si="23"/>
        <v>0</v>
      </c>
      <c r="H98" s="218"/>
      <c r="I98" s="220"/>
      <c r="J98" s="218"/>
      <c r="K98" s="218"/>
      <c r="L98" s="218"/>
      <c r="M98" s="218"/>
      <c r="N98" s="218"/>
      <c r="O98" s="218"/>
      <c r="P98" s="218"/>
    </row>
    <row r="99" spans="1:28" s="219" customFormat="1" ht="24" customHeight="1" x14ac:dyDescent="0.2">
      <c r="A99" s="196">
        <v>84</v>
      </c>
      <c r="B99" s="179"/>
      <c r="C99" s="185" t="s">
        <v>183</v>
      </c>
      <c r="D99" s="202" t="s">
        <v>17</v>
      </c>
      <c r="E99" s="189">
        <v>1</v>
      </c>
      <c r="F99" s="203"/>
      <c r="G99" s="203">
        <f t="shared" ref="G99" si="25">E99*F99</f>
        <v>0</v>
      </c>
      <c r="H99" s="218"/>
      <c r="I99" s="220"/>
      <c r="J99" s="218"/>
      <c r="K99" s="218"/>
      <c r="L99" s="218"/>
      <c r="M99" s="218"/>
      <c r="N99" s="218"/>
      <c r="O99" s="218"/>
      <c r="P99" s="218"/>
    </row>
    <row r="100" spans="1:28" s="219" customFormat="1" ht="24" customHeight="1" x14ac:dyDescent="0.2">
      <c r="A100" s="196">
        <v>85</v>
      </c>
      <c r="B100" s="179"/>
      <c r="C100" s="185" t="s">
        <v>132</v>
      </c>
      <c r="D100" s="202" t="s">
        <v>17</v>
      </c>
      <c r="E100" s="189">
        <v>1</v>
      </c>
      <c r="F100" s="203"/>
      <c r="G100" s="203">
        <f t="shared" ref="G100" si="26">E100*F100</f>
        <v>0</v>
      </c>
      <c r="H100" s="218"/>
      <c r="I100" s="220"/>
      <c r="J100" s="218"/>
      <c r="K100" s="218"/>
      <c r="L100" s="218"/>
      <c r="M100" s="218"/>
      <c r="N100" s="218"/>
      <c r="O100" s="218"/>
      <c r="P100" s="218"/>
    </row>
    <row r="101" spans="1:28" s="219" customFormat="1" x14ac:dyDescent="0.2">
      <c r="A101" s="196">
        <v>86</v>
      </c>
      <c r="B101" s="196"/>
      <c r="C101" s="185" t="s">
        <v>104</v>
      </c>
      <c r="D101" s="202" t="s">
        <v>17</v>
      </c>
      <c r="E101" s="204">
        <v>1</v>
      </c>
      <c r="F101" s="203"/>
      <c r="G101" s="203">
        <f t="shared" si="19"/>
        <v>0</v>
      </c>
      <c r="I101" s="220"/>
    </row>
    <row r="102" spans="1:28" s="219" customFormat="1" x14ac:dyDescent="0.2">
      <c r="A102" s="196">
        <v>87</v>
      </c>
      <c r="B102" s="196"/>
      <c r="C102" s="185" t="s">
        <v>108</v>
      </c>
      <c r="D102" s="202" t="s">
        <v>17</v>
      </c>
      <c r="E102" s="203">
        <v>1</v>
      </c>
      <c r="F102" s="203"/>
      <c r="G102" s="203">
        <f t="shared" si="19"/>
        <v>0</v>
      </c>
      <c r="H102" s="217"/>
      <c r="I102" s="220"/>
      <c r="J102" s="217"/>
      <c r="K102" s="217"/>
      <c r="L102" s="217"/>
      <c r="M102" s="217"/>
      <c r="N102" s="217"/>
      <c r="O102" s="217"/>
      <c r="P102" s="217"/>
    </row>
    <row r="103" spans="1:28" s="219" customFormat="1" x14ac:dyDescent="0.2">
      <c r="A103" s="196">
        <v>88</v>
      </c>
      <c r="B103" s="196"/>
      <c r="C103" s="185" t="s">
        <v>133</v>
      </c>
      <c r="D103" s="202" t="s">
        <v>17</v>
      </c>
      <c r="E103" s="203">
        <v>1</v>
      </c>
      <c r="F103" s="203"/>
      <c r="G103" s="203">
        <f t="shared" ref="G103:G106" si="27">E103*F103</f>
        <v>0</v>
      </c>
      <c r="H103" s="217"/>
      <c r="I103" s="220"/>
      <c r="J103" s="217"/>
      <c r="K103" s="217"/>
      <c r="L103" s="217"/>
      <c r="M103" s="217"/>
      <c r="N103" s="217"/>
      <c r="O103" s="217"/>
      <c r="P103" s="217"/>
    </row>
    <row r="104" spans="1:28" s="219" customFormat="1" ht="33.75" x14ac:dyDescent="0.2">
      <c r="A104" s="196">
        <v>89</v>
      </c>
      <c r="B104" s="196"/>
      <c r="C104" s="186" t="s">
        <v>134</v>
      </c>
      <c r="D104" s="184" t="s">
        <v>17</v>
      </c>
      <c r="E104" s="187">
        <v>1</v>
      </c>
      <c r="F104" s="187"/>
      <c r="G104" s="203">
        <f t="shared" si="27"/>
        <v>0</v>
      </c>
      <c r="H104" s="217"/>
      <c r="I104" s="220"/>
      <c r="J104" s="217"/>
      <c r="K104" s="217"/>
      <c r="L104" s="217"/>
      <c r="M104" s="217"/>
      <c r="N104" s="217"/>
      <c r="O104" s="217"/>
      <c r="P104" s="217"/>
    </row>
    <row r="105" spans="1:28" s="219" customFormat="1" x14ac:dyDescent="0.2">
      <c r="A105" s="196">
        <v>90</v>
      </c>
      <c r="B105" s="179"/>
      <c r="C105" s="185" t="s">
        <v>131</v>
      </c>
      <c r="D105" s="202" t="s">
        <v>17</v>
      </c>
      <c r="E105" s="189">
        <v>36</v>
      </c>
      <c r="F105" s="203"/>
      <c r="G105" s="203">
        <f t="shared" si="27"/>
        <v>0</v>
      </c>
      <c r="H105" s="217"/>
      <c r="I105" s="220"/>
      <c r="J105" s="217"/>
      <c r="K105" s="217"/>
      <c r="L105" s="217"/>
      <c r="M105" s="217"/>
      <c r="N105" s="217"/>
      <c r="O105" s="217"/>
      <c r="P105" s="217"/>
    </row>
    <row r="106" spans="1:28" s="219" customFormat="1" ht="33.75" x14ac:dyDescent="0.2">
      <c r="A106" s="196">
        <v>91</v>
      </c>
      <c r="B106" s="196"/>
      <c r="C106" s="185" t="s">
        <v>114</v>
      </c>
      <c r="D106" s="202" t="s">
        <v>17</v>
      </c>
      <c r="E106" s="189">
        <v>3</v>
      </c>
      <c r="F106" s="203"/>
      <c r="G106" s="203">
        <f t="shared" si="27"/>
        <v>0</v>
      </c>
      <c r="H106" s="217"/>
      <c r="I106" s="220"/>
      <c r="J106" s="217"/>
      <c r="K106" s="217"/>
      <c r="L106" s="217"/>
      <c r="M106" s="217"/>
      <c r="N106" s="217"/>
      <c r="O106" s="217"/>
      <c r="P106" s="217"/>
    </row>
    <row r="107" spans="1:28" s="219" customFormat="1" x14ac:dyDescent="0.2">
      <c r="A107" s="196">
        <v>92</v>
      </c>
      <c r="B107" s="179"/>
      <c r="C107" s="185" t="s">
        <v>119</v>
      </c>
      <c r="D107" s="202" t="s">
        <v>17</v>
      </c>
      <c r="E107" s="189">
        <v>45</v>
      </c>
      <c r="F107" s="203"/>
      <c r="G107" s="203">
        <f t="shared" ref="G107:G109" si="28">E107*F107</f>
        <v>0</v>
      </c>
      <c r="H107" s="217"/>
      <c r="I107" s="220"/>
      <c r="J107" s="217"/>
      <c r="K107" s="217"/>
      <c r="L107" s="217"/>
      <c r="M107" s="217"/>
      <c r="N107" s="217"/>
      <c r="O107" s="217"/>
      <c r="P107" s="217"/>
    </row>
    <row r="108" spans="1:28" s="219" customFormat="1" x14ac:dyDescent="0.2">
      <c r="A108" s="196">
        <v>93</v>
      </c>
      <c r="B108" s="179"/>
      <c r="C108" s="185" t="s">
        <v>129</v>
      </c>
      <c r="D108" s="202" t="s">
        <v>17</v>
      </c>
      <c r="E108" s="189">
        <v>3</v>
      </c>
      <c r="F108" s="203"/>
      <c r="G108" s="203">
        <f t="shared" ref="G108" si="29">E108*F108</f>
        <v>0</v>
      </c>
      <c r="H108" s="217"/>
      <c r="I108" s="220"/>
      <c r="J108" s="217"/>
      <c r="K108" s="217"/>
      <c r="L108" s="217"/>
      <c r="M108" s="217"/>
      <c r="N108" s="217"/>
      <c r="O108" s="217"/>
      <c r="P108" s="217"/>
    </row>
    <row r="109" spans="1:28" s="219" customFormat="1" x14ac:dyDescent="0.2">
      <c r="A109" s="196">
        <v>94</v>
      </c>
      <c r="B109" s="179"/>
      <c r="C109" s="185" t="s">
        <v>113</v>
      </c>
      <c r="D109" s="202" t="s">
        <v>17</v>
      </c>
      <c r="E109" s="189">
        <v>4</v>
      </c>
      <c r="F109" s="203"/>
      <c r="G109" s="203">
        <f t="shared" si="28"/>
        <v>0</v>
      </c>
      <c r="H109" s="217"/>
      <c r="I109" s="220"/>
      <c r="J109" s="217"/>
      <c r="K109" s="217"/>
      <c r="L109" s="217"/>
      <c r="M109" s="217"/>
      <c r="N109" s="217"/>
      <c r="O109" s="217"/>
      <c r="P109" s="217"/>
    </row>
    <row r="110" spans="1:28" s="219" customFormat="1" x14ac:dyDescent="0.2">
      <c r="A110" s="196">
        <v>95</v>
      </c>
      <c r="B110" s="179"/>
      <c r="C110" s="185" t="s">
        <v>103</v>
      </c>
      <c r="D110" s="202" t="s">
        <v>17</v>
      </c>
      <c r="E110" s="189">
        <v>2</v>
      </c>
      <c r="F110" s="203"/>
      <c r="G110" s="203">
        <f t="shared" ref="G110" si="30">E110*F110</f>
        <v>0</v>
      </c>
      <c r="H110" s="217"/>
      <c r="I110" s="220"/>
      <c r="J110" s="217"/>
      <c r="K110" s="217"/>
      <c r="L110" s="217"/>
      <c r="M110" s="217"/>
      <c r="N110" s="217"/>
      <c r="O110" s="217"/>
      <c r="P110" s="217"/>
    </row>
    <row r="111" spans="1:28" s="219" customFormat="1" x14ac:dyDescent="0.2">
      <c r="A111" s="196">
        <v>96</v>
      </c>
      <c r="B111" s="179"/>
      <c r="C111" s="185" t="s">
        <v>130</v>
      </c>
      <c r="D111" s="202" t="s">
        <v>17</v>
      </c>
      <c r="E111" s="189">
        <v>7</v>
      </c>
      <c r="F111" s="203"/>
      <c r="G111" s="203">
        <f t="shared" ref="G111" si="31">E111*F111</f>
        <v>0</v>
      </c>
      <c r="H111" s="218"/>
      <c r="I111" s="220"/>
      <c r="J111" s="218"/>
      <c r="K111" s="218"/>
      <c r="L111" s="218"/>
      <c r="M111" s="218"/>
      <c r="N111" s="218"/>
      <c r="O111" s="218"/>
      <c r="P111" s="218"/>
    </row>
    <row r="112" spans="1:28" s="217" customFormat="1" ht="28.5" customHeight="1" outlineLevel="1" x14ac:dyDescent="0.2">
      <c r="A112" s="196">
        <v>97</v>
      </c>
      <c r="B112" s="196"/>
      <c r="C112" s="186" t="s">
        <v>184</v>
      </c>
      <c r="D112" s="184" t="s">
        <v>17</v>
      </c>
      <c r="E112" s="187">
        <v>1</v>
      </c>
      <c r="F112" s="203"/>
      <c r="G112" s="203">
        <f t="shared" si="19"/>
        <v>0</v>
      </c>
      <c r="H112" s="218"/>
      <c r="I112" s="220"/>
      <c r="J112" s="218"/>
      <c r="K112" s="218"/>
      <c r="L112" s="218"/>
      <c r="M112" s="218"/>
      <c r="N112" s="218"/>
      <c r="O112" s="218"/>
      <c r="P112" s="218"/>
      <c r="Q112" s="219"/>
      <c r="R112" s="219"/>
      <c r="S112" s="219"/>
      <c r="T112" s="219"/>
      <c r="U112" s="221"/>
      <c r="V112" s="221"/>
      <c r="W112" s="221"/>
      <c r="X112" s="218"/>
      <c r="Y112" s="218"/>
      <c r="Z112" s="218"/>
      <c r="AA112" s="218"/>
      <c r="AB112" s="218"/>
    </row>
    <row r="113" spans="1:34" s="217" customFormat="1" ht="23.25" customHeight="1" outlineLevel="1" x14ac:dyDescent="0.2">
      <c r="A113" s="196">
        <v>98</v>
      </c>
      <c r="B113" s="179"/>
      <c r="C113" s="186" t="s">
        <v>185</v>
      </c>
      <c r="D113" s="184" t="s">
        <v>17</v>
      </c>
      <c r="E113" s="187">
        <v>1</v>
      </c>
      <c r="F113" s="203"/>
      <c r="G113" s="203">
        <f t="shared" ref="G113" si="32">E113*F113</f>
        <v>0</v>
      </c>
      <c r="H113" s="218"/>
      <c r="I113" s="220"/>
      <c r="J113" s="218"/>
      <c r="K113" s="218"/>
      <c r="L113" s="218"/>
      <c r="M113" s="218"/>
      <c r="N113" s="218"/>
      <c r="O113" s="218"/>
      <c r="P113" s="218"/>
      <c r="Q113" s="219"/>
      <c r="R113" s="219"/>
      <c r="S113" s="219"/>
      <c r="T113" s="219"/>
      <c r="U113" s="221"/>
      <c r="V113" s="221"/>
      <c r="W113" s="221"/>
      <c r="X113" s="218"/>
      <c r="Y113" s="218"/>
      <c r="Z113" s="218"/>
      <c r="AA113" s="218"/>
      <c r="AB113" s="218"/>
    </row>
    <row r="114" spans="1:34" s="217" customFormat="1" ht="24.75" customHeight="1" outlineLevel="1" x14ac:dyDescent="0.2">
      <c r="A114" s="196">
        <v>99</v>
      </c>
      <c r="B114" s="196"/>
      <c r="C114" s="186" t="s">
        <v>135</v>
      </c>
      <c r="D114" s="184" t="s">
        <v>17</v>
      </c>
      <c r="E114" s="187">
        <v>1</v>
      </c>
      <c r="F114" s="203"/>
      <c r="G114" s="203">
        <f t="shared" ref="G114:G115" si="33">E114*F114</f>
        <v>0</v>
      </c>
      <c r="H114" s="218"/>
      <c r="I114" s="220"/>
      <c r="J114" s="218"/>
      <c r="K114" s="218"/>
      <c r="L114" s="218"/>
      <c r="M114" s="218"/>
      <c r="N114" s="218"/>
      <c r="O114" s="218"/>
      <c r="P114" s="218"/>
      <c r="Q114" s="219"/>
      <c r="R114" s="219"/>
      <c r="S114" s="219"/>
      <c r="T114" s="219"/>
      <c r="U114" s="221"/>
      <c r="V114" s="221"/>
      <c r="W114" s="221"/>
      <c r="X114" s="218"/>
      <c r="Y114" s="218"/>
      <c r="Z114" s="218"/>
      <c r="AA114" s="218"/>
      <c r="AB114" s="218"/>
    </row>
    <row r="115" spans="1:34" s="217" customFormat="1" ht="24.75" customHeight="1" outlineLevel="1" x14ac:dyDescent="0.2">
      <c r="A115" s="196">
        <v>100</v>
      </c>
      <c r="B115" s="196"/>
      <c r="C115" s="186" t="s">
        <v>187</v>
      </c>
      <c r="D115" s="184" t="s">
        <v>150</v>
      </c>
      <c r="E115" s="187">
        <v>2</v>
      </c>
      <c r="F115" s="203"/>
      <c r="G115" s="203">
        <f t="shared" si="33"/>
        <v>0</v>
      </c>
      <c r="H115" s="218"/>
      <c r="I115" s="220"/>
      <c r="J115" s="218"/>
      <c r="K115" s="218"/>
      <c r="L115" s="218"/>
      <c r="M115" s="218"/>
      <c r="N115" s="218"/>
      <c r="O115" s="218"/>
      <c r="P115" s="218"/>
      <c r="Q115" s="219"/>
      <c r="R115" s="219"/>
      <c r="S115" s="219"/>
      <c r="T115" s="219"/>
      <c r="U115" s="221"/>
      <c r="V115" s="221"/>
      <c r="W115" s="221"/>
      <c r="X115" s="218"/>
      <c r="Y115" s="218"/>
      <c r="Z115" s="218"/>
      <c r="AA115" s="218"/>
      <c r="AB115" s="218"/>
    </row>
    <row r="116" spans="1:34" s="216" customFormat="1" ht="12.75" customHeight="1" outlineLevel="1" x14ac:dyDescent="0.2">
      <c r="A116" s="196">
        <v>101</v>
      </c>
      <c r="B116" s="197"/>
      <c r="C116" s="198" t="s">
        <v>94</v>
      </c>
      <c r="D116" s="199" t="s">
        <v>88</v>
      </c>
      <c r="E116" s="203">
        <f>SUM(G76:G114)/100</f>
        <v>0</v>
      </c>
      <c r="F116" s="190"/>
      <c r="G116" s="203">
        <f t="shared" si="19"/>
        <v>0</v>
      </c>
      <c r="H116" s="220"/>
      <c r="I116" s="220"/>
      <c r="J116" s="220"/>
      <c r="K116" s="220"/>
      <c r="L116" s="220"/>
      <c r="M116" s="220"/>
      <c r="N116" s="220"/>
      <c r="O116" s="220"/>
      <c r="P116" s="220"/>
      <c r="Q116" s="220"/>
      <c r="R116" s="220"/>
      <c r="S116" s="220"/>
      <c r="T116" s="220"/>
      <c r="U116" s="220"/>
      <c r="V116" s="220"/>
      <c r="W116" s="220"/>
      <c r="X116" s="220"/>
      <c r="Y116" s="220"/>
      <c r="Z116" s="220"/>
      <c r="AA116" s="220"/>
      <c r="AB116" s="220"/>
      <c r="AC116" s="220"/>
      <c r="AD116" s="220"/>
      <c r="AE116" s="220"/>
      <c r="AF116" s="220"/>
      <c r="AG116" s="220"/>
      <c r="AH116" s="220"/>
    </row>
    <row r="117" spans="1:34" s="216" customFormat="1" ht="12.75" customHeight="1" outlineLevel="1" x14ac:dyDescent="0.2">
      <c r="A117" s="196">
        <v>102</v>
      </c>
      <c r="B117" s="197"/>
      <c r="C117" s="198" t="s">
        <v>35</v>
      </c>
      <c r="D117" s="199" t="s">
        <v>88</v>
      </c>
      <c r="E117" s="203">
        <f>SUM(G76:G114)/100</f>
        <v>0</v>
      </c>
      <c r="F117" s="190"/>
      <c r="G117" s="203">
        <f t="shared" si="19"/>
        <v>0</v>
      </c>
      <c r="H117" s="220"/>
      <c r="I117" s="220"/>
      <c r="J117" s="220"/>
      <c r="K117" s="220"/>
      <c r="L117" s="220"/>
      <c r="M117" s="220"/>
      <c r="N117" s="220"/>
      <c r="O117" s="220"/>
      <c r="P117" s="220"/>
      <c r="Q117" s="220"/>
      <c r="R117" s="220"/>
      <c r="S117" s="220"/>
      <c r="T117" s="220"/>
      <c r="U117" s="220"/>
      <c r="V117" s="220"/>
      <c r="W117" s="220"/>
      <c r="X117" s="220"/>
      <c r="Y117" s="220"/>
      <c r="Z117" s="220"/>
      <c r="AA117" s="220"/>
      <c r="AB117" s="220"/>
      <c r="AC117" s="220"/>
      <c r="AD117" s="220"/>
      <c r="AE117" s="220"/>
      <c r="AF117" s="220"/>
      <c r="AG117" s="220"/>
      <c r="AH117" s="220"/>
    </row>
    <row r="118" spans="1:34" customFormat="1" outlineLevel="1" x14ac:dyDescent="0.2">
      <c r="A118" s="28"/>
      <c r="B118" s="29" t="s">
        <v>12</v>
      </c>
      <c r="C118" s="30" t="str">
        <f>CONCATENATE(B74," ",C74)</f>
        <v>722 Vnitřní vodovod</v>
      </c>
      <c r="D118" s="28"/>
      <c r="E118" s="177"/>
      <c r="F118" s="31"/>
      <c r="G118" s="166">
        <f>SUM(G74:G117)</f>
        <v>0</v>
      </c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</row>
    <row r="119" spans="1:34" customFormat="1" outlineLevel="1" x14ac:dyDescent="0.2">
      <c r="A119" s="38" t="s">
        <v>9</v>
      </c>
      <c r="B119" s="25" t="s">
        <v>30</v>
      </c>
      <c r="C119" s="26" t="s">
        <v>31</v>
      </c>
      <c r="D119" s="27"/>
      <c r="E119" s="22"/>
      <c r="F119" s="169"/>
      <c r="G119" s="173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</row>
    <row r="120" spans="1:34" customFormat="1" outlineLevel="1" x14ac:dyDescent="0.2">
      <c r="A120" s="196">
        <v>103</v>
      </c>
      <c r="B120" s="197"/>
      <c r="C120" s="180" t="s">
        <v>190</v>
      </c>
      <c r="D120" s="199" t="s">
        <v>150</v>
      </c>
      <c r="E120" s="203">
        <v>1</v>
      </c>
      <c r="F120" s="200"/>
      <c r="G120" s="203">
        <f>E120*F120</f>
        <v>0</v>
      </c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</row>
    <row r="121" spans="1:34" s="216" customFormat="1" ht="24.75" customHeight="1" outlineLevel="1" x14ac:dyDescent="0.2">
      <c r="A121" s="196">
        <v>104</v>
      </c>
      <c r="B121" s="197"/>
      <c r="C121" s="198" t="s">
        <v>186</v>
      </c>
      <c r="D121" s="199" t="s">
        <v>150</v>
      </c>
      <c r="E121" s="203">
        <v>1</v>
      </c>
      <c r="F121" s="200">
        <v>0</v>
      </c>
      <c r="G121" s="203">
        <v>0</v>
      </c>
      <c r="H121" s="220"/>
      <c r="I121" s="220"/>
      <c r="J121" s="220"/>
      <c r="K121" s="220"/>
      <c r="L121" s="220"/>
      <c r="M121" s="220"/>
      <c r="N121" s="220"/>
      <c r="O121" s="220"/>
      <c r="P121" s="220"/>
      <c r="Q121" s="220"/>
      <c r="R121" s="220"/>
      <c r="S121" s="220"/>
      <c r="T121" s="220"/>
      <c r="U121" s="220"/>
      <c r="V121" s="220"/>
      <c r="W121" s="220"/>
      <c r="X121" s="220"/>
      <c r="Y121" s="220"/>
      <c r="Z121" s="220"/>
      <c r="AA121" s="220"/>
      <c r="AB121" s="220"/>
      <c r="AC121" s="220"/>
      <c r="AD121" s="220"/>
      <c r="AE121" s="220"/>
      <c r="AF121" s="220"/>
      <c r="AG121" s="220"/>
      <c r="AH121" s="220"/>
    </row>
    <row r="122" spans="1:34" x14ac:dyDescent="0.2">
      <c r="A122" s="29"/>
      <c r="B122" s="29" t="s">
        <v>12</v>
      </c>
      <c r="C122" s="30" t="s">
        <v>32</v>
      </c>
      <c r="D122" s="28"/>
      <c r="E122" s="177"/>
      <c r="F122" s="31"/>
      <c r="G122" s="32">
        <f>SUM(G119:G121)</f>
        <v>0</v>
      </c>
    </row>
  </sheetData>
  <mergeCells count="4">
    <mergeCell ref="A1:G1"/>
    <mergeCell ref="A3:B3"/>
    <mergeCell ref="A4:B4"/>
    <mergeCell ref="E4:G4"/>
  </mergeCells>
  <phoneticPr fontId="13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'Krycí list'!cisloobjektu</vt:lpstr>
      <vt:lpstr>'Krycí list'!cislostavby</vt:lpstr>
      <vt:lpstr>'Krycí list'!Datum</vt:lpstr>
      <vt:lpstr>Rekapitulace!Dil</vt:lpstr>
      <vt:lpstr>Rekapitulace!Dodavka</vt:lpstr>
      <vt:lpstr>Rekapitulace!HSV</vt:lpstr>
      <vt:lpstr>Rekapitulace!HZS</vt:lpstr>
      <vt:lpstr>'Krycí list'!JKSO</vt:lpstr>
      <vt:lpstr>'Krycí list'!MJ</vt:lpstr>
      <vt:lpstr>Rekapitulace!Mont</vt:lpstr>
      <vt:lpstr>Rekapitulace!NazevDilu</vt:lpstr>
      <vt:lpstr>'Krycí list'!nazevobjektu</vt:lpstr>
      <vt:lpstr>'Krycí list'!nazevstavby</vt:lpstr>
      <vt:lpstr>Položky!Názvy_tisku</vt:lpstr>
      <vt:lpstr>Rekapitulace!Názvy_tisku</vt:lpstr>
      <vt:lpstr>'Krycí list'!Objednatel</vt:lpstr>
      <vt:lpstr>'Krycí list'!Oblast_tisku</vt:lpstr>
      <vt:lpstr>Položky!Oblast_tisku</vt:lpstr>
      <vt:lpstr>Rekapitulace!Oblast_tisku</vt:lpstr>
      <vt:lpstr>'Krycí list'!PocetMJ</vt:lpstr>
      <vt:lpstr>'Krycí list'!Poznamka</vt:lpstr>
      <vt:lpstr>'Krycí list'!Projektant</vt:lpstr>
      <vt:lpstr>Rekapitulace!PSV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Rekapitulace!VRN</vt:lpstr>
      <vt:lpstr>Rekapitulace!VRNKc</vt:lpstr>
      <vt:lpstr>Rekapitulace!VRNnazev</vt:lpstr>
      <vt:lpstr>Rekapitulace!VRNproc</vt:lpstr>
      <vt:lpstr>Rekapitulace!VRNzakl</vt:lpstr>
      <vt:lpstr>'Krycí list'!Zakazka</vt:lpstr>
      <vt:lpstr>'Krycí list'!Zaklad22</vt:lpstr>
      <vt:lpstr>'Krycí list'!Zaklad5</vt:lpstr>
      <vt:lpstr>'Krycí list'!Zhotovitel</vt:lpstr>
    </vt:vector>
  </TitlesOfParts>
  <Company>Ing. Jaroslav Prokes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Prokes</dc:creator>
  <cp:lastModifiedBy>Petr Dostál</cp:lastModifiedBy>
  <cp:lastPrinted>2023-08-15T06:50:08Z</cp:lastPrinted>
  <dcterms:created xsi:type="dcterms:W3CDTF">2010-09-07T04:16:47Z</dcterms:created>
  <dcterms:modified xsi:type="dcterms:W3CDTF">2023-08-15T06:50:14Z</dcterms:modified>
</cp:coreProperties>
</file>