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465" windowHeight="11610" activeTab="1"/>
  </bookViews>
  <sheets>
    <sheet name="Rekapitulace stavby" sheetId="1" r:id="rId1"/>
    <sheet name="01 - Servis výměníkové st..." sheetId="2" r:id="rId2"/>
  </sheets>
  <definedNames>
    <definedName name="_xlnm._FilterDatabase" localSheetId="1" hidden="1">'01 - Servis výměníkové st...'!$C$118:$K$151</definedName>
    <definedName name="_xlnm.Print_Area" localSheetId="1">'01 - Servis výměníkové st...'!$C$4:$J$76,'01 - Servis výměníkové st...'!$C$82:$J$100,'01 - Servis výměníkové st...'!$C$106:$J$151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'01 - Servis výměníkové st...'!$118:$118</definedName>
  </definedNames>
  <calcPr calcId="162913"/>
</workbook>
</file>

<file path=xl/sharedStrings.xml><?xml version="1.0" encoding="utf-8"?>
<sst xmlns="http://schemas.openxmlformats.org/spreadsheetml/2006/main" count="667" uniqueCount="234">
  <si>
    <t>Export Komplet</t>
  </si>
  <si>
    <t/>
  </si>
  <si>
    <t>2.0</t>
  </si>
  <si>
    <t>ZAMOK</t>
  </si>
  <si>
    <t>False</t>
  </si>
  <si>
    <t>{d54f5045-29f2-44e2-b50a-8c9bfa3f075c}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</si>
  <si>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</si>
  <si>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</si>
  <si>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</si>
  <si>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</si>
  <si>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</si>
  <si>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</si>
  <si>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</si>
  <si>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</si>
  <si>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NP-002-23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</si>
  <si>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</si>
  <si>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</si>
  <si>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Hala Vodova</t>
  </si>
  <si>
    <t>KSO:</t>
  </si>
  <si>
    <t>CC-CZ:</t>
  </si>
  <si>
    <t>Místo:</t>
  </si>
  <si>
    <t xml:space="preserve"> </t>
  </si>
  <si>
    <t>Datum:</t>
  </si>
  <si>
    <t>19. 4. 2023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</si>
  <si>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</si>
  <si>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</si>
  <si>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</si>
  <si>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</si>
  <si>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</si>
  <si>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</si>
  <si>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</si>
  <si>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</si>
  <si>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</si>
  <si>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</si>
  <si>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</si>
  <si>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</si>
  <si>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</si>
  <si>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</si>
  <si>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</si>
  <si>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</si>
  <si>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</si>
  <si>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</si>
  <si>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</si>
  <si>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</si>
  <si>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</si>
  <si>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</si>
  <si>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</si>
  <si>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</si>
  <si>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</si>
  <si>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</si>
  <si>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</si>
  <si>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</si>
  <si>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</si>
  <si>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</si>
  <si>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</si>
  <si>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</si>
  <si>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</si>
  <si>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</si>
  <si>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</si>
  <si>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</si>
  <si>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</si>
  <si>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</si>
  <si>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</si>
  <si>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</si>
  <si>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</si>
  <si>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</si>
  <si>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</si>
  <si>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</si>
  <si>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</si>
  <si>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</si>
  <si>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</si>
  <si>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</si>
  <si>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</si>
  <si>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</si>
  <si>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</si>
  <si>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</si>
  <si>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</si>
  <si>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</si>
  <si>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</si>
  <si>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Servis výměníkové stanice</t>
  </si>
  <si>
    <t>STA</t>
  </si>
  <si>
    <t>1</t>
  </si>
  <si>
    <t>{a85f031c-04b8-43f2-8aa4-b90e25f68b15}</t>
  </si>
  <si>
    <t>2</t>
  </si>
  <si>
    <t>KRYCÍ LIST SOUPISU PRACÍ</t>
  </si>
  <si>
    <t>Objekt:</t>
  </si>
  <si>
    <t>01 - Servis výměníkové stanice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</si>
  <si>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</si>
  <si>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</si>
  <si>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</si>
  <si>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</si>
  <si>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</si>
  <si>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</si>
  <si>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732 - Ústřední vytápění - strojovny</t>
  </si>
  <si>
    <t xml:space="preserve">    799 -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</si>
  <si>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</si>
  <si>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</si>
  <si>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</si>
  <si>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</si>
  <si>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</si>
  <si>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</si>
  <si>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</si>
  <si>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</si>
  <si>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</si>
  <si>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</si>
  <si>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</si>
  <si>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</si>
  <si>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</si>
  <si>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</si>
  <si>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</si>
  <si>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</si>
  <si>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732</t>
  </si>
  <si>
    <t>Ústřední vytápění - strojovny</t>
  </si>
  <si>
    <t>K</t>
  </si>
  <si>
    <t>73256321</t>
  </si>
  <si>
    <t>Demontáž výměníku ELTE MAX</t>
  </si>
  <si>
    <t>kus</t>
  </si>
  <si>
    <t>16</t>
  </si>
  <si>
    <t>2144830764</t>
  </si>
  <si>
    <t>73256328</t>
  </si>
  <si>
    <t>Chemické čištění výměníku ELTE MAX</t>
  </si>
  <si>
    <t>-232561170</t>
  </si>
  <si>
    <t>3</t>
  </si>
  <si>
    <t>73256329</t>
  </si>
  <si>
    <t>Proplach výměníku ELTE MAX po čištění</t>
  </si>
  <si>
    <t>-1429752717</t>
  </si>
  <si>
    <t>4</t>
  </si>
  <si>
    <t>73256330</t>
  </si>
  <si>
    <t>Ekologická likvidace kyseliny</t>
  </si>
  <si>
    <t>kpl</t>
  </si>
  <si>
    <t>1241594426</t>
  </si>
  <si>
    <t>5</t>
  </si>
  <si>
    <t>73256332</t>
  </si>
  <si>
    <t>Montáž výměníku ELTE MAX</t>
  </si>
  <si>
    <t>-1437034243</t>
  </si>
  <si>
    <t>6</t>
  </si>
  <si>
    <t>73256332564</t>
  </si>
  <si>
    <t>Odkalení ohřívače 1600 litrů</t>
  </si>
  <si>
    <t>330060082</t>
  </si>
  <si>
    <t>7</t>
  </si>
  <si>
    <t>73256366588741</t>
  </si>
  <si>
    <t>Kontrola pojistných ventilů</t>
  </si>
  <si>
    <t>-832021754</t>
  </si>
  <si>
    <t>8</t>
  </si>
  <si>
    <t>734100811</t>
  </si>
  <si>
    <t>Demontáž armatury přírubové se dvěma přírubami DN do 50</t>
  </si>
  <si>
    <t>672316141</t>
  </si>
  <si>
    <t>9</t>
  </si>
  <si>
    <t>734100812</t>
  </si>
  <si>
    <t>Demontáž armatury přírubové se dvěma přírubami DN přes 50 do 100</t>
  </si>
  <si>
    <t>964464780</t>
  </si>
  <si>
    <t>10</t>
  </si>
  <si>
    <t>734109312</t>
  </si>
  <si>
    <t>Montáž armatury přírubové PN 25-40 DN 25</t>
  </si>
  <si>
    <t>soubor</t>
  </si>
  <si>
    <t>2067387498</t>
  </si>
  <si>
    <t>11</t>
  </si>
  <si>
    <t>734109313</t>
  </si>
  <si>
    <t>Montáž armatury přírubové PN 25-40 DN 40</t>
  </si>
  <si>
    <t>-892157520</t>
  </si>
  <si>
    <t>12</t>
  </si>
  <si>
    <t>734109315</t>
  </si>
  <si>
    <t>Montáž armatury přírubové PN 25-40 DN 65</t>
  </si>
  <si>
    <t>2027562318</t>
  </si>
  <si>
    <t>13</t>
  </si>
  <si>
    <t>M</t>
  </si>
  <si>
    <t>7345556321</t>
  </si>
  <si>
    <t>Ventil LDM RV 113 L 4431 25/150-025</t>
  </si>
  <si>
    <t>32</t>
  </si>
  <si>
    <t>-129371940</t>
  </si>
  <si>
    <t>14</t>
  </si>
  <si>
    <t>7345556322</t>
  </si>
  <si>
    <t>Ventil LDM RV 113 L 4431 25/150-065</t>
  </si>
  <si>
    <t>1587123701</t>
  </si>
  <si>
    <t>7345556323</t>
  </si>
  <si>
    <t>Ventil LDM RV 113 L 4431 25/150-032</t>
  </si>
  <si>
    <t>1569237076</t>
  </si>
  <si>
    <t>7345556355</t>
  </si>
  <si>
    <t>Pohon Siemens SKD</t>
  </si>
  <si>
    <t>-348801081</t>
  </si>
  <si>
    <t>17</t>
  </si>
  <si>
    <t>7345556356</t>
  </si>
  <si>
    <t>Pohon Siemens SKB62/M</t>
  </si>
  <si>
    <t>1755200205</t>
  </si>
  <si>
    <t>18</t>
  </si>
  <si>
    <t>7325556311</t>
  </si>
  <si>
    <t>Kontrola funkce teploměrů a tlakoměrů</t>
  </si>
  <si>
    <t>-1821800357</t>
  </si>
  <si>
    <t>19</t>
  </si>
  <si>
    <t>998732201</t>
  </si>
  <si>
    <t>Přesun hmot procentní pro strojovny v objektech v do 6 m</t>
  </si>
  <si>
    <t>%</t>
  </si>
  <si>
    <t>954568086</t>
  </si>
  <si>
    <t>20</t>
  </si>
  <si>
    <t>998732293</t>
  </si>
  <si>
    <t>Příplatek k přesunu hmot procentní 732 za zvětšený přesun do 500 m</t>
  </si>
  <si>
    <t>1163863796</t>
  </si>
  <si>
    <t>799</t>
  </si>
  <si>
    <t>Ostatní</t>
  </si>
  <si>
    <t>79965321</t>
  </si>
  <si>
    <t>Vypuštění systému</t>
  </si>
  <si>
    <t>-1436475904</t>
  </si>
  <si>
    <t>22</t>
  </si>
  <si>
    <t>79965328</t>
  </si>
  <si>
    <t>Napuštění systému</t>
  </si>
  <si>
    <t>1331606468</t>
  </si>
  <si>
    <t>23</t>
  </si>
  <si>
    <t>79965328547</t>
  </si>
  <si>
    <t>Tlaková zkouška</t>
  </si>
  <si>
    <t>124458872</t>
  </si>
  <si>
    <t>24</t>
  </si>
  <si>
    <t>799653285475874</t>
  </si>
  <si>
    <t>Montážní práce elektro - odpojení, zapojení ventilů</t>
  </si>
  <si>
    <t>-391174039</t>
  </si>
  <si>
    <t>25</t>
  </si>
  <si>
    <t>7996532854758997</t>
  </si>
  <si>
    <t>Drobný montážní materiál</t>
  </si>
  <si>
    <t>-760733265</t>
  </si>
  <si>
    <t>26</t>
  </si>
  <si>
    <t>7996532854758998</t>
  </si>
  <si>
    <t>Opravy tepelných izolací</t>
  </si>
  <si>
    <t>-353465686</t>
  </si>
  <si>
    <t>27</t>
  </si>
  <si>
    <t>7996532854758999</t>
  </si>
  <si>
    <t>Opravy nátěrů potrubí</t>
  </si>
  <si>
    <t>978821473</t>
  </si>
  <si>
    <t>28</t>
  </si>
  <si>
    <t>79965398741</t>
  </si>
  <si>
    <t>Uvedení do provozu</t>
  </si>
  <si>
    <t>-569089435</t>
  </si>
  <si>
    <t>29</t>
  </si>
  <si>
    <t>79965398741558</t>
  </si>
  <si>
    <t>Doprava</t>
  </si>
  <si>
    <t>-446385489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</si>
</sst>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4" t="s">
        <v>14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19"/>
      <c r="AL5" s="19"/>
      <c r="AM5" s="19"/>
      <c r="AN5" s="19"/>
      <c r="AO5" s="19"/>
      <c r="AP5" s="19"/>
      <c r="AQ5" s="19"/>
      <c r="AR5" s="17"/>
      <c r="BE5" s="211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6" t="s">
        <v>17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19"/>
      <c r="AL6" s="19"/>
      <c r="AM6" s="19"/>
      <c r="AN6" s="19"/>
      <c r="AO6" s="19"/>
      <c r="AP6" s="19"/>
      <c r="AQ6" s="19"/>
      <c r="AR6" s="17"/>
      <c r="BE6" s="212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2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2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2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12"/>
      <c r="BS10" s="14" t="s">
        <v>6</v>
      </c>
    </row>
    <row r="11" spans="2:71" s="1" customFormat="1" ht="18.4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12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2"/>
      <c r="BS12" s="14" t="s">
        <v>6</v>
      </c>
    </row>
    <row r="13" spans="2:71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28</v>
      </c>
      <c r="AO13" s="19"/>
      <c r="AP13" s="19"/>
      <c r="AQ13" s="19"/>
      <c r="AR13" s="17"/>
      <c r="BE13" s="212"/>
      <c r="BS13" s="14" t="s">
        <v>6</v>
      </c>
    </row>
    <row r="14" spans="2:71" ht="12.75">
      <c r="B14" s="18"/>
      <c r="C14" s="19"/>
      <c r="D14" s="19"/>
      <c r="E14" s="217" t="s">
        <v>28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12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2"/>
      <c r="BS15" s="14" t="s">
        <v>4</v>
      </c>
    </row>
    <row r="16" spans="2:71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2"/>
      <c r="BS16" s="14" t="s">
        <v>4</v>
      </c>
    </row>
    <row r="17" spans="2:71" s="1" customFormat="1" ht="18.4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12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2"/>
      <c r="BS18" s="14" t="s">
        <v>6</v>
      </c>
    </row>
    <row r="19" spans="2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2"/>
      <c r="BS19" s="14" t="s">
        <v>6</v>
      </c>
    </row>
    <row r="20" spans="2:71" s="1" customFormat="1" ht="18.4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12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2"/>
    </row>
    <row r="22" spans="2:57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2"/>
    </row>
    <row r="23" spans="2:57" s="1" customFormat="1" ht="16.5" customHeight="1">
      <c r="B23" s="18"/>
      <c r="C23" s="19"/>
      <c r="D23" s="19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19"/>
      <c r="AP23" s="19"/>
      <c r="AQ23" s="19"/>
      <c r="AR23" s="17"/>
      <c r="BE23" s="212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2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2"/>
    </row>
    <row r="26" spans="1:57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0">
        <f>ROUND(AG94,2)</f>
        <v>0</v>
      </c>
      <c r="AL26" s="221"/>
      <c r="AM26" s="221"/>
      <c r="AN26" s="221"/>
      <c r="AO26" s="221"/>
      <c r="AP26" s="33"/>
      <c r="AQ26" s="33"/>
      <c r="AR26" s="36"/>
      <c r="BE26" s="212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2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2" t="s">
        <v>34</v>
      </c>
      <c r="M28" s="222"/>
      <c r="N28" s="222"/>
      <c r="O28" s="222"/>
      <c r="P28" s="222"/>
      <c r="Q28" s="33"/>
      <c r="R28" s="33"/>
      <c r="S28" s="33"/>
      <c r="T28" s="33"/>
      <c r="U28" s="33"/>
      <c r="V28" s="33"/>
      <c r="W28" s="222" t="s">
        <v>35</v>
      </c>
      <c r="X28" s="222"/>
      <c r="Y28" s="222"/>
      <c r="Z28" s="222"/>
      <c r="AA28" s="222"/>
      <c r="AB28" s="222"/>
      <c r="AC28" s="222"/>
      <c r="AD28" s="222"/>
      <c r="AE28" s="222"/>
      <c r="AF28" s="33"/>
      <c r="AG28" s="33"/>
      <c r="AH28" s="33"/>
      <c r="AI28" s="33"/>
      <c r="AJ28" s="33"/>
      <c r="AK28" s="222" t="s">
        <v>36</v>
      </c>
      <c r="AL28" s="222"/>
      <c r="AM28" s="222"/>
      <c r="AN28" s="222"/>
      <c r="AO28" s="222"/>
      <c r="AP28" s="33"/>
      <c r="AQ28" s="33"/>
      <c r="AR28" s="36"/>
      <c r="BE28" s="212"/>
    </row>
    <row r="29" spans="2:57" s="3" customFormat="1" ht="14.45" customHeight="1">
      <c r="B29" s="37"/>
      <c r="C29" s="38"/>
      <c r="D29" s="26" t="s">
        <v>37</v>
      </c>
      <c r="E29" s="38"/>
      <c r="F29" s="26" t="s">
        <v>38</v>
      </c>
      <c r="G29" s="38"/>
      <c r="H29" s="38"/>
      <c r="I29" s="38"/>
      <c r="J29" s="38"/>
      <c r="K29" s="38"/>
      <c r="L29" s="225">
        <v>0.21</v>
      </c>
      <c r="M29" s="224"/>
      <c r="N29" s="224"/>
      <c r="O29" s="224"/>
      <c r="P29" s="224"/>
      <c r="Q29" s="38"/>
      <c r="R29" s="38"/>
      <c r="S29" s="38"/>
      <c r="T29" s="38"/>
      <c r="U29" s="38"/>
      <c r="V29" s="38"/>
      <c r="W29" s="223">
        <f>ROUND(AZ94,2)</f>
        <v>0</v>
      </c>
      <c r="X29" s="224"/>
      <c r="Y29" s="224"/>
      <c r="Z29" s="224"/>
      <c r="AA29" s="224"/>
      <c r="AB29" s="224"/>
      <c r="AC29" s="224"/>
      <c r="AD29" s="224"/>
      <c r="AE29" s="224"/>
      <c r="AF29" s="38"/>
      <c r="AG29" s="38"/>
      <c r="AH29" s="38"/>
      <c r="AI29" s="38"/>
      <c r="AJ29" s="38"/>
      <c r="AK29" s="223">
        <f>ROUND(AV94,2)</f>
        <v>0</v>
      </c>
      <c r="AL29" s="224"/>
      <c r="AM29" s="224"/>
      <c r="AN29" s="224"/>
      <c r="AO29" s="224"/>
      <c r="AP29" s="38"/>
      <c r="AQ29" s="38"/>
      <c r="AR29" s="39"/>
      <c r="BE29" s="213"/>
    </row>
    <row r="30" spans="2:57" s="3" customFormat="1" ht="14.45" customHeight="1">
      <c r="B30" s="37"/>
      <c r="C30" s="38"/>
      <c r="D30" s="38"/>
      <c r="E30" s="38"/>
      <c r="F30" s="26" t="s">
        <v>39</v>
      </c>
      <c r="G30" s="38"/>
      <c r="H30" s="38"/>
      <c r="I30" s="38"/>
      <c r="J30" s="38"/>
      <c r="K30" s="38"/>
      <c r="L30" s="225">
        <v>0.15</v>
      </c>
      <c r="M30" s="224"/>
      <c r="N30" s="224"/>
      <c r="O30" s="224"/>
      <c r="P30" s="224"/>
      <c r="Q30" s="38"/>
      <c r="R30" s="38"/>
      <c r="S30" s="38"/>
      <c r="T30" s="38"/>
      <c r="U30" s="38"/>
      <c r="V30" s="38"/>
      <c r="W30" s="223">
        <f>ROUND(BA94,2)</f>
        <v>0</v>
      </c>
      <c r="X30" s="224"/>
      <c r="Y30" s="224"/>
      <c r="Z30" s="224"/>
      <c r="AA30" s="224"/>
      <c r="AB30" s="224"/>
      <c r="AC30" s="224"/>
      <c r="AD30" s="224"/>
      <c r="AE30" s="224"/>
      <c r="AF30" s="38"/>
      <c r="AG30" s="38"/>
      <c r="AH30" s="38"/>
      <c r="AI30" s="38"/>
      <c r="AJ30" s="38"/>
      <c r="AK30" s="223">
        <f>ROUND(AW94,2)</f>
        <v>0</v>
      </c>
      <c r="AL30" s="224"/>
      <c r="AM30" s="224"/>
      <c r="AN30" s="224"/>
      <c r="AO30" s="224"/>
      <c r="AP30" s="38"/>
      <c r="AQ30" s="38"/>
      <c r="AR30" s="39"/>
      <c r="BE30" s="213"/>
    </row>
    <row r="31" spans="2:57" s="3" customFormat="1" ht="14.45" customHeight="1" hidden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25">
        <v>0.21</v>
      </c>
      <c r="M31" s="224"/>
      <c r="N31" s="224"/>
      <c r="O31" s="224"/>
      <c r="P31" s="224"/>
      <c r="Q31" s="38"/>
      <c r="R31" s="38"/>
      <c r="S31" s="38"/>
      <c r="T31" s="38"/>
      <c r="U31" s="38"/>
      <c r="V31" s="38"/>
      <c r="W31" s="223">
        <f>ROUND(BB94,2)</f>
        <v>0</v>
      </c>
      <c r="X31" s="224"/>
      <c r="Y31" s="224"/>
      <c r="Z31" s="224"/>
      <c r="AA31" s="224"/>
      <c r="AB31" s="224"/>
      <c r="AC31" s="224"/>
      <c r="AD31" s="224"/>
      <c r="AE31" s="224"/>
      <c r="AF31" s="38"/>
      <c r="AG31" s="38"/>
      <c r="AH31" s="38"/>
      <c r="AI31" s="38"/>
      <c r="AJ31" s="38"/>
      <c r="AK31" s="223">
        <v>0</v>
      </c>
      <c r="AL31" s="224"/>
      <c r="AM31" s="224"/>
      <c r="AN31" s="224"/>
      <c r="AO31" s="224"/>
      <c r="AP31" s="38"/>
      <c r="AQ31" s="38"/>
      <c r="AR31" s="39"/>
      <c r="BE31" s="213"/>
    </row>
    <row r="32" spans="2:57" s="3" customFormat="1" ht="14.45" customHeight="1" hidden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25">
        <v>0.15</v>
      </c>
      <c r="M32" s="224"/>
      <c r="N32" s="224"/>
      <c r="O32" s="224"/>
      <c r="P32" s="224"/>
      <c r="Q32" s="38"/>
      <c r="R32" s="38"/>
      <c r="S32" s="38"/>
      <c r="T32" s="38"/>
      <c r="U32" s="38"/>
      <c r="V32" s="38"/>
      <c r="W32" s="223">
        <f>ROUND(BC94,2)</f>
        <v>0</v>
      </c>
      <c r="X32" s="224"/>
      <c r="Y32" s="224"/>
      <c r="Z32" s="224"/>
      <c r="AA32" s="224"/>
      <c r="AB32" s="224"/>
      <c r="AC32" s="224"/>
      <c r="AD32" s="224"/>
      <c r="AE32" s="224"/>
      <c r="AF32" s="38"/>
      <c r="AG32" s="38"/>
      <c r="AH32" s="38"/>
      <c r="AI32" s="38"/>
      <c r="AJ32" s="38"/>
      <c r="AK32" s="223">
        <v>0</v>
      </c>
      <c r="AL32" s="224"/>
      <c r="AM32" s="224"/>
      <c r="AN32" s="224"/>
      <c r="AO32" s="224"/>
      <c r="AP32" s="38"/>
      <c r="AQ32" s="38"/>
      <c r="AR32" s="39"/>
      <c r="BE32" s="213"/>
    </row>
    <row r="33" spans="2:57" s="3" customFormat="1" ht="14.45" customHeight="1" hidden="1">
      <c r="B33" s="37"/>
      <c r="C33" s="38"/>
      <c r="D33" s="38"/>
      <c r="E33" s="38"/>
      <c r="F33" s="26" t="s">
        <v>42</v>
      </c>
      <c r="G33" s="38"/>
      <c r="H33" s="38"/>
      <c r="I33" s="38"/>
      <c r="J33" s="38"/>
      <c r="K33" s="38"/>
      <c r="L33" s="225">
        <v>0</v>
      </c>
      <c r="M33" s="224"/>
      <c r="N33" s="224"/>
      <c r="O33" s="224"/>
      <c r="P33" s="224"/>
      <c r="Q33" s="38"/>
      <c r="R33" s="38"/>
      <c r="S33" s="38"/>
      <c r="T33" s="38"/>
      <c r="U33" s="38"/>
      <c r="V33" s="38"/>
      <c r="W33" s="223">
        <f>ROUND(BD94,2)</f>
        <v>0</v>
      </c>
      <c r="X33" s="224"/>
      <c r="Y33" s="224"/>
      <c r="Z33" s="224"/>
      <c r="AA33" s="224"/>
      <c r="AB33" s="224"/>
      <c r="AC33" s="224"/>
      <c r="AD33" s="224"/>
      <c r="AE33" s="224"/>
      <c r="AF33" s="38"/>
      <c r="AG33" s="38"/>
      <c r="AH33" s="38"/>
      <c r="AI33" s="38"/>
      <c r="AJ33" s="38"/>
      <c r="AK33" s="223">
        <v>0</v>
      </c>
      <c r="AL33" s="224"/>
      <c r="AM33" s="224"/>
      <c r="AN33" s="224"/>
      <c r="AO33" s="224"/>
      <c r="AP33" s="38"/>
      <c r="AQ33" s="38"/>
      <c r="AR33" s="39"/>
      <c r="BE33" s="213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2"/>
    </row>
    <row r="35" spans="1:57" s="2" customFormat="1" ht="25.9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26" t="s">
        <v>45</v>
      </c>
      <c r="Y35" s="227"/>
      <c r="Z35" s="227"/>
      <c r="AA35" s="227"/>
      <c r="AB35" s="227"/>
      <c r="AC35" s="42"/>
      <c r="AD35" s="42"/>
      <c r="AE35" s="42"/>
      <c r="AF35" s="42"/>
      <c r="AG35" s="42"/>
      <c r="AH35" s="42"/>
      <c r="AI35" s="42"/>
      <c r="AJ35" s="42"/>
      <c r="AK35" s="228">
        <f>SUM(AK26:AK33)</f>
        <v>0</v>
      </c>
      <c r="AL35" s="227"/>
      <c r="AM35" s="227"/>
      <c r="AN35" s="227"/>
      <c r="AO35" s="229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48</v>
      </c>
      <c r="AI60" s="35"/>
      <c r="AJ60" s="35"/>
      <c r="AK60" s="35"/>
      <c r="AL60" s="35"/>
      <c r="AM60" s="49" t="s">
        <v>49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48</v>
      </c>
      <c r="AI75" s="35"/>
      <c r="AJ75" s="35"/>
      <c r="AK75" s="35"/>
      <c r="AL75" s="35"/>
      <c r="AM75" s="49" t="s">
        <v>49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NP-002-23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0" t="str">
        <f>K6</f>
        <v>Hala Vodova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60"/>
      <c r="AL85" s="60"/>
      <c r="AM85" s="60"/>
      <c r="AN85" s="60"/>
      <c r="AO85" s="60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2" t="str">
        <f>IF(AN8="","",AN8)</f>
        <v>19. 4. 2023</v>
      </c>
      <c r="AN87" s="232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33" t="str">
        <f>IF(E17="","",E17)</f>
        <v xml:space="preserve"> </v>
      </c>
      <c r="AN89" s="234"/>
      <c r="AO89" s="234"/>
      <c r="AP89" s="234"/>
      <c r="AQ89" s="33"/>
      <c r="AR89" s="36"/>
      <c r="AS89" s="235" t="s">
        <v>53</v>
      </c>
      <c r="AT89" s="236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33" t="str">
        <f>IF(E20="","",E20)</f>
        <v xml:space="preserve"> </v>
      </c>
      <c r="AN90" s="234"/>
      <c r="AO90" s="234"/>
      <c r="AP90" s="234"/>
      <c r="AQ90" s="33"/>
      <c r="AR90" s="36"/>
      <c r="AS90" s="237"/>
      <c r="AT90" s="238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9"/>
      <c r="AT91" s="240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41" t="s">
        <v>54</v>
      </c>
      <c r="D92" s="242"/>
      <c r="E92" s="242"/>
      <c r="F92" s="242"/>
      <c r="G92" s="242"/>
      <c r="H92" s="70"/>
      <c r="I92" s="243" t="s">
        <v>55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4" t="s">
        <v>56</v>
      </c>
      <c r="AH92" s="242"/>
      <c r="AI92" s="242"/>
      <c r="AJ92" s="242"/>
      <c r="AK92" s="242"/>
      <c r="AL92" s="242"/>
      <c r="AM92" s="242"/>
      <c r="AN92" s="243" t="s">
        <v>57</v>
      </c>
      <c r="AO92" s="242"/>
      <c r="AP92" s="245"/>
      <c r="AQ92" s="71" t="s">
        <v>58</v>
      </c>
      <c r="AR92" s="36"/>
      <c r="AS92" s="72" t="s">
        <v>59</v>
      </c>
      <c r="AT92" s="73" t="s">
        <v>60</v>
      </c>
      <c r="AU92" s="73" t="s">
        <v>61</v>
      </c>
      <c r="AV92" s="73" t="s">
        <v>62</v>
      </c>
      <c r="AW92" s="73" t="s">
        <v>63</v>
      </c>
      <c r="AX92" s="73" t="s">
        <v>64</v>
      </c>
      <c r="AY92" s="73" t="s">
        <v>65</v>
      </c>
      <c r="AZ92" s="73" t="s">
        <v>66</v>
      </c>
      <c r="BA92" s="73" t="s">
        <v>67</v>
      </c>
      <c r="BB92" s="73" t="s">
        <v>68</v>
      </c>
      <c r="BC92" s="73" t="s">
        <v>69</v>
      </c>
      <c r="BD92" s="74" t="s">
        <v>70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71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9">
        <f>ROUND(AG95,2)</f>
        <v>0</v>
      </c>
      <c r="AH94" s="249"/>
      <c r="AI94" s="249"/>
      <c r="AJ94" s="249"/>
      <c r="AK94" s="249"/>
      <c r="AL94" s="249"/>
      <c r="AM94" s="249"/>
      <c r="AN94" s="250">
        <f>SUM(AG94,AT94)</f>
        <v>0</v>
      </c>
      <c r="AO94" s="250"/>
      <c r="AP94" s="250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72</v>
      </c>
      <c r="BT94" s="88" t="s">
        <v>73</v>
      </c>
      <c r="BU94" s="89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1" s="7" customFormat="1" ht="16.5" customHeight="1">
      <c r="A95" s="90" t="s">
        <v>77</v>
      </c>
      <c r="B95" s="91"/>
      <c r="C95" s="92"/>
      <c r="D95" s="248" t="s">
        <v>78</v>
      </c>
      <c r="E95" s="248"/>
      <c r="F95" s="248"/>
      <c r="G95" s="248"/>
      <c r="H95" s="248"/>
      <c r="I95" s="93"/>
      <c r="J95" s="248" t="s">
        <v>79</v>
      </c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6">
        <f>'01 - Servis výměníkové st...'!J30</f>
        <v>0</v>
      </c>
      <c r="AH95" s="247"/>
      <c r="AI95" s="247"/>
      <c r="AJ95" s="247"/>
      <c r="AK95" s="247"/>
      <c r="AL95" s="247"/>
      <c r="AM95" s="247"/>
      <c r="AN95" s="246">
        <f>SUM(AG95,AT95)</f>
        <v>0</v>
      </c>
      <c r="AO95" s="247"/>
      <c r="AP95" s="247"/>
      <c r="AQ95" s="94" t="s">
        <v>80</v>
      </c>
      <c r="AR95" s="95"/>
      <c r="AS95" s="96">
        <v>0</v>
      </c>
      <c r="AT95" s="97">
        <f>ROUND(SUM(AV95:AW95),2)</f>
        <v>0</v>
      </c>
      <c r="AU95" s="98">
        <f>'01 - Servis výměníkové st...'!P119</f>
        <v>0</v>
      </c>
      <c r="AV95" s="97">
        <f>'01 - Servis výměníkové st...'!J33</f>
        <v>0</v>
      </c>
      <c r="AW95" s="97">
        <f>'01 - Servis výměníkové st...'!J34</f>
        <v>0</v>
      </c>
      <c r="AX95" s="97">
        <f>'01 - Servis výměníkové st...'!J35</f>
        <v>0</v>
      </c>
      <c r="AY95" s="97">
        <f>'01 - Servis výměníkové st...'!J36</f>
        <v>0</v>
      </c>
      <c r="AZ95" s="97">
        <f>'01 - Servis výměníkové st...'!F33</f>
        <v>0</v>
      </c>
      <c r="BA95" s="97">
        <f>'01 - Servis výměníkové st...'!F34</f>
        <v>0</v>
      </c>
      <c r="BB95" s="97">
        <f>'01 - Servis výměníkové st...'!F35</f>
        <v>0</v>
      </c>
      <c r="BC95" s="97">
        <f>'01 - Servis výměníkové st...'!F36</f>
        <v>0</v>
      </c>
      <c r="BD95" s="99">
        <f>'01 - Servis výměníkové st...'!F37</f>
        <v>0</v>
      </c>
      <c r="BT95" s="100" t="s">
        <v>81</v>
      </c>
      <c r="BV95" s="100" t="s">
        <v>75</v>
      </c>
      <c r="BW95" s="100" t="s">
        <v>82</v>
      </c>
      <c r="BX95" s="100" t="s">
        <v>5</v>
      </c>
      <c r="CL95" s="100" t="s">
        <v>1</v>
      </c>
      <c r="CM95" s="100" t="s">
        <v>83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cYTES1CbFvci6UpGAnzNkjH/85xP0aufaxs9hn3f4++vwS3JFxx2HUs8Racs+3p56ElJX2O3EOjyu+84cVO/5Q==" saltValue="vtucIpA6CBa1KoCdkj1Zkmlyyn/56p2RMEIU2ydFngtFrrThCGlYdOAD8rPiLkc6Qxcu3FeofAhpNc5fMh/j2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Servis výměníkové 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4" t="s">
        <v>82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7"/>
      <c r="AT3" s="14" t="s">
        <v>83</v>
      </c>
    </row>
    <row r="4" spans="2:46" s="1" customFormat="1" ht="24.95" customHeight="1">
      <c r="B4" s="17"/>
      <c r="D4" s="103" t="s">
        <v>84</v>
      </c>
      <c r="L4" s="17"/>
      <c r="M4" s="104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5" t="s">
        <v>16</v>
      </c>
      <c r="L6" s="17"/>
    </row>
    <row r="7" spans="2:12" s="1" customFormat="1" ht="16.5" customHeight="1">
      <c r="B7" s="17"/>
      <c r="E7" s="252" t="str">
        <f>'Rekapitulace stavby'!K6</f>
        <v>Hala Vodova</v>
      </c>
      <c r="F7" s="253"/>
      <c r="G7" s="253"/>
      <c r="H7" s="253"/>
      <c r="L7" s="17"/>
    </row>
    <row r="8" spans="1:31" s="2" customFormat="1" ht="12" customHeight="1">
      <c r="A8" s="31"/>
      <c r="B8" s="36"/>
      <c r="C8" s="31"/>
      <c r="D8" s="105" t="s">
        <v>85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4" t="s">
        <v>86</v>
      </c>
      <c r="F9" s="255"/>
      <c r="G9" s="255"/>
      <c r="H9" s="255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5" t="s">
        <v>18</v>
      </c>
      <c r="E11" s="31"/>
      <c r="F11" s="106" t="s">
        <v>1</v>
      </c>
      <c r="G11" s="31"/>
      <c r="H11" s="31"/>
      <c r="I11" s="105" t="s">
        <v>19</v>
      </c>
      <c r="J11" s="106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5" t="s">
        <v>20</v>
      </c>
      <c r="E12" s="31"/>
      <c r="F12" s="106" t="s">
        <v>21</v>
      </c>
      <c r="G12" s="31"/>
      <c r="H12" s="31"/>
      <c r="I12" s="105" t="s">
        <v>22</v>
      </c>
      <c r="J12" s="107" t="str">
        <f>'Rekapitulace stavby'!AN8</f>
        <v>19. 4. 2023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5" t="s">
        <v>24</v>
      </c>
      <c r="E14" s="31"/>
      <c r="F14" s="31"/>
      <c r="G14" s="31"/>
      <c r="H14" s="31"/>
      <c r="I14" s="105" t="s">
        <v>25</v>
      </c>
      <c r="J14" s="106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6" t="str">
        <f>IF('Rekapitulace stavby'!E11="","",'Rekapitulace stavby'!E11)</f>
        <v xml:space="preserve"> </v>
      </c>
      <c r="F15" s="31"/>
      <c r="G15" s="31"/>
      <c r="H15" s="31"/>
      <c r="I15" s="105" t="s">
        <v>26</v>
      </c>
      <c r="J15" s="106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5" t="s">
        <v>27</v>
      </c>
      <c r="E17" s="31"/>
      <c r="F17" s="31"/>
      <c r="G17" s="31"/>
      <c r="H17" s="31"/>
      <c r="I17" s="105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6" t="str">
        <f>'Rekapitulace stavby'!E14</f>
        <v>Vyplň údaj</v>
      </c>
      <c r="F18" s="257"/>
      <c r="G18" s="257"/>
      <c r="H18" s="257"/>
      <c r="I18" s="105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5" t="s">
        <v>29</v>
      </c>
      <c r="E20" s="31"/>
      <c r="F20" s="31"/>
      <c r="G20" s="31"/>
      <c r="H20" s="31"/>
      <c r="I20" s="105" t="s">
        <v>25</v>
      </c>
      <c r="J20" s="106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6" t="str">
        <f>IF('Rekapitulace stavby'!E17="","",'Rekapitulace stavby'!E17)</f>
        <v xml:space="preserve"> </v>
      </c>
      <c r="F21" s="31"/>
      <c r="G21" s="31"/>
      <c r="H21" s="31"/>
      <c r="I21" s="105" t="s">
        <v>26</v>
      </c>
      <c r="J21" s="106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5" t="s">
        <v>31</v>
      </c>
      <c r="E23" s="31"/>
      <c r="F23" s="31"/>
      <c r="G23" s="31"/>
      <c r="H23" s="31"/>
      <c r="I23" s="105" t="s">
        <v>25</v>
      </c>
      <c r="J23" s="106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6" t="str">
        <f>IF('Rekapitulace stavby'!E20="","",'Rekapitulace stavby'!E20)</f>
        <v xml:space="preserve"> </v>
      </c>
      <c r="F24" s="31"/>
      <c r="G24" s="31"/>
      <c r="H24" s="31"/>
      <c r="I24" s="105" t="s">
        <v>26</v>
      </c>
      <c r="J24" s="106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5" t="s">
        <v>32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08"/>
      <c r="B27" s="109"/>
      <c r="C27" s="108"/>
      <c r="D27" s="108"/>
      <c r="E27" s="258" t="s">
        <v>1</v>
      </c>
      <c r="F27" s="258"/>
      <c r="G27" s="258"/>
      <c r="H27" s="258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1"/>
      <c r="E29" s="111"/>
      <c r="F29" s="111"/>
      <c r="G29" s="111"/>
      <c r="H29" s="111"/>
      <c r="I29" s="111"/>
      <c r="J29" s="111"/>
      <c r="K29" s="11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2" t="s">
        <v>33</v>
      </c>
      <c r="E30" s="31"/>
      <c r="F30" s="31"/>
      <c r="G30" s="31"/>
      <c r="H30" s="31"/>
      <c r="I30" s="31"/>
      <c r="J30" s="113">
        <f>ROUND(J119,2)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1"/>
      <c r="E31" s="111"/>
      <c r="F31" s="111"/>
      <c r="G31" s="111"/>
      <c r="H31" s="111"/>
      <c r="I31" s="111"/>
      <c r="J31" s="111"/>
      <c r="K31" s="11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4" t="s">
        <v>35</v>
      </c>
      <c r="G32" s="31"/>
      <c r="H32" s="31"/>
      <c r="I32" s="114" t="s">
        <v>34</v>
      </c>
      <c r="J32" s="114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5" t="s">
        <v>37</v>
      </c>
      <c r="E33" s="105" t="s">
        <v>38</v>
      </c>
      <c r="F33" s="116">
        <f>ROUND((SUM(BE119:BE151)),2)</f>
        <v>0</v>
      </c>
      <c r="G33" s="31"/>
      <c r="H33" s="31"/>
      <c r="I33" s="117">
        <v>0.21</v>
      </c>
      <c r="J33" s="116">
        <f>ROUND(((SUM(BE119:BE151))*I33),2)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5" t="s">
        <v>39</v>
      </c>
      <c r="F34" s="116">
        <f>ROUND((SUM(BF119:BF151)),2)</f>
        <v>0</v>
      </c>
      <c r="G34" s="31"/>
      <c r="H34" s="31"/>
      <c r="I34" s="117">
        <v>0.15</v>
      </c>
      <c r="J34" s="116">
        <f>ROUND(((SUM(BF119:BF151))*I34),2)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5" t="s">
        <v>40</v>
      </c>
      <c r="F35" s="116">
        <f>ROUND((SUM(BG119:BG151)),2)</f>
        <v>0</v>
      </c>
      <c r="G35" s="31"/>
      <c r="H35" s="31"/>
      <c r="I35" s="117">
        <v>0.21</v>
      </c>
      <c r="J35" s="11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5" t="s">
        <v>41</v>
      </c>
      <c r="F36" s="116">
        <f>ROUND((SUM(BH119:BH151)),2)</f>
        <v>0</v>
      </c>
      <c r="G36" s="31"/>
      <c r="H36" s="31"/>
      <c r="I36" s="117">
        <v>0.15</v>
      </c>
      <c r="J36" s="11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5" t="s">
        <v>42</v>
      </c>
      <c r="F37" s="116">
        <f>ROUND((SUM(BI119:BI151)),2)</f>
        <v>0</v>
      </c>
      <c r="G37" s="31"/>
      <c r="H37" s="31"/>
      <c r="I37" s="117">
        <v>0</v>
      </c>
      <c r="J37" s="11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8"/>
      <c r="D39" s="119" t="s">
        <v>43</v>
      </c>
      <c r="E39" s="120"/>
      <c r="F39" s="120"/>
      <c r="G39" s="121" t="s">
        <v>44</v>
      </c>
      <c r="H39" s="122" t="s">
        <v>45</v>
      </c>
      <c r="I39" s="120"/>
      <c r="J39" s="123">
        <f>SUM(J30:J37)</f>
        <v>0</v>
      </c>
      <c r="K39" s="124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5" t="s">
        <v>46</v>
      </c>
      <c r="E50" s="126"/>
      <c r="F50" s="126"/>
      <c r="G50" s="125" t="s">
        <v>47</v>
      </c>
      <c r="H50" s="126"/>
      <c r="I50" s="126"/>
      <c r="J50" s="126"/>
      <c r="K50" s="126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27" t="s">
        <v>48</v>
      </c>
      <c r="E61" s="128"/>
      <c r="F61" s="129" t="s">
        <v>49</v>
      </c>
      <c r="G61" s="127" t="s">
        <v>48</v>
      </c>
      <c r="H61" s="128"/>
      <c r="I61" s="128"/>
      <c r="J61" s="130" t="s">
        <v>49</v>
      </c>
      <c r="K61" s="12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5" t="s">
        <v>50</v>
      </c>
      <c r="E65" s="131"/>
      <c r="F65" s="131"/>
      <c r="G65" s="125" t="s">
        <v>51</v>
      </c>
      <c r="H65" s="131"/>
      <c r="I65" s="131"/>
      <c r="J65" s="131"/>
      <c r="K65" s="13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27" t="s">
        <v>48</v>
      </c>
      <c r="E76" s="128"/>
      <c r="F76" s="129" t="s">
        <v>49</v>
      </c>
      <c r="G76" s="127" t="s">
        <v>48</v>
      </c>
      <c r="H76" s="128"/>
      <c r="I76" s="128"/>
      <c r="J76" s="130" t="s">
        <v>49</v>
      </c>
      <c r="K76" s="12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87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9" t="str">
        <f>E7</f>
        <v>Hala Vodova</v>
      </c>
      <c r="F85" s="260"/>
      <c r="G85" s="260"/>
      <c r="H85" s="26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0" t="str">
        <f>E9</f>
        <v>01 - Servis výměníkové stanice</v>
      </c>
      <c r="F87" s="261"/>
      <c r="G87" s="261"/>
      <c r="H87" s="26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19. 4. 2023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36" t="s">
        <v>88</v>
      </c>
      <c r="D94" s="137"/>
      <c r="E94" s="137"/>
      <c r="F94" s="137"/>
      <c r="G94" s="137"/>
      <c r="H94" s="137"/>
      <c r="I94" s="137"/>
      <c r="J94" s="138" t="s">
        <v>89</v>
      </c>
      <c r="K94" s="137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39" t="s">
        <v>90</v>
      </c>
      <c r="D96" s="33"/>
      <c r="E96" s="33"/>
      <c r="F96" s="33"/>
      <c r="G96" s="33"/>
      <c r="H96" s="33"/>
      <c r="I96" s="33"/>
      <c r="J96" s="81">
        <f>J119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91</v>
      </c>
    </row>
    <row r="97" spans="2:12" s="9" customFormat="1" ht="24.95" customHeight="1">
      <c r="B97" s="140"/>
      <c r="C97" s="141"/>
      <c r="D97" s="142" t="s">
        <v>92</v>
      </c>
      <c r="E97" s="143"/>
      <c r="F97" s="143"/>
      <c r="G97" s="143"/>
      <c r="H97" s="143"/>
      <c r="I97" s="143"/>
      <c r="J97" s="144">
        <f>J120</f>
        <v>0</v>
      </c>
      <c r="K97" s="141"/>
      <c r="L97" s="145"/>
    </row>
    <row r="98" spans="2:12" s="10" customFormat="1" ht="19.9" customHeight="1">
      <c r="B98" s="146"/>
      <c r="C98" s="147"/>
      <c r="D98" s="148" t="s">
        <v>93</v>
      </c>
      <c r="E98" s="149"/>
      <c r="F98" s="149"/>
      <c r="G98" s="149"/>
      <c r="H98" s="149"/>
      <c r="I98" s="149"/>
      <c r="J98" s="150">
        <f>J121</f>
        <v>0</v>
      </c>
      <c r="K98" s="147"/>
      <c r="L98" s="151"/>
    </row>
    <row r="99" spans="2:12" s="10" customFormat="1" ht="19.9" customHeight="1">
      <c r="B99" s="146"/>
      <c r="C99" s="147"/>
      <c r="D99" s="148" t="s">
        <v>94</v>
      </c>
      <c r="E99" s="149"/>
      <c r="F99" s="149"/>
      <c r="G99" s="149"/>
      <c r="H99" s="149"/>
      <c r="I99" s="149"/>
      <c r="J99" s="150">
        <f>J142</f>
        <v>0</v>
      </c>
      <c r="K99" s="147"/>
      <c r="L99" s="151"/>
    </row>
    <row r="100" spans="1:31" s="2" customFormat="1" ht="21.75" customHeight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>
      <c r="A101" s="31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5" spans="1:31" s="2" customFormat="1" ht="6.95" customHeight="1">
      <c r="A105" s="31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0" t="s">
        <v>95</v>
      </c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16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3"/>
      <c r="D109" s="33"/>
      <c r="E109" s="259" t="str">
        <f>E7</f>
        <v>Hala Vodova</v>
      </c>
      <c r="F109" s="260"/>
      <c r="G109" s="260"/>
      <c r="H109" s="260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85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30" t="str">
        <f>E9</f>
        <v>01 - Servis výměníkové stanice</v>
      </c>
      <c r="F111" s="261"/>
      <c r="G111" s="261"/>
      <c r="H111" s="261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20</v>
      </c>
      <c r="D113" s="33"/>
      <c r="E113" s="33"/>
      <c r="F113" s="24" t="str">
        <f>F12</f>
        <v xml:space="preserve"> </v>
      </c>
      <c r="G113" s="33"/>
      <c r="H113" s="33"/>
      <c r="I113" s="26" t="s">
        <v>22</v>
      </c>
      <c r="J113" s="63" t="str">
        <f>IF(J12="","",J12)</f>
        <v>19. 4. 2023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24</v>
      </c>
      <c r="D115" s="33"/>
      <c r="E115" s="33"/>
      <c r="F115" s="24" t="str">
        <f>E15</f>
        <v xml:space="preserve"> </v>
      </c>
      <c r="G115" s="33"/>
      <c r="H115" s="33"/>
      <c r="I115" s="26" t="s">
        <v>29</v>
      </c>
      <c r="J115" s="29" t="str">
        <f>E21</f>
        <v xml:space="preserve"> 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27</v>
      </c>
      <c r="D116" s="33"/>
      <c r="E116" s="33"/>
      <c r="F116" s="24" t="str">
        <f>IF(E18="","",E18)</f>
        <v>Vyplň údaj</v>
      </c>
      <c r="G116" s="33"/>
      <c r="H116" s="33"/>
      <c r="I116" s="26" t="s">
        <v>31</v>
      </c>
      <c r="J116" s="29" t="str">
        <f>E24</f>
        <v xml:space="preserve"> 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0.3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1" customFormat="1" ht="29.25" customHeight="1">
      <c r="A118" s="152"/>
      <c r="B118" s="153"/>
      <c r="C118" s="154" t="s">
        <v>96</v>
      </c>
      <c r="D118" s="155" t="s">
        <v>58</v>
      </c>
      <c r="E118" s="155" t="s">
        <v>54</v>
      </c>
      <c r="F118" s="155" t="s">
        <v>55</v>
      </c>
      <c r="G118" s="155" t="s">
        <v>97</v>
      </c>
      <c r="H118" s="155" t="s">
        <v>98</v>
      </c>
      <c r="I118" s="155" t="s">
        <v>99</v>
      </c>
      <c r="J118" s="156" t="s">
        <v>89</v>
      </c>
      <c r="K118" s="157" t="s">
        <v>100</v>
      </c>
      <c r="L118" s="158"/>
      <c r="M118" s="72" t="s">
        <v>1</v>
      </c>
      <c r="N118" s="73" t="s">
        <v>37</v>
      </c>
      <c r="O118" s="73" t="s">
        <v>101</v>
      </c>
      <c r="P118" s="73" t="s">
        <v>102</v>
      </c>
      <c r="Q118" s="73" t="s">
        <v>103</v>
      </c>
      <c r="R118" s="73" t="s">
        <v>104</v>
      </c>
      <c r="S118" s="73" t="s">
        <v>105</v>
      </c>
      <c r="T118" s="74" t="s">
        <v>106</v>
      </c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</row>
    <row r="119" spans="1:63" s="2" customFormat="1" ht="22.9" customHeight="1">
      <c r="A119" s="31"/>
      <c r="B119" s="32"/>
      <c r="C119" s="79" t="s">
        <v>107</v>
      </c>
      <c r="D119" s="33"/>
      <c r="E119" s="33"/>
      <c r="F119" s="33"/>
      <c r="G119" s="33"/>
      <c r="H119" s="33"/>
      <c r="I119" s="33"/>
      <c r="J119" s="159">
        <f>BK119</f>
        <v>0</v>
      </c>
      <c r="K119" s="33"/>
      <c r="L119" s="36"/>
      <c r="M119" s="75"/>
      <c r="N119" s="160"/>
      <c r="O119" s="76"/>
      <c r="P119" s="161">
        <f>P120</f>
        <v>0</v>
      </c>
      <c r="Q119" s="76"/>
      <c r="R119" s="161">
        <f>R120</f>
        <v>0.02407</v>
      </c>
      <c r="S119" s="76"/>
      <c r="T119" s="162">
        <f>T120</f>
        <v>0.081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4" t="s">
        <v>72</v>
      </c>
      <c r="AU119" s="14" t="s">
        <v>91</v>
      </c>
      <c r="BK119" s="163">
        <f>BK120</f>
        <v>0</v>
      </c>
    </row>
    <row r="120" spans="2:63" s="12" customFormat="1" ht="25.9" customHeight="1">
      <c r="B120" s="164"/>
      <c r="C120" s="165"/>
      <c r="D120" s="166" t="s">
        <v>72</v>
      </c>
      <c r="E120" s="167" t="s">
        <v>108</v>
      </c>
      <c r="F120" s="167" t="s">
        <v>109</v>
      </c>
      <c r="G120" s="165"/>
      <c r="H120" s="165"/>
      <c r="I120" s="168"/>
      <c r="J120" s="169">
        <f>BK120</f>
        <v>0</v>
      </c>
      <c r="K120" s="165"/>
      <c r="L120" s="170"/>
      <c r="M120" s="171"/>
      <c r="N120" s="172"/>
      <c r="O120" s="172"/>
      <c r="P120" s="173">
        <f>P121+P142</f>
        <v>0</v>
      </c>
      <c r="Q120" s="172"/>
      <c r="R120" s="173">
        <f>R121+R142</f>
        <v>0.02407</v>
      </c>
      <c r="S120" s="172"/>
      <c r="T120" s="174">
        <f>T121+T142</f>
        <v>0.081</v>
      </c>
      <c r="AR120" s="175" t="s">
        <v>83</v>
      </c>
      <c r="AT120" s="176" t="s">
        <v>72</v>
      </c>
      <c r="AU120" s="176" t="s">
        <v>73</v>
      </c>
      <c r="AY120" s="175" t="s">
        <v>110</v>
      </c>
      <c r="BK120" s="177">
        <f>BK121+BK142</f>
        <v>0</v>
      </c>
    </row>
    <row r="121" spans="2:63" s="12" customFormat="1" ht="22.9" customHeight="1">
      <c r="B121" s="164"/>
      <c r="C121" s="165"/>
      <c r="D121" s="166" t="s">
        <v>72</v>
      </c>
      <c r="E121" s="178" t="s">
        <v>111</v>
      </c>
      <c r="F121" s="178" t="s">
        <v>112</v>
      </c>
      <c r="G121" s="165"/>
      <c r="H121" s="165"/>
      <c r="I121" s="168"/>
      <c r="J121" s="179">
        <f>BK121</f>
        <v>0</v>
      </c>
      <c r="K121" s="165"/>
      <c r="L121" s="170"/>
      <c r="M121" s="171"/>
      <c r="N121" s="172"/>
      <c r="O121" s="172"/>
      <c r="P121" s="173">
        <f>SUM(P122:P141)</f>
        <v>0</v>
      </c>
      <c r="Q121" s="172"/>
      <c r="R121" s="173">
        <f>SUM(R122:R141)</f>
        <v>0.02407</v>
      </c>
      <c r="S121" s="172"/>
      <c r="T121" s="174">
        <f>SUM(T122:T141)</f>
        <v>0.081</v>
      </c>
      <c r="AR121" s="175" t="s">
        <v>83</v>
      </c>
      <c r="AT121" s="176" t="s">
        <v>72</v>
      </c>
      <c r="AU121" s="176" t="s">
        <v>81</v>
      </c>
      <c r="AY121" s="175" t="s">
        <v>110</v>
      </c>
      <c r="BK121" s="177">
        <f>SUM(BK122:BK141)</f>
        <v>0</v>
      </c>
    </row>
    <row r="122" spans="1:65" s="2" customFormat="1" ht="16.5" customHeight="1">
      <c r="A122" s="31"/>
      <c r="B122" s="32"/>
      <c r="C122" s="180" t="s">
        <v>81</v>
      </c>
      <c r="D122" s="180" t="s">
        <v>113</v>
      </c>
      <c r="E122" s="181" t="s">
        <v>114</v>
      </c>
      <c r="F122" s="182" t="s">
        <v>115</v>
      </c>
      <c r="G122" s="183" t="s">
        <v>116</v>
      </c>
      <c r="H122" s="184">
        <v>3</v>
      </c>
      <c r="I122" s="185"/>
      <c r="J122" s="186">
        <f aca="true" t="shared" si="0" ref="J122:J141">ROUND(I122*H122,2)</f>
        <v>0</v>
      </c>
      <c r="K122" s="187"/>
      <c r="L122" s="36"/>
      <c r="M122" s="188" t="s">
        <v>1</v>
      </c>
      <c r="N122" s="189" t="s">
        <v>38</v>
      </c>
      <c r="O122" s="68"/>
      <c r="P122" s="190">
        <f aca="true" t="shared" si="1" ref="P122:P141">O122*H122</f>
        <v>0</v>
      </c>
      <c r="Q122" s="190">
        <v>0</v>
      </c>
      <c r="R122" s="190">
        <f aca="true" t="shared" si="2" ref="R122:R141">Q122*H122</f>
        <v>0</v>
      </c>
      <c r="S122" s="190">
        <v>0</v>
      </c>
      <c r="T122" s="191">
        <f aca="true" t="shared" si="3" ref="T122:T141"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2" t="s">
        <v>117</v>
      </c>
      <c r="AT122" s="192" t="s">
        <v>113</v>
      </c>
      <c r="AU122" s="192" t="s">
        <v>83</v>
      </c>
      <c r="AY122" s="14" t="s">
        <v>110</v>
      </c>
      <c r="BE122" s="193">
        <f aca="true" t="shared" si="4" ref="BE122:BE141">IF(N122="základní",J122,0)</f>
        <v>0</v>
      </c>
      <c r="BF122" s="193">
        <f aca="true" t="shared" si="5" ref="BF122:BF141">IF(N122="snížená",J122,0)</f>
        <v>0</v>
      </c>
      <c r="BG122" s="193">
        <f aca="true" t="shared" si="6" ref="BG122:BG141">IF(N122="zákl. přenesená",J122,0)</f>
        <v>0</v>
      </c>
      <c r="BH122" s="193">
        <f aca="true" t="shared" si="7" ref="BH122:BH141">IF(N122="sníž. přenesená",J122,0)</f>
        <v>0</v>
      </c>
      <c r="BI122" s="193">
        <f aca="true" t="shared" si="8" ref="BI122:BI141">IF(N122="nulová",J122,0)</f>
        <v>0</v>
      </c>
      <c r="BJ122" s="14" t="s">
        <v>81</v>
      </c>
      <c r="BK122" s="193">
        <f aca="true" t="shared" si="9" ref="BK122:BK141">ROUND(I122*H122,2)</f>
        <v>0</v>
      </c>
      <c r="BL122" s="14" t="s">
        <v>117</v>
      </c>
      <c r="BM122" s="192" t="s">
        <v>118</v>
      </c>
    </row>
    <row r="123" spans="1:65" s="2" customFormat="1" ht="16.5" customHeight="1">
      <c r="A123" s="31"/>
      <c r="B123" s="32"/>
      <c r="C123" s="180" t="s">
        <v>83</v>
      </c>
      <c r="D123" s="180" t="s">
        <v>113</v>
      </c>
      <c r="E123" s="181" t="s">
        <v>119</v>
      </c>
      <c r="F123" s="182" t="s">
        <v>120</v>
      </c>
      <c r="G123" s="183" t="s">
        <v>116</v>
      </c>
      <c r="H123" s="184">
        <v>3</v>
      </c>
      <c r="I123" s="185"/>
      <c r="J123" s="186">
        <f t="shared" si="0"/>
        <v>0</v>
      </c>
      <c r="K123" s="187"/>
      <c r="L123" s="36"/>
      <c r="M123" s="188" t="s">
        <v>1</v>
      </c>
      <c r="N123" s="189" t="s">
        <v>38</v>
      </c>
      <c r="O123" s="68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2" t="s">
        <v>117</v>
      </c>
      <c r="AT123" s="192" t="s">
        <v>113</v>
      </c>
      <c r="AU123" s="192" t="s">
        <v>83</v>
      </c>
      <c r="AY123" s="14" t="s">
        <v>110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4" t="s">
        <v>81</v>
      </c>
      <c r="BK123" s="193">
        <f t="shared" si="9"/>
        <v>0</v>
      </c>
      <c r="BL123" s="14" t="s">
        <v>117</v>
      </c>
      <c r="BM123" s="192" t="s">
        <v>121</v>
      </c>
    </row>
    <row r="124" spans="1:65" s="2" customFormat="1" ht="16.5" customHeight="1">
      <c r="A124" s="31"/>
      <c r="B124" s="32"/>
      <c r="C124" s="180" t="s">
        <v>122</v>
      </c>
      <c r="D124" s="180" t="s">
        <v>113</v>
      </c>
      <c r="E124" s="181" t="s">
        <v>123</v>
      </c>
      <c r="F124" s="182" t="s">
        <v>124</v>
      </c>
      <c r="G124" s="183" t="s">
        <v>116</v>
      </c>
      <c r="H124" s="184">
        <v>3</v>
      </c>
      <c r="I124" s="185"/>
      <c r="J124" s="186">
        <f t="shared" si="0"/>
        <v>0</v>
      </c>
      <c r="K124" s="187"/>
      <c r="L124" s="36"/>
      <c r="M124" s="188" t="s">
        <v>1</v>
      </c>
      <c r="N124" s="189" t="s">
        <v>38</v>
      </c>
      <c r="O124" s="68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2" t="s">
        <v>117</v>
      </c>
      <c r="AT124" s="192" t="s">
        <v>113</v>
      </c>
      <c r="AU124" s="192" t="s">
        <v>83</v>
      </c>
      <c r="AY124" s="14" t="s">
        <v>110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4" t="s">
        <v>81</v>
      </c>
      <c r="BK124" s="193">
        <f t="shared" si="9"/>
        <v>0</v>
      </c>
      <c r="BL124" s="14" t="s">
        <v>117</v>
      </c>
      <c r="BM124" s="192" t="s">
        <v>125</v>
      </c>
    </row>
    <row r="125" spans="1:65" s="2" customFormat="1" ht="16.5" customHeight="1">
      <c r="A125" s="31"/>
      <c r="B125" s="32"/>
      <c r="C125" s="180" t="s">
        <v>126</v>
      </c>
      <c r="D125" s="180" t="s">
        <v>113</v>
      </c>
      <c r="E125" s="181" t="s">
        <v>127</v>
      </c>
      <c r="F125" s="182" t="s">
        <v>128</v>
      </c>
      <c r="G125" s="183" t="s">
        <v>129</v>
      </c>
      <c r="H125" s="184">
        <v>1</v>
      </c>
      <c r="I125" s="185"/>
      <c r="J125" s="186">
        <f t="shared" si="0"/>
        <v>0</v>
      </c>
      <c r="K125" s="187"/>
      <c r="L125" s="36"/>
      <c r="M125" s="188" t="s">
        <v>1</v>
      </c>
      <c r="N125" s="189" t="s">
        <v>38</v>
      </c>
      <c r="O125" s="68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2" t="s">
        <v>117</v>
      </c>
      <c r="AT125" s="192" t="s">
        <v>113</v>
      </c>
      <c r="AU125" s="192" t="s">
        <v>83</v>
      </c>
      <c r="AY125" s="14" t="s">
        <v>110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4" t="s">
        <v>81</v>
      </c>
      <c r="BK125" s="193">
        <f t="shared" si="9"/>
        <v>0</v>
      </c>
      <c r="BL125" s="14" t="s">
        <v>117</v>
      </c>
      <c r="BM125" s="192" t="s">
        <v>130</v>
      </c>
    </row>
    <row r="126" spans="1:65" s="2" customFormat="1" ht="16.5" customHeight="1">
      <c r="A126" s="31"/>
      <c r="B126" s="32"/>
      <c r="C126" s="180" t="s">
        <v>131</v>
      </c>
      <c r="D126" s="180" t="s">
        <v>113</v>
      </c>
      <c r="E126" s="181" t="s">
        <v>132</v>
      </c>
      <c r="F126" s="182" t="s">
        <v>133</v>
      </c>
      <c r="G126" s="183" t="s">
        <v>116</v>
      </c>
      <c r="H126" s="184">
        <v>3</v>
      </c>
      <c r="I126" s="185"/>
      <c r="J126" s="186">
        <f t="shared" si="0"/>
        <v>0</v>
      </c>
      <c r="K126" s="187"/>
      <c r="L126" s="36"/>
      <c r="M126" s="188" t="s">
        <v>1</v>
      </c>
      <c r="N126" s="189" t="s">
        <v>38</v>
      </c>
      <c r="O126" s="68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2" t="s">
        <v>117</v>
      </c>
      <c r="AT126" s="192" t="s">
        <v>113</v>
      </c>
      <c r="AU126" s="192" t="s">
        <v>83</v>
      </c>
      <c r="AY126" s="14" t="s">
        <v>110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4" t="s">
        <v>81</v>
      </c>
      <c r="BK126" s="193">
        <f t="shared" si="9"/>
        <v>0</v>
      </c>
      <c r="BL126" s="14" t="s">
        <v>117</v>
      </c>
      <c r="BM126" s="192" t="s">
        <v>134</v>
      </c>
    </row>
    <row r="127" spans="1:65" s="2" customFormat="1" ht="16.5" customHeight="1">
      <c r="A127" s="31"/>
      <c r="B127" s="32"/>
      <c r="C127" s="180" t="s">
        <v>135</v>
      </c>
      <c r="D127" s="180" t="s">
        <v>113</v>
      </c>
      <c r="E127" s="181" t="s">
        <v>136</v>
      </c>
      <c r="F127" s="182" t="s">
        <v>137</v>
      </c>
      <c r="G127" s="183" t="s">
        <v>116</v>
      </c>
      <c r="H127" s="184">
        <v>4</v>
      </c>
      <c r="I127" s="185"/>
      <c r="J127" s="186">
        <f t="shared" si="0"/>
        <v>0</v>
      </c>
      <c r="K127" s="187"/>
      <c r="L127" s="36"/>
      <c r="M127" s="188" t="s">
        <v>1</v>
      </c>
      <c r="N127" s="189" t="s">
        <v>38</v>
      </c>
      <c r="O127" s="68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2" t="s">
        <v>117</v>
      </c>
      <c r="AT127" s="192" t="s">
        <v>113</v>
      </c>
      <c r="AU127" s="192" t="s">
        <v>83</v>
      </c>
      <c r="AY127" s="14" t="s">
        <v>110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4" t="s">
        <v>81</v>
      </c>
      <c r="BK127" s="193">
        <f t="shared" si="9"/>
        <v>0</v>
      </c>
      <c r="BL127" s="14" t="s">
        <v>117</v>
      </c>
      <c r="BM127" s="192" t="s">
        <v>138</v>
      </c>
    </row>
    <row r="128" spans="1:65" s="2" customFormat="1" ht="24.2" customHeight="1">
      <c r="A128" s="31"/>
      <c r="B128" s="32"/>
      <c r="C128" s="180" t="s">
        <v>139</v>
      </c>
      <c r="D128" s="180" t="s">
        <v>113</v>
      </c>
      <c r="E128" s="181" t="s">
        <v>140</v>
      </c>
      <c r="F128" s="182" t="s">
        <v>141</v>
      </c>
      <c r="G128" s="183" t="s">
        <v>116</v>
      </c>
      <c r="H128" s="184">
        <v>7</v>
      </c>
      <c r="I128" s="185"/>
      <c r="J128" s="186">
        <f t="shared" si="0"/>
        <v>0</v>
      </c>
      <c r="K128" s="187"/>
      <c r="L128" s="36"/>
      <c r="M128" s="188" t="s">
        <v>1</v>
      </c>
      <c r="N128" s="189" t="s">
        <v>38</v>
      </c>
      <c r="O128" s="68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2" t="s">
        <v>117</v>
      </c>
      <c r="AT128" s="192" t="s">
        <v>113</v>
      </c>
      <c r="AU128" s="192" t="s">
        <v>83</v>
      </c>
      <c r="AY128" s="14" t="s">
        <v>110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4" t="s">
        <v>81</v>
      </c>
      <c r="BK128" s="193">
        <f t="shared" si="9"/>
        <v>0</v>
      </c>
      <c r="BL128" s="14" t="s">
        <v>117</v>
      </c>
      <c r="BM128" s="192" t="s">
        <v>142</v>
      </c>
    </row>
    <row r="129" spans="1:65" s="2" customFormat="1" ht="24.2" customHeight="1">
      <c r="A129" s="31"/>
      <c r="B129" s="32"/>
      <c r="C129" s="180" t="s">
        <v>143</v>
      </c>
      <c r="D129" s="180" t="s">
        <v>113</v>
      </c>
      <c r="E129" s="181" t="s">
        <v>144</v>
      </c>
      <c r="F129" s="182" t="s">
        <v>145</v>
      </c>
      <c r="G129" s="183" t="s">
        <v>116</v>
      </c>
      <c r="H129" s="184">
        <v>3</v>
      </c>
      <c r="I129" s="185"/>
      <c r="J129" s="186">
        <f t="shared" si="0"/>
        <v>0</v>
      </c>
      <c r="K129" s="187"/>
      <c r="L129" s="36"/>
      <c r="M129" s="188" t="s">
        <v>1</v>
      </c>
      <c r="N129" s="189" t="s">
        <v>38</v>
      </c>
      <c r="O129" s="68"/>
      <c r="P129" s="190">
        <f t="shared" si="1"/>
        <v>0</v>
      </c>
      <c r="Q129" s="190">
        <v>2E-05</v>
      </c>
      <c r="R129" s="190">
        <f t="shared" si="2"/>
        <v>6.000000000000001E-05</v>
      </c>
      <c r="S129" s="190">
        <v>0.014</v>
      </c>
      <c r="T129" s="191">
        <f t="shared" si="3"/>
        <v>0.042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2" t="s">
        <v>117</v>
      </c>
      <c r="AT129" s="192" t="s">
        <v>113</v>
      </c>
      <c r="AU129" s="192" t="s">
        <v>83</v>
      </c>
      <c r="AY129" s="14" t="s">
        <v>110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4" t="s">
        <v>81</v>
      </c>
      <c r="BK129" s="193">
        <f t="shared" si="9"/>
        <v>0</v>
      </c>
      <c r="BL129" s="14" t="s">
        <v>117</v>
      </c>
      <c r="BM129" s="192" t="s">
        <v>146</v>
      </c>
    </row>
    <row r="130" spans="1:65" s="2" customFormat="1" ht="24.2" customHeight="1">
      <c r="A130" s="31"/>
      <c r="B130" s="32"/>
      <c r="C130" s="180" t="s">
        <v>147</v>
      </c>
      <c r="D130" s="180" t="s">
        <v>113</v>
      </c>
      <c r="E130" s="181" t="s">
        <v>148</v>
      </c>
      <c r="F130" s="182" t="s">
        <v>149</v>
      </c>
      <c r="G130" s="183" t="s">
        <v>116</v>
      </c>
      <c r="H130" s="184">
        <v>1</v>
      </c>
      <c r="I130" s="185"/>
      <c r="J130" s="186">
        <f t="shared" si="0"/>
        <v>0</v>
      </c>
      <c r="K130" s="187"/>
      <c r="L130" s="36"/>
      <c r="M130" s="188" t="s">
        <v>1</v>
      </c>
      <c r="N130" s="189" t="s">
        <v>38</v>
      </c>
      <c r="O130" s="68"/>
      <c r="P130" s="190">
        <f t="shared" si="1"/>
        <v>0</v>
      </c>
      <c r="Q130" s="190">
        <v>2E-05</v>
      </c>
      <c r="R130" s="190">
        <f t="shared" si="2"/>
        <v>2E-05</v>
      </c>
      <c r="S130" s="190">
        <v>0.039</v>
      </c>
      <c r="T130" s="191">
        <f t="shared" si="3"/>
        <v>0.039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2" t="s">
        <v>117</v>
      </c>
      <c r="AT130" s="192" t="s">
        <v>113</v>
      </c>
      <c r="AU130" s="192" t="s">
        <v>83</v>
      </c>
      <c r="AY130" s="14" t="s">
        <v>110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4" t="s">
        <v>81</v>
      </c>
      <c r="BK130" s="193">
        <f t="shared" si="9"/>
        <v>0</v>
      </c>
      <c r="BL130" s="14" t="s">
        <v>117</v>
      </c>
      <c r="BM130" s="192" t="s">
        <v>150</v>
      </c>
    </row>
    <row r="131" spans="1:65" s="2" customFormat="1" ht="16.5" customHeight="1">
      <c r="A131" s="31"/>
      <c r="B131" s="32"/>
      <c r="C131" s="180" t="s">
        <v>151</v>
      </c>
      <c r="D131" s="180" t="s">
        <v>113</v>
      </c>
      <c r="E131" s="181" t="s">
        <v>152</v>
      </c>
      <c r="F131" s="182" t="s">
        <v>153</v>
      </c>
      <c r="G131" s="183" t="s">
        <v>154</v>
      </c>
      <c r="H131" s="184">
        <v>2</v>
      </c>
      <c r="I131" s="185"/>
      <c r="J131" s="186">
        <f t="shared" si="0"/>
        <v>0</v>
      </c>
      <c r="K131" s="187"/>
      <c r="L131" s="36"/>
      <c r="M131" s="188" t="s">
        <v>1</v>
      </c>
      <c r="N131" s="189" t="s">
        <v>38</v>
      </c>
      <c r="O131" s="68"/>
      <c r="P131" s="190">
        <f t="shared" si="1"/>
        <v>0</v>
      </c>
      <c r="Q131" s="190">
        <v>0.0036</v>
      </c>
      <c r="R131" s="190">
        <f t="shared" si="2"/>
        <v>0.0072</v>
      </c>
      <c r="S131" s="190">
        <v>0</v>
      </c>
      <c r="T131" s="191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2" t="s">
        <v>117</v>
      </c>
      <c r="AT131" s="192" t="s">
        <v>113</v>
      </c>
      <c r="AU131" s="192" t="s">
        <v>83</v>
      </c>
      <c r="AY131" s="14" t="s">
        <v>110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4" t="s">
        <v>81</v>
      </c>
      <c r="BK131" s="193">
        <f t="shared" si="9"/>
        <v>0</v>
      </c>
      <c r="BL131" s="14" t="s">
        <v>117</v>
      </c>
      <c r="BM131" s="192" t="s">
        <v>155</v>
      </c>
    </row>
    <row r="132" spans="1:65" s="2" customFormat="1" ht="16.5" customHeight="1">
      <c r="A132" s="31"/>
      <c r="B132" s="32"/>
      <c r="C132" s="180" t="s">
        <v>156</v>
      </c>
      <c r="D132" s="180" t="s">
        <v>113</v>
      </c>
      <c r="E132" s="181" t="s">
        <v>157</v>
      </c>
      <c r="F132" s="182" t="s">
        <v>158</v>
      </c>
      <c r="G132" s="183" t="s">
        <v>154</v>
      </c>
      <c r="H132" s="184">
        <v>1</v>
      </c>
      <c r="I132" s="185"/>
      <c r="J132" s="186">
        <f t="shared" si="0"/>
        <v>0</v>
      </c>
      <c r="K132" s="187"/>
      <c r="L132" s="36"/>
      <c r="M132" s="188" t="s">
        <v>1</v>
      </c>
      <c r="N132" s="189" t="s">
        <v>38</v>
      </c>
      <c r="O132" s="68"/>
      <c r="P132" s="190">
        <f t="shared" si="1"/>
        <v>0</v>
      </c>
      <c r="Q132" s="190">
        <v>0.00606</v>
      </c>
      <c r="R132" s="190">
        <f t="shared" si="2"/>
        <v>0.00606</v>
      </c>
      <c r="S132" s="190">
        <v>0</v>
      </c>
      <c r="T132" s="191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2" t="s">
        <v>117</v>
      </c>
      <c r="AT132" s="192" t="s">
        <v>113</v>
      </c>
      <c r="AU132" s="192" t="s">
        <v>83</v>
      </c>
      <c r="AY132" s="14" t="s">
        <v>110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4" t="s">
        <v>81</v>
      </c>
      <c r="BK132" s="193">
        <f t="shared" si="9"/>
        <v>0</v>
      </c>
      <c r="BL132" s="14" t="s">
        <v>117</v>
      </c>
      <c r="BM132" s="192" t="s">
        <v>159</v>
      </c>
    </row>
    <row r="133" spans="1:65" s="2" customFormat="1" ht="16.5" customHeight="1">
      <c r="A133" s="31"/>
      <c r="B133" s="32"/>
      <c r="C133" s="180" t="s">
        <v>160</v>
      </c>
      <c r="D133" s="180" t="s">
        <v>113</v>
      </c>
      <c r="E133" s="181" t="s">
        <v>161</v>
      </c>
      <c r="F133" s="182" t="s">
        <v>162</v>
      </c>
      <c r="G133" s="183" t="s">
        <v>154</v>
      </c>
      <c r="H133" s="184">
        <v>1</v>
      </c>
      <c r="I133" s="185"/>
      <c r="J133" s="186">
        <f t="shared" si="0"/>
        <v>0</v>
      </c>
      <c r="K133" s="187"/>
      <c r="L133" s="36"/>
      <c r="M133" s="188" t="s">
        <v>1</v>
      </c>
      <c r="N133" s="189" t="s">
        <v>38</v>
      </c>
      <c r="O133" s="68"/>
      <c r="P133" s="190">
        <f t="shared" si="1"/>
        <v>0</v>
      </c>
      <c r="Q133" s="190">
        <v>0.01073</v>
      </c>
      <c r="R133" s="190">
        <f t="shared" si="2"/>
        <v>0.01073</v>
      </c>
      <c r="S133" s="190">
        <v>0</v>
      </c>
      <c r="T133" s="191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2" t="s">
        <v>117</v>
      </c>
      <c r="AT133" s="192" t="s">
        <v>113</v>
      </c>
      <c r="AU133" s="192" t="s">
        <v>83</v>
      </c>
      <c r="AY133" s="14" t="s">
        <v>110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14" t="s">
        <v>81</v>
      </c>
      <c r="BK133" s="193">
        <f t="shared" si="9"/>
        <v>0</v>
      </c>
      <c r="BL133" s="14" t="s">
        <v>117</v>
      </c>
      <c r="BM133" s="192" t="s">
        <v>163</v>
      </c>
    </row>
    <row r="134" spans="1:65" s="2" customFormat="1" ht="16.5" customHeight="1">
      <c r="A134" s="31"/>
      <c r="B134" s="32"/>
      <c r="C134" s="194" t="s">
        <v>164</v>
      </c>
      <c r="D134" s="194" t="s">
        <v>165</v>
      </c>
      <c r="E134" s="195" t="s">
        <v>166</v>
      </c>
      <c r="F134" s="196" t="s">
        <v>167</v>
      </c>
      <c r="G134" s="197" t="s">
        <v>116</v>
      </c>
      <c r="H134" s="198">
        <v>2</v>
      </c>
      <c r="I134" s="199"/>
      <c r="J134" s="200">
        <f t="shared" si="0"/>
        <v>0</v>
      </c>
      <c r="K134" s="201"/>
      <c r="L134" s="202"/>
      <c r="M134" s="203" t="s">
        <v>1</v>
      </c>
      <c r="N134" s="204" t="s">
        <v>38</v>
      </c>
      <c r="O134" s="68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2" t="s">
        <v>168</v>
      </c>
      <c r="AT134" s="192" t="s">
        <v>165</v>
      </c>
      <c r="AU134" s="192" t="s">
        <v>83</v>
      </c>
      <c r="AY134" s="14" t="s">
        <v>110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4" t="s">
        <v>81</v>
      </c>
      <c r="BK134" s="193">
        <f t="shared" si="9"/>
        <v>0</v>
      </c>
      <c r="BL134" s="14" t="s">
        <v>117</v>
      </c>
      <c r="BM134" s="192" t="s">
        <v>169</v>
      </c>
    </row>
    <row r="135" spans="1:65" s="2" customFormat="1" ht="16.5" customHeight="1">
      <c r="A135" s="31"/>
      <c r="B135" s="32"/>
      <c r="C135" s="194" t="s">
        <v>170</v>
      </c>
      <c r="D135" s="194" t="s">
        <v>165</v>
      </c>
      <c r="E135" s="195" t="s">
        <v>171</v>
      </c>
      <c r="F135" s="196" t="s">
        <v>172</v>
      </c>
      <c r="G135" s="197" t="s">
        <v>116</v>
      </c>
      <c r="H135" s="198">
        <v>1</v>
      </c>
      <c r="I135" s="199"/>
      <c r="J135" s="200">
        <f t="shared" si="0"/>
        <v>0</v>
      </c>
      <c r="K135" s="201"/>
      <c r="L135" s="202"/>
      <c r="M135" s="203" t="s">
        <v>1</v>
      </c>
      <c r="N135" s="204" t="s">
        <v>38</v>
      </c>
      <c r="O135" s="68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2" t="s">
        <v>168</v>
      </c>
      <c r="AT135" s="192" t="s">
        <v>165</v>
      </c>
      <c r="AU135" s="192" t="s">
        <v>83</v>
      </c>
      <c r="AY135" s="14" t="s">
        <v>110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4" t="s">
        <v>81</v>
      </c>
      <c r="BK135" s="193">
        <f t="shared" si="9"/>
        <v>0</v>
      </c>
      <c r="BL135" s="14" t="s">
        <v>117</v>
      </c>
      <c r="BM135" s="192" t="s">
        <v>173</v>
      </c>
    </row>
    <row r="136" spans="1:65" s="2" customFormat="1" ht="16.5" customHeight="1">
      <c r="A136" s="31"/>
      <c r="B136" s="32"/>
      <c r="C136" s="194" t="s">
        <v>8</v>
      </c>
      <c r="D136" s="194" t="s">
        <v>165</v>
      </c>
      <c r="E136" s="195" t="s">
        <v>174</v>
      </c>
      <c r="F136" s="196" t="s">
        <v>175</v>
      </c>
      <c r="G136" s="197" t="s">
        <v>116</v>
      </c>
      <c r="H136" s="198">
        <v>1</v>
      </c>
      <c r="I136" s="199"/>
      <c r="J136" s="200">
        <f t="shared" si="0"/>
        <v>0</v>
      </c>
      <c r="K136" s="201"/>
      <c r="L136" s="202"/>
      <c r="M136" s="203" t="s">
        <v>1</v>
      </c>
      <c r="N136" s="204" t="s">
        <v>38</v>
      </c>
      <c r="O136" s="68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2" t="s">
        <v>168</v>
      </c>
      <c r="AT136" s="192" t="s">
        <v>165</v>
      </c>
      <c r="AU136" s="192" t="s">
        <v>83</v>
      </c>
      <c r="AY136" s="14" t="s">
        <v>110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4" t="s">
        <v>81</v>
      </c>
      <c r="BK136" s="193">
        <f t="shared" si="9"/>
        <v>0</v>
      </c>
      <c r="BL136" s="14" t="s">
        <v>117</v>
      </c>
      <c r="BM136" s="192" t="s">
        <v>176</v>
      </c>
    </row>
    <row r="137" spans="1:65" s="2" customFormat="1" ht="16.5" customHeight="1">
      <c r="A137" s="31"/>
      <c r="B137" s="32"/>
      <c r="C137" s="194" t="s">
        <v>117</v>
      </c>
      <c r="D137" s="194" t="s">
        <v>165</v>
      </c>
      <c r="E137" s="195" t="s">
        <v>177</v>
      </c>
      <c r="F137" s="196" t="s">
        <v>178</v>
      </c>
      <c r="G137" s="197" t="s">
        <v>116</v>
      </c>
      <c r="H137" s="198">
        <v>3</v>
      </c>
      <c r="I137" s="199"/>
      <c r="J137" s="200">
        <f t="shared" si="0"/>
        <v>0</v>
      </c>
      <c r="K137" s="201"/>
      <c r="L137" s="202"/>
      <c r="M137" s="203" t="s">
        <v>1</v>
      </c>
      <c r="N137" s="204" t="s">
        <v>38</v>
      </c>
      <c r="O137" s="68"/>
      <c r="P137" s="190">
        <f t="shared" si="1"/>
        <v>0</v>
      </c>
      <c r="Q137" s="190">
        <v>0</v>
      </c>
      <c r="R137" s="190">
        <f t="shared" si="2"/>
        <v>0</v>
      </c>
      <c r="S137" s="190">
        <v>0</v>
      </c>
      <c r="T137" s="191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2" t="s">
        <v>168</v>
      </c>
      <c r="AT137" s="192" t="s">
        <v>165</v>
      </c>
      <c r="AU137" s="192" t="s">
        <v>83</v>
      </c>
      <c r="AY137" s="14" t="s">
        <v>110</v>
      </c>
      <c r="BE137" s="193">
        <f t="shared" si="4"/>
        <v>0</v>
      </c>
      <c r="BF137" s="193">
        <f t="shared" si="5"/>
        <v>0</v>
      </c>
      <c r="BG137" s="193">
        <f t="shared" si="6"/>
        <v>0</v>
      </c>
      <c r="BH137" s="193">
        <f t="shared" si="7"/>
        <v>0</v>
      </c>
      <c r="BI137" s="193">
        <f t="shared" si="8"/>
        <v>0</v>
      </c>
      <c r="BJ137" s="14" t="s">
        <v>81</v>
      </c>
      <c r="BK137" s="193">
        <f t="shared" si="9"/>
        <v>0</v>
      </c>
      <c r="BL137" s="14" t="s">
        <v>117</v>
      </c>
      <c r="BM137" s="192" t="s">
        <v>179</v>
      </c>
    </row>
    <row r="138" spans="1:65" s="2" customFormat="1" ht="16.5" customHeight="1">
      <c r="A138" s="31"/>
      <c r="B138" s="32"/>
      <c r="C138" s="194" t="s">
        <v>180</v>
      </c>
      <c r="D138" s="194" t="s">
        <v>165</v>
      </c>
      <c r="E138" s="195" t="s">
        <v>181</v>
      </c>
      <c r="F138" s="196" t="s">
        <v>182</v>
      </c>
      <c r="G138" s="197" t="s">
        <v>116</v>
      </c>
      <c r="H138" s="198">
        <v>1</v>
      </c>
      <c r="I138" s="199"/>
      <c r="J138" s="200">
        <f t="shared" si="0"/>
        <v>0</v>
      </c>
      <c r="K138" s="201"/>
      <c r="L138" s="202"/>
      <c r="M138" s="203" t="s">
        <v>1</v>
      </c>
      <c r="N138" s="204" t="s">
        <v>38</v>
      </c>
      <c r="O138" s="68"/>
      <c r="P138" s="190">
        <f t="shared" si="1"/>
        <v>0</v>
      </c>
      <c r="Q138" s="190">
        <v>0</v>
      </c>
      <c r="R138" s="190">
        <f t="shared" si="2"/>
        <v>0</v>
      </c>
      <c r="S138" s="190">
        <v>0</v>
      </c>
      <c r="T138" s="191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2" t="s">
        <v>168</v>
      </c>
      <c r="AT138" s="192" t="s">
        <v>165</v>
      </c>
      <c r="AU138" s="192" t="s">
        <v>83</v>
      </c>
      <c r="AY138" s="14" t="s">
        <v>110</v>
      </c>
      <c r="BE138" s="193">
        <f t="shared" si="4"/>
        <v>0</v>
      </c>
      <c r="BF138" s="193">
        <f t="shared" si="5"/>
        <v>0</v>
      </c>
      <c r="BG138" s="193">
        <f t="shared" si="6"/>
        <v>0</v>
      </c>
      <c r="BH138" s="193">
        <f t="shared" si="7"/>
        <v>0</v>
      </c>
      <c r="BI138" s="193">
        <f t="shared" si="8"/>
        <v>0</v>
      </c>
      <c r="BJ138" s="14" t="s">
        <v>81</v>
      </c>
      <c r="BK138" s="193">
        <f t="shared" si="9"/>
        <v>0</v>
      </c>
      <c r="BL138" s="14" t="s">
        <v>117</v>
      </c>
      <c r="BM138" s="192" t="s">
        <v>183</v>
      </c>
    </row>
    <row r="139" spans="1:65" s="2" customFormat="1" ht="16.5" customHeight="1">
      <c r="A139" s="31"/>
      <c r="B139" s="32"/>
      <c r="C139" s="180" t="s">
        <v>184</v>
      </c>
      <c r="D139" s="180" t="s">
        <v>113</v>
      </c>
      <c r="E139" s="181" t="s">
        <v>185</v>
      </c>
      <c r="F139" s="182" t="s">
        <v>186</v>
      </c>
      <c r="G139" s="183" t="s">
        <v>129</v>
      </c>
      <c r="H139" s="184">
        <v>1</v>
      </c>
      <c r="I139" s="185"/>
      <c r="J139" s="186">
        <f t="shared" si="0"/>
        <v>0</v>
      </c>
      <c r="K139" s="187"/>
      <c r="L139" s="36"/>
      <c r="M139" s="188" t="s">
        <v>1</v>
      </c>
      <c r="N139" s="189" t="s">
        <v>38</v>
      </c>
      <c r="O139" s="68"/>
      <c r="P139" s="190">
        <f t="shared" si="1"/>
        <v>0</v>
      </c>
      <c r="Q139" s="190">
        <v>0</v>
      </c>
      <c r="R139" s="190">
        <f t="shared" si="2"/>
        <v>0</v>
      </c>
      <c r="S139" s="190">
        <v>0</v>
      </c>
      <c r="T139" s="191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2" t="s">
        <v>117</v>
      </c>
      <c r="AT139" s="192" t="s">
        <v>113</v>
      </c>
      <c r="AU139" s="192" t="s">
        <v>83</v>
      </c>
      <c r="AY139" s="14" t="s">
        <v>110</v>
      </c>
      <c r="BE139" s="193">
        <f t="shared" si="4"/>
        <v>0</v>
      </c>
      <c r="BF139" s="193">
        <f t="shared" si="5"/>
        <v>0</v>
      </c>
      <c r="BG139" s="193">
        <f t="shared" si="6"/>
        <v>0</v>
      </c>
      <c r="BH139" s="193">
        <f t="shared" si="7"/>
        <v>0</v>
      </c>
      <c r="BI139" s="193">
        <f t="shared" si="8"/>
        <v>0</v>
      </c>
      <c r="BJ139" s="14" t="s">
        <v>81</v>
      </c>
      <c r="BK139" s="193">
        <f t="shared" si="9"/>
        <v>0</v>
      </c>
      <c r="BL139" s="14" t="s">
        <v>117</v>
      </c>
      <c r="BM139" s="192" t="s">
        <v>187</v>
      </c>
    </row>
    <row r="140" spans="1:65" s="2" customFormat="1" ht="24.2" customHeight="1">
      <c r="A140" s="31"/>
      <c r="B140" s="32"/>
      <c r="C140" s="180" t="s">
        <v>188</v>
      </c>
      <c r="D140" s="180" t="s">
        <v>113</v>
      </c>
      <c r="E140" s="181" t="s">
        <v>189</v>
      </c>
      <c r="F140" s="182" t="s">
        <v>190</v>
      </c>
      <c r="G140" s="183" t="s">
        <v>191</v>
      </c>
      <c r="H140" s="205"/>
      <c r="I140" s="185"/>
      <c r="J140" s="186">
        <f t="shared" si="0"/>
        <v>0</v>
      </c>
      <c r="K140" s="187"/>
      <c r="L140" s="36"/>
      <c r="M140" s="188" t="s">
        <v>1</v>
      </c>
      <c r="N140" s="189" t="s">
        <v>38</v>
      </c>
      <c r="O140" s="68"/>
      <c r="P140" s="190">
        <f t="shared" si="1"/>
        <v>0</v>
      </c>
      <c r="Q140" s="190">
        <v>0</v>
      </c>
      <c r="R140" s="190">
        <f t="shared" si="2"/>
        <v>0</v>
      </c>
      <c r="S140" s="190">
        <v>0</v>
      </c>
      <c r="T140" s="191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2" t="s">
        <v>117</v>
      </c>
      <c r="AT140" s="192" t="s">
        <v>113</v>
      </c>
      <c r="AU140" s="192" t="s">
        <v>83</v>
      </c>
      <c r="AY140" s="14" t="s">
        <v>110</v>
      </c>
      <c r="BE140" s="193">
        <f t="shared" si="4"/>
        <v>0</v>
      </c>
      <c r="BF140" s="193">
        <f t="shared" si="5"/>
        <v>0</v>
      </c>
      <c r="BG140" s="193">
        <f t="shared" si="6"/>
        <v>0</v>
      </c>
      <c r="BH140" s="193">
        <f t="shared" si="7"/>
        <v>0</v>
      </c>
      <c r="BI140" s="193">
        <f t="shared" si="8"/>
        <v>0</v>
      </c>
      <c r="BJ140" s="14" t="s">
        <v>81</v>
      </c>
      <c r="BK140" s="193">
        <f t="shared" si="9"/>
        <v>0</v>
      </c>
      <c r="BL140" s="14" t="s">
        <v>117</v>
      </c>
      <c r="BM140" s="192" t="s">
        <v>192</v>
      </c>
    </row>
    <row r="141" spans="1:65" s="2" customFormat="1" ht="24.2" customHeight="1">
      <c r="A141" s="31"/>
      <c r="B141" s="32"/>
      <c r="C141" s="180" t="s">
        <v>193</v>
      </c>
      <c r="D141" s="180" t="s">
        <v>113</v>
      </c>
      <c r="E141" s="181" t="s">
        <v>194</v>
      </c>
      <c r="F141" s="182" t="s">
        <v>195</v>
      </c>
      <c r="G141" s="183" t="s">
        <v>191</v>
      </c>
      <c r="H141" s="205"/>
      <c r="I141" s="185"/>
      <c r="J141" s="186">
        <f t="shared" si="0"/>
        <v>0</v>
      </c>
      <c r="K141" s="187"/>
      <c r="L141" s="36"/>
      <c r="M141" s="188" t="s">
        <v>1</v>
      </c>
      <c r="N141" s="189" t="s">
        <v>38</v>
      </c>
      <c r="O141" s="68"/>
      <c r="P141" s="190">
        <f t="shared" si="1"/>
        <v>0</v>
      </c>
      <c r="Q141" s="190">
        <v>0</v>
      </c>
      <c r="R141" s="190">
        <f t="shared" si="2"/>
        <v>0</v>
      </c>
      <c r="S141" s="190">
        <v>0</v>
      </c>
      <c r="T141" s="191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2" t="s">
        <v>117</v>
      </c>
      <c r="AT141" s="192" t="s">
        <v>113</v>
      </c>
      <c r="AU141" s="192" t="s">
        <v>83</v>
      </c>
      <c r="AY141" s="14" t="s">
        <v>110</v>
      </c>
      <c r="BE141" s="193">
        <f t="shared" si="4"/>
        <v>0</v>
      </c>
      <c r="BF141" s="193">
        <f t="shared" si="5"/>
        <v>0</v>
      </c>
      <c r="BG141" s="193">
        <f t="shared" si="6"/>
        <v>0</v>
      </c>
      <c r="BH141" s="193">
        <f t="shared" si="7"/>
        <v>0</v>
      </c>
      <c r="BI141" s="193">
        <f t="shared" si="8"/>
        <v>0</v>
      </c>
      <c r="BJ141" s="14" t="s">
        <v>81</v>
      </c>
      <c r="BK141" s="193">
        <f t="shared" si="9"/>
        <v>0</v>
      </c>
      <c r="BL141" s="14" t="s">
        <v>117</v>
      </c>
      <c r="BM141" s="192" t="s">
        <v>196</v>
      </c>
    </row>
    <row r="142" spans="2:63" s="12" customFormat="1" ht="22.9" customHeight="1">
      <c r="B142" s="164"/>
      <c r="C142" s="165"/>
      <c r="D142" s="166" t="s">
        <v>72</v>
      </c>
      <c r="E142" s="178" t="s">
        <v>197</v>
      </c>
      <c r="F142" s="178" t="s">
        <v>198</v>
      </c>
      <c r="G142" s="165"/>
      <c r="H142" s="165"/>
      <c r="I142" s="168"/>
      <c r="J142" s="179">
        <f>BK142</f>
        <v>0</v>
      </c>
      <c r="K142" s="165"/>
      <c r="L142" s="170"/>
      <c r="M142" s="171"/>
      <c r="N142" s="172"/>
      <c r="O142" s="172"/>
      <c r="P142" s="173">
        <f>SUM(P143:P151)</f>
        <v>0</v>
      </c>
      <c r="Q142" s="172"/>
      <c r="R142" s="173">
        <f>SUM(R143:R151)</f>
        <v>0</v>
      </c>
      <c r="S142" s="172"/>
      <c r="T142" s="174">
        <f>SUM(T143:T151)</f>
        <v>0</v>
      </c>
      <c r="AR142" s="175" t="s">
        <v>83</v>
      </c>
      <c r="AT142" s="176" t="s">
        <v>72</v>
      </c>
      <c r="AU142" s="176" t="s">
        <v>81</v>
      </c>
      <c r="AY142" s="175" t="s">
        <v>110</v>
      </c>
      <c r="BK142" s="177">
        <f>SUM(BK143:BK151)</f>
        <v>0</v>
      </c>
    </row>
    <row r="143" spans="1:65" s="2" customFormat="1" ht="16.5" customHeight="1">
      <c r="A143" s="31"/>
      <c r="B143" s="32"/>
      <c r="C143" s="180" t="s">
        <v>7</v>
      </c>
      <c r="D143" s="180" t="s">
        <v>113</v>
      </c>
      <c r="E143" s="181" t="s">
        <v>199</v>
      </c>
      <c r="F143" s="182" t="s">
        <v>200</v>
      </c>
      <c r="G143" s="183" t="s">
        <v>129</v>
      </c>
      <c r="H143" s="184">
        <v>1</v>
      </c>
      <c r="I143" s="185"/>
      <c r="J143" s="186">
        <f aca="true" t="shared" si="10" ref="J143:J151">ROUND(I143*H143,2)</f>
        <v>0</v>
      </c>
      <c r="K143" s="187"/>
      <c r="L143" s="36"/>
      <c r="M143" s="188" t="s">
        <v>1</v>
      </c>
      <c r="N143" s="189" t="s">
        <v>38</v>
      </c>
      <c r="O143" s="68"/>
      <c r="P143" s="190">
        <f aca="true" t="shared" si="11" ref="P143:P151">O143*H143</f>
        <v>0</v>
      </c>
      <c r="Q143" s="190">
        <v>0</v>
      </c>
      <c r="R143" s="190">
        <f aca="true" t="shared" si="12" ref="R143:R151">Q143*H143</f>
        <v>0</v>
      </c>
      <c r="S143" s="190">
        <v>0</v>
      </c>
      <c r="T143" s="191">
        <f aca="true" t="shared" si="13" ref="T143:T151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2" t="s">
        <v>117</v>
      </c>
      <c r="AT143" s="192" t="s">
        <v>113</v>
      </c>
      <c r="AU143" s="192" t="s">
        <v>83</v>
      </c>
      <c r="AY143" s="14" t="s">
        <v>110</v>
      </c>
      <c r="BE143" s="193">
        <f aca="true" t="shared" si="14" ref="BE143:BE151">IF(N143="základní",J143,0)</f>
        <v>0</v>
      </c>
      <c r="BF143" s="193">
        <f aca="true" t="shared" si="15" ref="BF143:BF151">IF(N143="snížená",J143,0)</f>
        <v>0</v>
      </c>
      <c r="BG143" s="193">
        <f aca="true" t="shared" si="16" ref="BG143:BG151">IF(N143="zákl. přenesená",J143,0)</f>
        <v>0</v>
      </c>
      <c r="BH143" s="193">
        <f aca="true" t="shared" si="17" ref="BH143:BH151">IF(N143="sníž. přenesená",J143,0)</f>
        <v>0</v>
      </c>
      <c r="BI143" s="193">
        <f aca="true" t="shared" si="18" ref="BI143:BI151">IF(N143="nulová",J143,0)</f>
        <v>0</v>
      </c>
      <c r="BJ143" s="14" t="s">
        <v>81</v>
      </c>
      <c r="BK143" s="193">
        <f aca="true" t="shared" si="19" ref="BK143:BK151">ROUND(I143*H143,2)</f>
        <v>0</v>
      </c>
      <c r="BL143" s="14" t="s">
        <v>117</v>
      </c>
      <c r="BM143" s="192" t="s">
        <v>201</v>
      </c>
    </row>
    <row r="144" spans="1:65" s="2" customFormat="1" ht="16.5" customHeight="1">
      <c r="A144" s="31"/>
      <c r="B144" s="32"/>
      <c r="C144" s="180" t="s">
        <v>202</v>
      </c>
      <c r="D144" s="180" t="s">
        <v>113</v>
      </c>
      <c r="E144" s="181" t="s">
        <v>203</v>
      </c>
      <c r="F144" s="182" t="s">
        <v>204</v>
      </c>
      <c r="G144" s="183" t="s">
        <v>129</v>
      </c>
      <c r="H144" s="184">
        <v>1</v>
      </c>
      <c r="I144" s="185"/>
      <c r="J144" s="186">
        <f t="shared" si="10"/>
        <v>0</v>
      </c>
      <c r="K144" s="187"/>
      <c r="L144" s="36"/>
      <c r="M144" s="188" t="s">
        <v>1</v>
      </c>
      <c r="N144" s="189" t="s">
        <v>38</v>
      </c>
      <c r="O144" s="68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2" t="s">
        <v>117</v>
      </c>
      <c r="AT144" s="192" t="s">
        <v>113</v>
      </c>
      <c r="AU144" s="192" t="s">
        <v>83</v>
      </c>
      <c r="AY144" s="14" t="s">
        <v>110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4" t="s">
        <v>81</v>
      </c>
      <c r="BK144" s="193">
        <f t="shared" si="19"/>
        <v>0</v>
      </c>
      <c r="BL144" s="14" t="s">
        <v>117</v>
      </c>
      <c r="BM144" s="192" t="s">
        <v>205</v>
      </c>
    </row>
    <row r="145" spans="1:65" s="2" customFormat="1" ht="16.5" customHeight="1">
      <c r="A145" s="31"/>
      <c r="B145" s="32"/>
      <c r="C145" s="180" t="s">
        <v>206</v>
      </c>
      <c r="D145" s="180" t="s">
        <v>113</v>
      </c>
      <c r="E145" s="181" t="s">
        <v>207</v>
      </c>
      <c r="F145" s="182" t="s">
        <v>208</v>
      </c>
      <c r="G145" s="183" t="s">
        <v>129</v>
      </c>
      <c r="H145" s="184">
        <v>1</v>
      </c>
      <c r="I145" s="185"/>
      <c r="J145" s="186">
        <f t="shared" si="10"/>
        <v>0</v>
      </c>
      <c r="K145" s="187"/>
      <c r="L145" s="36"/>
      <c r="M145" s="188" t="s">
        <v>1</v>
      </c>
      <c r="N145" s="189" t="s">
        <v>38</v>
      </c>
      <c r="O145" s="68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2" t="s">
        <v>117</v>
      </c>
      <c r="AT145" s="192" t="s">
        <v>113</v>
      </c>
      <c r="AU145" s="192" t="s">
        <v>83</v>
      </c>
      <c r="AY145" s="14" t="s">
        <v>110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4" t="s">
        <v>81</v>
      </c>
      <c r="BK145" s="193">
        <f t="shared" si="19"/>
        <v>0</v>
      </c>
      <c r="BL145" s="14" t="s">
        <v>117</v>
      </c>
      <c r="BM145" s="192" t="s">
        <v>209</v>
      </c>
    </row>
    <row r="146" spans="1:65" s="2" customFormat="1" ht="24.2" customHeight="1">
      <c r="A146" s="31"/>
      <c r="B146" s="32"/>
      <c r="C146" s="180" t="s">
        <v>210</v>
      </c>
      <c r="D146" s="180" t="s">
        <v>113</v>
      </c>
      <c r="E146" s="181" t="s">
        <v>211</v>
      </c>
      <c r="F146" s="182" t="s">
        <v>212</v>
      </c>
      <c r="G146" s="183" t="s">
        <v>129</v>
      </c>
      <c r="H146" s="184">
        <v>1</v>
      </c>
      <c r="I146" s="185"/>
      <c r="J146" s="186">
        <f t="shared" si="10"/>
        <v>0</v>
      </c>
      <c r="K146" s="187"/>
      <c r="L146" s="36"/>
      <c r="M146" s="188" t="s">
        <v>1</v>
      </c>
      <c r="N146" s="189" t="s">
        <v>38</v>
      </c>
      <c r="O146" s="68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2" t="s">
        <v>117</v>
      </c>
      <c r="AT146" s="192" t="s">
        <v>113</v>
      </c>
      <c r="AU146" s="192" t="s">
        <v>83</v>
      </c>
      <c r="AY146" s="14" t="s">
        <v>110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4" t="s">
        <v>81</v>
      </c>
      <c r="BK146" s="193">
        <f t="shared" si="19"/>
        <v>0</v>
      </c>
      <c r="BL146" s="14" t="s">
        <v>117</v>
      </c>
      <c r="BM146" s="192" t="s">
        <v>213</v>
      </c>
    </row>
    <row r="147" spans="1:65" s="2" customFormat="1" ht="24.2" customHeight="1">
      <c r="A147" s="31"/>
      <c r="B147" s="32"/>
      <c r="C147" s="180" t="s">
        <v>214</v>
      </c>
      <c r="D147" s="180" t="s">
        <v>113</v>
      </c>
      <c r="E147" s="181" t="s">
        <v>215</v>
      </c>
      <c r="F147" s="182" t="s">
        <v>216</v>
      </c>
      <c r="G147" s="183" t="s">
        <v>129</v>
      </c>
      <c r="H147" s="184">
        <v>1</v>
      </c>
      <c r="I147" s="185"/>
      <c r="J147" s="186">
        <f t="shared" si="10"/>
        <v>0</v>
      </c>
      <c r="K147" s="187"/>
      <c r="L147" s="36"/>
      <c r="M147" s="188" t="s">
        <v>1</v>
      </c>
      <c r="N147" s="189" t="s">
        <v>38</v>
      </c>
      <c r="O147" s="68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2" t="s">
        <v>117</v>
      </c>
      <c r="AT147" s="192" t="s">
        <v>113</v>
      </c>
      <c r="AU147" s="192" t="s">
        <v>83</v>
      </c>
      <c r="AY147" s="14" t="s">
        <v>110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4" t="s">
        <v>81</v>
      </c>
      <c r="BK147" s="193">
        <f t="shared" si="19"/>
        <v>0</v>
      </c>
      <c r="BL147" s="14" t="s">
        <v>117</v>
      </c>
      <c r="BM147" s="192" t="s">
        <v>217</v>
      </c>
    </row>
    <row r="148" spans="1:65" s="2" customFormat="1" ht="24.2" customHeight="1">
      <c r="A148" s="31"/>
      <c r="B148" s="32"/>
      <c r="C148" s="180" t="s">
        <v>218</v>
      </c>
      <c r="D148" s="180" t="s">
        <v>113</v>
      </c>
      <c r="E148" s="181" t="s">
        <v>219</v>
      </c>
      <c r="F148" s="182" t="s">
        <v>220</v>
      </c>
      <c r="G148" s="183" t="s">
        <v>129</v>
      </c>
      <c r="H148" s="184">
        <v>1</v>
      </c>
      <c r="I148" s="185"/>
      <c r="J148" s="186">
        <f t="shared" si="10"/>
        <v>0</v>
      </c>
      <c r="K148" s="187"/>
      <c r="L148" s="36"/>
      <c r="M148" s="188" t="s">
        <v>1</v>
      </c>
      <c r="N148" s="189" t="s">
        <v>38</v>
      </c>
      <c r="O148" s="68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2" t="s">
        <v>117</v>
      </c>
      <c r="AT148" s="192" t="s">
        <v>113</v>
      </c>
      <c r="AU148" s="192" t="s">
        <v>83</v>
      </c>
      <c r="AY148" s="14" t="s">
        <v>110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4" t="s">
        <v>81</v>
      </c>
      <c r="BK148" s="193">
        <f t="shared" si="19"/>
        <v>0</v>
      </c>
      <c r="BL148" s="14" t="s">
        <v>117</v>
      </c>
      <c r="BM148" s="192" t="s">
        <v>221</v>
      </c>
    </row>
    <row r="149" spans="1:65" s="2" customFormat="1" ht="24.2" customHeight="1">
      <c r="A149" s="31"/>
      <c r="B149" s="32"/>
      <c r="C149" s="180" t="s">
        <v>222</v>
      </c>
      <c r="D149" s="180" t="s">
        <v>113</v>
      </c>
      <c r="E149" s="181" t="s">
        <v>223</v>
      </c>
      <c r="F149" s="182" t="s">
        <v>224</v>
      </c>
      <c r="G149" s="183" t="s">
        <v>129</v>
      </c>
      <c r="H149" s="184">
        <v>1</v>
      </c>
      <c r="I149" s="185"/>
      <c r="J149" s="186">
        <f t="shared" si="10"/>
        <v>0</v>
      </c>
      <c r="K149" s="187"/>
      <c r="L149" s="36"/>
      <c r="M149" s="188" t="s">
        <v>1</v>
      </c>
      <c r="N149" s="189" t="s">
        <v>38</v>
      </c>
      <c r="O149" s="68"/>
      <c r="P149" s="190">
        <f t="shared" si="11"/>
        <v>0</v>
      </c>
      <c r="Q149" s="190">
        <v>0</v>
      </c>
      <c r="R149" s="190">
        <f t="shared" si="12"/>
        <v>0</v>
      </c>
      <c r="S149" s="190">
        <v>0</v>
      </c>
      <c r="T149" s="191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2" t="s">
        <v>117</v>
      </c>
      <c r="AT149" s="192" t="s">
        <v>113</v>
      </c>
      <c r="AU149" s="192" t="s">
        <v>83</v>
      </c>
      <c r="AY149" s="14" t="s">
        <v>110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4" t="s">
        <v>81</v>
      </c>
      <c r="BK149" s="193">
        <f t="shared" si="19"/>
        <v>0</v>
      </c>
      <c r="BL149" s="14" t="s">
        <v>117</v>
      </c>
      <c r="BM149" s="192" t="s">
        <v>225</v>
      </c>
    </row>
    <row r="150" spans="1:65" s="2" customFormat="1" ht="16.5" customHeight="1">
      <c r="A150" s="31"/>
      <c r="B150" s="32"/>
      <c r="C150" s="180" t="s">
        <v>226</v>
      </c>
      <c r="D150" s="180" t="s">
        <v>113</v>
      </c>
      <c r="E150" s="181" t="s">
        <v>227</v>
      </c>
      <c r="F150" s="182" t="s">
        <v>228</v>
      </c>
      <c r="G150" s="183" t="s">
        <v>129</v>
      </c>
      <c r="H150" s="184">
        <v>1</v>
      </c>
      <c r="I150" s="185"/>
      <c r="J150" s="186">
        <f t="shared" si="10"/>
        <v>0</v>
      </c>
      <c r="K150" s="187"/>
      <c r="L150" s="36"/>
      <c r="M150" s="188" t="s">
        <v>1</v>
      </c>
      <c r="N150" s="189" t="s">
        <v>38</v>
      </c>
      <c r="O150" s="68"/>
      <c r="P150" s="190">
        <f t="shared" si="11"/>
        <v>0</v>
      </c>
      <c r="Q150" s="190">
        <v>0</v>
      </c>
      <c r="R150" s="190">
        <f t="shared" si="12"/>
        <v>0</v>
      </c>
      <c r="S150" s="190">
        <v>0</v>
      </c>
      <c r="T150" s="191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2" t="s">
        <v>117</v>
      </c>
      <c r="AT150" s="192" t="s">
        <v>113</v>
      </c>
      <c r="AU150" s="192" t="s">
        <v>83</v>
      </c>
      <c r="AY150" s="14" t="s">
        <v>110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4" t="s">
        <v>81</v>
      </c>
      <c r="BK150" s="193">
        <f t="shared" si="19"/>
        <v>0</v>
      </c>
      <c r="BL150" s="14" t="s">
        <v>117</v>
      </c>
      <c r="BM150" s="192" t="s">
        <v>229</v>
      </c>
    </row>
    <row r="151" spans="1:65" s="2" customFormat="1" ht="24.2" customHeight="1">
      <c r="A151" s="31"/>
      <c r="B151" s="32"/>
      <c r="C151" s="180" t="s">
        <v>230</v>
      </c>
      <c r="D151" s="180" t="s">
        <v>113</v>
      </c>
      <c r="E151" s="181" t="s">
        <v>231</v>
      </c>
      <c r="F151" s="182" t="s">
        <v>232</v>
      </c>
      <c r="G151" s="183" t="s">
        <v>129</v>
      </c>
      <c r="H151" s="184">
        <v>1</v>
      </c>
      <c r="I151" s="185"/>
      <c r="J151" s="186">
        <f t="shared" si="10"/>
        <v>0</v>
      </c>
      <c r="K151" s="187"/>
      <c r="L151" s="36"/>
      <c r="M151" s="206" t="s">
        <v>1</v>
      </c>
      <c r="N151" s="207" t="s">
        <v>38</v>
      </c>
      <c r="O151" s="208"/>
      <c r="P151" s="209">
        <f t="shared" si="11"/>
        <v>0</v>
      </c>
      <c r="Q151" s="209">
        <v>0</v>
      </c>
      <c r="R151" s="209">
        <f t="shared" si="12"/>
        <v>0</v>
      </c>
      <c r="S151" s="209">
        <v>0</v>
      </c>
      <c r="T151" s="210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2" t="s">
        <v>117</v>
      </c>
      <c r="AT151" s="192" t="s">
        <v>113</v>
      </c>
      <c r="AU151" s="192" t="s">
        <v>83</v>
      </c>
      <c r="AY151" s="14" t="s">
        <v>110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14" t="s">
        <v>81</v>
      </c>
      <c r="BK151" s="193">
        <f t="shared" si="19"/>
        <v>0</v>
      </c>
      <c r="BL151" s="14" t="s">
        <v>117</v>
      </c>
      <c r="BM151" s="192" t="s">
        <v>233</v>
      </c>
    </row>
    <row r="152" spans="1:31" s="2" customFormat="1" ht="6.95" customHeight="1">
      <c r="A152" s="31"/>
      <c r="B152" s="51"/>
      <c r="C152" s="52"/>
      <c r="D152" s="52"/>
      <c r="E152" s="52"/>
      <c r="F152" s="52"/>
      <c r="G152" s="52"/>
      <c r="H152" s="52"/>
      <c r="I152" s="52"/>
      <c r="J152" s="52"/>
      <c r="K152" s="52"/>
      <c r="L152" s="36"/>
      <c r="M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</row>
  </sheetData>
  <sheetProtection algorithmName="SHA-512" hashValue="zir04v7YmYaGkE2P88BSt5QT2jQKZ1Fq9RRoO/ihrFz/Y31LEN3VDiM1DmKNUQKINMUECmgkb5Q0hSJ1ARUhbQ==" saltValue="c9+TCYzW9s85Ek53T+UGC43mHmqfPAQKIdVXbUSt2dRUc4647xIgDzxV0HEfoy+s5P6gcXQIbzyj4NdYUptAvw==" spinCount="100000" sheet="1" objects="1" scenarios="1" formatColumns="0" formatRows="0" autoFilter="0"/>
  <autoFilter ref="C118:K151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75E97DEBC2264783D63190C9DAC387" ma:contentTypeVersion="2" ma:contentTypeDescription="Vytvoří nový dokument" ma:contentTypeScope="" ma:versionID="c15fdd335478230afb5f6e6b0ba96265">
  <xsd:schema xmlns:xsd="http://www.w3.org/2001/XMLSchema" xmlns:xs="http://www.w3.org/2001/XMLSchema" xmlns:p="http://schemas.microsoft.com/office/2006/metadata/properties" xmlns:ns2="096d1ca5-0ec7-42c4-bbf3-497120e80977" targetNamespace="http://schemas.microsoft.com/office/2006/metadata/properties" ma:root="true" ma:fieldsID="d058d2b7ca5ef0438db84a4df2e36113" ns2:_="">
    <xsd:import namespace="096d1ca5-0ec7-42c4-bbf3-497120e8097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d1ca5-0ec7-42c4-bbf3-497120e809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1E2F52-C10A-4AED-976B-8E58ABD362D3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96d1ca5-0ec7-42c4-bbf3-497120e8097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18C0CA-2348-4B46-905F-CF47F1F10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6d1ca5-0ec7-42c4-bbf3-497120e809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36BEDB-52E6-425A-9D9B-D409C9D145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Zuska</cp:lastModifiedBy>
  <dcterms:created xsi:type="dcterms:W3CDTF">2023-04-20T12:14:43Z</dcterms:created>
  <dcterms:modified xsi:type="dcterms:W3CDTF">2023-05-03T12:40:11Z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0x0101004D75E97DEBC2264783D63190C9DAC387</vt:lpwstr>
  </property>
</Properties>
</file>