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ondodc.starez-sport.local\users\gersl\Dokumenty\SPRÁVA MĚSTSKÝ BASEBALLOVÝ STADION\Objednávky seznam 2023\MBS Rekonstrukce šaten 2023\Rozpočet po úpravách Daniely\"/>
    </mc:Choice>
  </mc:AlternateContent>
  <bookViews>
    <workbookView xWindow="28680" yWindow="-120" windowWidth="23250" windowHeight="14610" activeTab="3"/>
  </bookViews>
  <sheets>
    <sheet name="Stavba" sheetId="1" r:id="rId1"/>
    <sheet name="VzorPolozky" sheetId="10" state="hidden" r:id="rId2"/>
    <sheet name="01 01 Pol" sheetId="12" r:id="rId3"/>
    <sheet name="ZTI" sheetId="13" r:id="rId4"/>
  </sheets>
  <externalReferences>
    <externalReference r:id="rId5"/>
  </externalReferences>
  <definedNames>
    <definedName name="CelkemDPHVypocet" localSheetId="0">Stavba!$H$39</definedName>
    <definedName name="CenaCelkem">Stavba!$G$26</definedName>
    <definedName name="CenaCelkemBezDPH">Stavba!$G$25</definedName>
    <definedName name="CenaCelkemVypocet" localSheetId="0">Stavba!$I$39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Stavba!$G$21</definedName>
    <definedName name="DPHZakl">Stavba!$G$23</definedName>
    <definedName name="dpsc" localSheetId="0">Stavba!$D$13</definedName>
    <definedName name="IČO" localSheetId="0">Stavba!$I$11</definedName>
    <definedName name="Mena">Stavba!$J$26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Stavba!$B$35</definedName>
    <definedName name="_xlnm.Print_Area" localSheetId="2">'01 01 Pol'!$A$1:$Y$168</definedName>
    <definedName name="_xlnm.Print_Area" localSheetId="0">Stavba!$A$1:$J$41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Stavba!$E$20</definedName>
    <definedName name="SazbaDPH1">'[1]Krycí list'!$C$30</definedName>
    <definedName name="SazbaDPH2" localSheetId="0">Stavba!$E$22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Stavba!$B$1:$J$33</definedName>
    <definedName name="ZakladDPHSni">Stavba!$G$20</definedName>
    <definedName name="ZakladDPHSniVypocet" localSheetId="0">Stavba!$F$39</definedName>
    <definedName name="ZakladDPHZakl">Stavba!$G$22</definedName>
    <definedName name="ZakladDPHZaklVypocet" localSheetId="0">Stavba!$G$39</definedName>
    <definedName name="ZaObjednatele">Stavba!$G$31</definedName>
    <definedName name="Zaokrouhleni">Stavba!$G$24</definedName>
    <definedName name="ZaZhotovitele">Stavba!$D$31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58" i="13" l="1"/>
  <c r="E59" i="13"/>
  <c r="E62" i="13" l="1"/>
  <c r="E61" i="13"/>
  <c r="E60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8" i="13"/>
  <c r="E37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6" i="13" l="1"/>
  <c r="E39" i="13"/>
  <c r="E23" i="13"/>
  <c r="E3" i="13"/>
  <c r="E63" i="13" l="1"/>
  <c r="I17" i="1" s="1"/>
  <c r="G9" i="12" l="1"/>
  <c r="G8" i="12" s="1"/>
  <c r="I9" i="12"/>
  <c r="K9" i="12"/>
  <c r="O9" i="12"/>
  <c r="Q9" i="12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3" i="12"/>
  <c r="M13" i="12" s="1"/>
  <c r="I13" i="12"/>
  <c r="I12" i="12" s="1"/>
  <c r="K13" i="12"/>
  <c r="O13" i="12"/>
  <c r="O12" i="12" s="1"/>
  <c r="Q13" i="12"/>
  <c r="V13" i="12"/>
  <c r="G18" i="12"/>
  <c r="M18" i="12" s="1"/>
  <c r="I18" i="12"/>
  <c r="K18" i="12"/>
  <c r="K12" i="12" s="1"/>
  <c r="O18" i="12"/>
  <c r="Q18" i="12"/>
  <c r="V18" i="12"/>
  <c r="G19" i="12"/>
  <c r="M19" i="12" s="1"/>
  <c r="I19" i="12"/>
  <c r="K19" i="12"/>
  <c r="O19" i="12"/>
  <c r="Q19" i="12"/>
  <c r="V19" i="12"/>
  <c r="G22" i="12"/>
  <c r="G21" i="12" s="1"/>
  <c r="I22" i="12"/>
  <c r="K22" i="12"/>
  <c r="O22" i="12"/>
  <c r="O21" i="12" s="1"/>
  <c r="Q22" i="12"/>
  <c r="Q21" i="12" s="1"/>
  <c r="V22" i="12"/>
  <c r="G25" i="12"/>
  <c r="M25" i="12" s="1"/>
  <c r="I25" i="12"/>
  <c r="K25" i="12"/>
  <c r="O25" i="12"/>
  <c r="Q25" i="12"/>
  <c r="V25" i="12"/>
  <c r="V21" i="12" s="1"/>
  <c r="G31" i="12"/>
  <c r="M31" i="12" s="1"/>
  <c r="I31" i="12"/>
  <c r="K31" i="12"/>
  <c r="O31" i="12"/>
  <c r="Q31" i="12"/>
  <c r="V31" i="12"/>
  <c r="G37" i="12"/>
  <c r="M37" i="12" s="1"/>
  <c r="I37" i="12"/>
  <c r="I36" i="12" s="1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O42" i="12"/>
  <c r="Q42" i="12"/>
  <c r="G43" i="12"/>
  <c r="M43" i="12" s="1"/>
  <c r="M42" i="12" s="1"/>
  <c r="I43" i="12"/>
  <c r="I42" i="12" s="1"/>
  <c r="K43" i="12"/>
  <c r="K42" i="12" s="1"/>
  <c r="O43" i="12"/>
  <c r="Q43" i="12"/>
  <c r="V43" i="12"/>
  <c r="V42" i="12" s="1"/>
  <c r="V46" i="12"/>
  <c r="G47" i="12"/>
  <c r="G46" i="12" s="1"/>
  <c r="I47" i="12"/>
  <c r="I46" i="12" s="1"/>
  <c r="K47" i="12"/>
  <c r="K46" i="12" s="1"/>
  <c r="O47" i="12"/>
  <c r="O46" i="12" s="1"/>
  <c r="Q47" i="12"/>
  <c r="Q46" i="12" s="1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4" i="12"/>
  <c r="M64" i="12" s="1"/>
  <c r="I64" i="12"/>
  <c r="K64" i="12"/>
  <c r="O64" i="12"/>
  <c r="Q64" i="12"/>
  <c r="V64" i="12"/>
  <c r="G70" i="12"/>
  <c r="I70" i="12"/>
  <c r="K70" i="12"/>
  <c r="G71" i="12"/>
  <c r="M71" i="12" s="1"/>
  <c r="M70" i="12" s="1"/>
  <c r="I71" i="12"/>
  <c r="K71" i="12"/>
  <c r="O71" i="12"/>
  <c r="O70" i="12" s="1"/>
  <c r="Q71" i="12"/>
  <c r="Q70" i="12" s="1"/>
  <c r="V71" i="12"/>
  <c r="V70" i="12" s="1"/>
  <c r="G73" i="12"/>
  <c r="I73" i="12"/>
  <c r="K73" i="12"/>
  <c r="M73" i="12"/>
  <c r="O73" i="12"/>
  <c r="O72" i="12" s="1"/>
  <c r="Q73" i="12"/>
  <c r="Q72" i="12" s="1"/>
  <c r="V73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V72" i="12" s="1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O88" i="12" s="1"/>
  <c r="Q89" i="12"/>
  <c r="V89" i="12"/>
  <c r="G90" i="12"/>
  <c r="M90" i="12" s="1"/>
  <c r="I90" i="12"/>
  <c r="K90" i="12"/>
  <c r="O90" i="12"/>
  <c r="Q90" i="12"/>
  <c r="V90" i="12"/>
  <c r="G92" i="12"/>
  <c r="I92" i="12"/>
  <c r="K92" i="12"/>
  <c r="O92" i="12"/>
  <c r="Q92" i="12"/>
  <c r="V92" i="12"/>
  <c r="G93" i="12"/>
  <c r="I93" i="12"/>
  <c r="K93" i="12"/>
  <c r="M93" i="12"/>
  <c r="O93" i="12"/>
  <c r="Q93" i="12"/>
  <c r="V93" i="12"/>
  <c r="G95" i="12"/>
  <c r="M95" i="12" s="1"/>
  <c r="I95" i="12"/>
  <c r="K95" i="12"/>
  <c r="O95" i="12"/>
  <c r="Q95" i="12"/>
  <c r="Q88" i="12" s="1"/>
  <c r="V95" i="12"/>
  <c r="G97" i="12"/>
  <c r="M97" i="12" s="1"/>
  <c r="I97" i="12"/>
  <c r="K97" i="12"/>
  <c r="O97" i="12"/>
  <c r="Q97" i="12"/>
  <c r="V97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G115" i="12"/>
  <c r="G114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I133" i="12"/>
  <c r="G134" i="12"/>
  <c r="M134" i="12" s="1"/>
  <c r="I134" i="12"/>
  <c r="K134" i="12"/>
  <c r="K133" i="12" s="1"/>
  <c r="O134" i="12"/>
  <c r="O133" i="12" s="1"/>
  <c r="Q134" i="12"/>
  <c r="V134" i="12"/>
  <c r="G138" i="12"/>
  <c r="I138" i="12"/>
  <c r="K138" i="12"/>
  <c r="M138" i="12"/>
  <c r="O138" i="12"/>
  <c r="Q138" i="12"/>
  <c r="V138" i="12"/>
  <c r="G143" i="12"/>
  <c r="M143" i="12" s="1"/>
  <c r="I143" i="12"/>
  <c r="K143" i="12"/>
  <c r="K142" i="12" s="1"/>
  <c r="O143" i="12"/>
  <c r="Q143" i="12"/>
  <c r="Q142" i="12" s="1"/>
  <c r="V143" i="12"/>
  <c r="V142" i="12" s="1"/>
  <c r="G144" i="12"/>
  <c r="M144" i="12" s="1"/>
  <c r="I144" i="12"/>
  <c r="K144" i="12"/>
  <c r="O144" i="12"/>
  <c r="Q144" i="12"/>
  <c r="V144" i="12"/>
  <c r="G150" i="12"/>
  <c r="M150" i="12" s="1"/>
  <c r="I150" i="12"/>
  <c r="I149" i="12" s="1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AE158" i="12"/>
  <c r="F38" i="1" s="1"/>
  <c r="M133" i="12" l="1"/>
  <c r="M12" i="12"/>
  <c r="M36" i="12"/>
  <c r="G88" i="12"/>
  <c r="V88" i="12"/>
  <c r="Q114" i="12"/>
  <c r="V96" i="12"/>
  <c r="O96" i="12"/>
  <c r="K88" i="12"/>
  <c r="I8" i="12"/>
  <c r="I48" i="12"/>
  <c r="Q96" i="12"/>
  <c r="I72" i="12"/>
  <c r="V114" i="12"/>
  <c r="O114" i="12"/>
  <c r="I88" i="12"/>
  <c r="Q48" i="12"/>
  <c r="I142" i="12"/>
  <c r="M115" i="12"/>
  <c r="K96" i="12"/>
  <c r="M72" i="12"/>
  <c r="V48" i="12"/>
  <c r="O48" i="12"/>
  <c r="M47" i="12"/>
  <c r="M46" i="12" s="1"/>
  <c r="V36" i="12"/>
  <c r="O36" i="12"/>
  <c r="K21" i="12"/>
  <c r="Q149" i="12"/>
  <c r="G142" i="12"/>
  <c r="V133" i="12"/>
  <c r="K114" i="12"/>
  <c r="I96" i="12"/>
  <c r="K72" i="12"/>
  <c r="Q36" i="12"/>
  <c r="I21" i="12"/>
  <c r="V12" i="12"/>
  <c r="F36" i="1"/>
  <c r="V149" i="12"/>
  <c r="O149" i="12"/>
  <c r="K149" i="12"/>
  <c r="Q133" i="12"/>
  <c r="I114" i="12"/>
  <c r="G96" i="12"/>
  <c r="K48" i="12"/>
  <c r="K36" i="12"/>
  <c r="Q12" i="12"/>
  <c r="Q8" i="12"/>
  <c r="G12" i="12"/>
  <c r="O8" i="12"/>
  <c r="F37" i="1"/>
  <c r="G149" i="12"/>
  <c r="G48" i="12"/>
  <c r="G36" i="12"/>
  <c r="M9" i="12"/>
  <c r="M8" i="12" s="1"/>
  <c r="O142" i="12"/>
  <c r="K8" i="12"/>
  <c r="M149" i="12"/>
  <c r="M142" i="12"/>
  <c r="M114" i="12"/>
  <c r="M48" i="12"/>
  <c r="M96" i="12"/>
  <c r="AF158" i="12"/>
  <c r="G72" i="12"/>
  <c r="G42" i="12"/>
  <c r="M92" i="12"/>
  <c r="M88" i="12" s="1"/>
  <c r="M22" i="12"/>
  <c r="M21" i="12" s="1"/>
  <c r="J25" i="1"/>
  <c r="J23" i="1"/>
  <c r="G35" i="1"/>
  <c r="F35" i="1"/>
  <c r="J20" i="1"/>
  <c r="J21" i="1"/>
  <c r="J22" i="1"/>
  <c r="J24" i="1"/>
  <c r="E21" i="1"/>
  <c r="E23" i="1"/>
  <c r="F39" i="1" l="1"/>
  <c r="G158" i="12"/>
  <c r="I16" i="1" s="1"/>
  <c r="I18" i="1" s="1"/>
  <c r="G22" i="1" s="1"/>
  <c r="G37" i="1"/>
  <c r="H37" i="1" s="1"/>
  <c r="I37" i="1" s="1"/>
  <c r="G36" i="1"/>
  <c r="G39" i="1" s="1"/>
  <c r="G38" i="1"/>
  <c r="H38" i="1" s="1"/>
  <c r="I38" i="1" s="1"/>
  <c r="A22" i="1" l="1"/>
  <c r="A23" i="1" s="1"/>
  <c r="H36" i="1"/>
  <c r="G20" i="1"/>
  <c r="A20" i="1" s="1"/>
  <c r="G25" i="1"/>
  <c r="G23" i="1" l="1"/>
  <c r="G21" i="1"/>
  <c r="A21" i="1"/>
  <c r="I36" i="1"/>
  <c r="I39" i="1" s="1"/>
  <c r="H39" i="1"/>
  <c r="A24" i="1" l="1"/>
  <c r="A26" i="1" s="1"/>
  <c r="J36" i="1"/>
  <c r="J39" i="1" s="1"/>
  <c r="J38" i="1"/>
  <c r="J37" i="1"/>
  <c r="G26" i="1" l="1"/>
  <c r="G24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 Sojka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<sst xmlns="http://schemas.openxmlformats.org/spreadsheetml/2006/main" count="920" uniqueCount="373">
  <si>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</si>
  <si>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</si>
  <si>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</si>
  <si>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</si>
  <si>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</si>
  <si>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</si>
  <si>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</si>
  <si>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</si>
  <si>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</si>
  <si>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</si>
  <si>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</si>
  <si>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</si>
  <si>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</si>
  <si>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</si>
  <si>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</si>
  <si>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</si>
  <si>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</si>
  <si>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</si>
  <si>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</si>
  <si>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</si>
  <si>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</si>
  <si>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</si>
  <si>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</si>
  <si>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</si>
  <si>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</si>
  <si>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</si>
  <si>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</si>
  <si>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</si>
  <si>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</si>
  <si>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</si>
  <si>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</si>
  <si>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</si>
  <si>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</si>
  <si>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</si>
  <si>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</si>
  <si>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</si>
  <si>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</si>
  <si>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</si>
  <si>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část</t>
  </si>
  <si>
    <t>Oprava sprch místnost č. 1.19</t>
  </si>
  <si>
    <t>Objekt:</t>
  </si>
  <si>
    <t>Rozpočet:</t>
  </si>
  <si>
    <t>230319</t>
  </si>
  <si>
    <t>Městský baseballový stadion</t>
  </si>
  <si>
    <t>Stavba</t>
  </si>
  <si>
    <t>Celkem za stavbu</t>
  </si>
  <si>
    <t>CZK</t>
  </si>
  <si>
    <t>0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</si>
  <si>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</si>
  <si>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</si>
  <si>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</si>
  <si>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</si>
  <si>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</si>
  <si>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</si>
  <si>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</si>
  <si>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</si>
  <si>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</si>
  <si>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</si>
  <si>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</si>
  <si>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</si>
  <si>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</si>
  <si>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</si>
  <si>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</si>
  <si>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</si>
  <si>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</si>
  <si>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</si>
  <si>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</si>
  <si>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</si>
  <si>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</si>
  <si>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</si>
  <si>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</si>
  <si>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</si>
  <si>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</si>
  <si>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</si>
  <si>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</si>
  <si>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</si>
  <si>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</si>
  <si>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</si>
  <si>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</si>
  <si>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</si>
  <si>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</si>
  <si>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</si>
  <si>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</si>
  <si>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</si>
  <si>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</si>
  <si>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</si>
  <si>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</si>
  <si>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</si>
  <si>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</si>
  <si>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</si>
  <si>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</si>
  <si>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</si>
  <si>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</si>
  <si>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</si>
  <si>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</si>
  <si>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</si>
  <si>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</si>
  <si>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</si>
  <si>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</si>
  <si>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</si>
  <si>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</si>
  <si>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</si>
  <si>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</si>
  <si>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</si>
  <si>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</si>
  <si>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</si>
  <si>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</si>
  <si>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</si>
  <si>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</si>
  <si>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</si>
  <si>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</si>
  <si>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</si>
  <si>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</si>
  <si>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</si>
  <si>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</si>
  <si>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Kompletační činnost (IČD)</t>
  </si>
  <si>
    <t>POL1_1</t>
  </si>
  <si>
    <t>VRN-03</t>
  </si>
  <si>
    <t>Provoz investora</t>
  </si>
  <si>
    <t>342255024R00</t>
  </si>
  <si>
    <t>Příčky z desek porobetonových tl. 100 mm</t>
  </si>
  <si>
    <t>m2</t>
  </si>
  <si>
    <t>RTS 23/ I</t>
  </si>
  <si>
    <t xml:space="preserve">příčka : </t>
  </si>
  <si>
    <t>VV</t>
  </si>
  <si>
    <t>0,9*2,15</t>
  </si>
  <si>
    <t xml:space="preserve">soklík při vstupu do sprch : </t>
  </si>
  <si>
    <t>0,15*1</t>
  </si>
  <si>
    <t>342948111R00</t>
  </si>
  <si>
    <t>Ukotvení příček k cihelné konstrukci kotvami na hmoždinky</t>
  </si>
  <si>
    <t>m</t>
  </si>
  <si>
    <t>346275113R00</t>
  </si>
  <si>
    <t>Přizdívky z desek porobetonových tl. 100 mm-instalační</t>
  </si>
  <si>
    <t>2,3*1,85</t>
  </si>
  <si>
    <t>612421231RT2</t>
  </si>
  <si>
    <t>Oprava vápen.omítek stěn do 10 % pl. - štukových s použitím suché maltové směsi</t>
  </si>
  <si>
    <t>1*(0,9*2+1,35*2)</t>
  </si>
  <si>
    <t>1*(5,15*2+2,775*2)</t>
  </si>
  <si>
    <t>612473181R00</t>
  </si>
  <si>
    <t>Omítka vnitř.zdiva ze suché směsi, hladká pod obklad</t>
  </si>
  <si>
    <t>2,15*(0,9*2+1,35*2)</t>
  </si>
  <si>
    <t>-1,97*0,6</t>
  </si>
  <si>
    <t>2,15*(5,15*2+2,775*2+0,9*4+0,125*2)</t>
  </si>
  <si>
    <t>-0,8*1,97</t>
  </si>
  <si>
    <t>-0,6*1,97</t>
  </si>
  <si>
    <t>612481211RT2</t>
  </si>
  <si>
    <t xml:space="preserve">Montáž výztužné sítě(perlinky)do stěrky-vnit.stěny včetně výztužné sítě a stěrkového tmelu </t>
  </si>
  <si>
    <t xml:space="preserve">na nové příčky porobetonové : </t>
  </si>
  <si>
    <t>(0,9*2+0,1)*2,15</t>
  </si>
  <si>
    <t>0,15*1*2</t>
  </si>
  <si>
    <t>631416211R00</t>
  </si>
  <si>
    <t>Mazanina betonová  tloušťka 5 - 8 cm</t>
  </si>
  <si>
    <t>m3</t>
  </si>
  <si>
    <t>5,15*2,775*0,05</t>
  </si>
  <si>
    <t>632411115RT1</t>
  </si>
  <si>
    <t xml:space="preserve">Potěr ze SMS , ruční zpracování, tl. 15 mm samonivelační anhydritový potěr </t>
  </si>
  <si>
    <t>632411904R00</t>
  </si>
  <si>
    <t xml:space="preserve">Penetrace savých podkladů </t>
  </si>
  <si>
    <t>632441491R00</t>
  </si>
  <si>
    <t>Broušení anhydritových potěrů - odstranění šlemu</t>
  </si>
  <si>
    <t>941955001R00</t>
  </si>
  <si>
    <t>Lešení lehké pomocné, výška podlahy do 1,2 m</t>
  </si>
  <si>
    <t xml:space="preserve">pro omítky : </t>
  </si>
  <si>
    <t>(48,09+20,35)*0,3</t>
  </si>
  <si>
    <t>952901111R00</t>
  </si>
  <si>
    <t>Vyčištění budov o výšce podlaží do 4 m</t>
  </si>
  <si>
    <t>965043331RT1</t>
  </si>
  <si>
    <t>Bourání podkladů bet., potěr tl. 10 cm, pl. 4 m2 mazanina tl. 5 - 8 cm s potěrem</t>
  </si>
  <si>
    <t>965048250R00</t>
  </si>
  <si>
    <t>Dočištění povrchu po vybourání dlažeb, MC do 50%</t>
  </si>
  <si>
    <t>965081713R00</t>
  </si>
  <si>
    <t>Bourání dlažeb keramických tl.10 mm, nad 1 m2</t>
  </si>
  <si>
    <t>5,15*2,775</t>
  </si>
  <si>
    <t>968061126R00</t>
  </si>
  <si>
    <t>Vyvěšení dřevěných a plastových dveřních křídel pl. nad 2 m2</t>
  </si>
  <si>
    <t>kus</t>
  </si>
  <si>
    <t>978013121R00</t>
  </si>
  <si>
    <t>Otlučení omítek vnitřních stěn v rozsahu do 10 %</t>
  </si>
  <si>
    <t>978013191R00</t>
  </si>
  <si>
    <t>Otlučení omítek vnitřních stěn v rozsahu do 100 %</t>
  </si>
  <si>
    <t>2,15*(5,15*2+2,775*2+0,9+0,125+0,9)</t>
  </si>
  <si>
    <t>978059521R00</t>
  </si>
  <si>
    <t>Odsekání vnitřních obkladů stěn do 2 m2</t>
  </si>
  <si>
    <t>2*(0,9*2+1,35*2)</t>
  </si>
  <si>
    <t>2*(5,15*2+2,775*2+0,9+0,125+0,9)</t>
  </si>
  <si>
    <t>999281145R00</t>
  </si>
  <si>
    <t>Přesun hmot pro opravy a údržbu do v. 6 m, nošením</t>
  </si>
  <si>
    <t>t</t>
  </si>
  <si>
    <t>Přesun hmot</t>
  </si>
  <si>
    <t>POL7_</t>
  </si>
  <si>
    <t>711212005RT1</t>
  </si>
  <si>
    <t>Hydroizolační povlak - stěrka včetně penetrace  tl. 3 mm</t>
  </si>
  <si>
    <t>POL1_7</t>
  </si>
  <si>
    <t xml:space="preserve">podlaha : </t>
  </si>
  <si>
    <t>14,29</t>
  </si>
  <si>
    <t xml:space="preserve">pod obklad : </t>
  </si>
  <si>
    <t>48,09</t>
  </si>
  <si>
    <t>711212601R00</t>
  </si>
  <si>
    <t>Utěsnění detailů při stěrkových hydroizolacích, těsnicí pás do spoje podlaha - stěna</t>
  </si>
  <si>
    <t>5,15*2+2,775*2+0,9*2+1,35*2+0,9*4+0,125*2</t>
  </si>
  <si>
    <t>711212602R00</t>
  </si>
  <si>
    <t>Utěsnění detailů při stěrkových hydroizolacích, těsnicí roh vnější, vnitřní do spoje podlaha-stěna</t>
  </si>
  <si>
    <t>4+14</t>
  </si>
  <si>
    <t>711140014RAB</t>
  </si>
  <si>
    <t>Izolace proti vodě vodorovná přitavená, 1x 1 x ALP, 1 x NA, 1 x Sklobit</t>
  </si>
  <si>
    <t>Agregovaná položka</t>
  </si>
  <si>
    <t>POL2_7</t>
  </si>
  <si>
    <t>711150014RAA</t>
  </si>
  <si>
    <t>Izolace proti vodě svislá přitavená, 1x 1x ALP, 1x Sklobit</t>
  </si>
  <si>
    <t xml:space="preserve">svislé vytažení : </t>
  </si>
  <si>
    <t>0,3*(5,15*2+2,775*2+0,9*2+1,35*2+0,9*4+0,125*2)</t>
  </si>
  <si>
    <t>998711201R00</t>
  </si>
  <si>
    <t>Přesun hmot pro izolace proti vodě, výšky do 6 m</t>
  </si>
  <si>
    <t>713102111R00</t>
  </si>
  <si>
    <t>Odstranění tepelné izolace podlah, volně uložené, z desek EPS, tl. do 100 mm</t>
  </si>
  <si>
    <t>713121111RT1</t>
  </si>
  <si>
    <t>Montáž tepelné izolace podlah na sucho, jednovrstvá materiál ve specifikaci</t>
  </si>
  <si>
    <t>713191100RT9</t>
  </si>
  <si>
    <t>Položení separační fólie včetně dodávky PE fólie</t>
  </si>
  <si>
    <t>28375704R</t>
  </si>
  <si>
    <t>Deska izolační stabilizovaná EPS 100 1000 x 500 mm</t>
  </si>
  <si>
    <t>SPCM</t>
  </si>
  <si>
    <t>Specifikace</t>
  </si>
  <si>
    <t>POL3_1</t>
  </si>
  <si>
    <t>5,15*2,775*0,1*1,05</t>
  </si>
  <si>
    <t>998713201R00</t>
  </si>
  <si>
    <t>Přesun hmot pro izolace tepelné, výšky do 6 m</t>
  </si>
  <si>
    <t>771101210R00</t>
  </si>
  <si>
    <t>Penetrace podkladu pod dlažby</t>
  </si>
  <si>
    <t xml:space="preserve">soklík : </t>
  </si>
  <si>
    <t>2*0,15</t>
  </si>
  <si>
    <t xml:space="preserve">dlažba : </t>
  </si>
  <si>
    <t>771475014RU7</t>
  </si>
  <si>
    <t>Obklad soklíků keram.rovných, tmel,výška 10 cm  (lep), (sp)</t>
  </si>
  <si>
    <t>1*2</t>
  </si>
  <si>
    <t>771479001R00</t>
  </si>
  <si>
    <t>Řezání dlaždic keramických pro soklíky</t>
  </si>
  <si>
    <t>771575109RT0</t>
  </si>
  <si>
    <t>Montáž podlah keram.,hladké, tmel, 30x30 cm (lep), (sp)</t>
  </si>
  <si>
    <t>771578011R00</t>
  </si>
  <si>
    <t>Spára podlaha - stěna, silikonem</t>
  </si>
  <si>
    <t>5,15*2+2,775*2+0,9*2+1,35*2</t>
  </si>
  <si>
    <t>771579791R00</t>
  </si>
  <si>
    <t>Příplatek za plochu podlah keram. do 5 m2 jednotl.</t>
  </si>
  <si>
    <t>1,35*0,9</t>
  </si>
  <si>
    <t>597642</t>
  </si>
  <si>
    <t>Dodávka dlažba hladká protiskl. 300x300x9 mm</t>
  </si>
  <si>
    <t>14,29*1,12</t>
  </si>
  <si>
    <t>998771201R00</t>
  </si>
  <si>
    <t>Přesun hmot pro podlahy z dlaždic, výšky do 6 m</t>
  </si>
  <si>
    <t>781101210RT4</t>
  </si>
  <si>
    <t xml:space="preserve">Penetrace podkladu pod obklady penetrační nátěr </t>
  </si>
  <si>
    <t>781475120RT2</t>
  </si>
  <si>
    <t>Obklad vnitřní stěn keramický, do tmele, 30x60 cm  (lep), (sp)</t>
  </si>
  <si>
    <t>781479711R00</t>
  </si>
  <si>
    <t>Příplatek k obkladu stěn keram.,za plochu do 10 m2</t>
  </si>
  <si>
    <t>781491001R00</t>
  </si>
  <si>
    <t>Montáž lišt k obkladům</t>
  </si>
  <si>
    <t>2,15*6</t>
  </si>
  <si>
    <t>2,775*2+0,125*2</t>
  </si>
  <si>
    <t>597601</t>
  </si>
  <si>
    <t xml:space="preserve">Lišta plastová na obklad </t>
  </si>
  <si>
    <t>RTS 14/ I</t>
  </si>
  <si>
    <t>5978137</t>
  </si>
  <si>
    <t>Dodávka obkládačka 30x60 keramická</t>
  </si>
  <si>
    <t>48,09*1,12</t>
  </si>
  <si>
    <t>998781201R00</t>
  </si>
  <si>
    <t>Přesun hmot pro obklady keramické, výšky do 6 m</t>
  </si>
  <si>
    <t>783225100R00</t>
  </si>
  <si>
    <t>Nátěr syntetický kovových konstrukcí 2x + 1x email</t>
  </si>
  <si>
    <t xml:space="preserve">zárubně : </t>
  </si>
  <si>
    <t>0,4*(0,6+1,97*2)</t>
  </si>
  <si>
    <t>0,4*(0,8+1,97*2)</t>
  </si>
  <si>
    <t>783624300R00</t>
  </si>
  <si>
    <t>Nátěr synt. truhl. výrobků 2x + 1x email + 2x tmel</t>
  </si>
  <si>
    <t xml:space="preserve">stávající dveře : </t>
  </si>
  <si>
    <t>0,6*1,97*2</t>
  </si>
  <si>
    <t>0,8*1,97*2</t>
  </si>
  <si>
    <t>784191101R00</t>
  </si>
  <si>
    <t>Penetrace podkladu univerzální  1x</t>
  </si>
  <si>
    <t>784195112R00</t>
  </si>
  <si>
    <t>Malba Standard, bílá, bez penetrace, 2 x</t>
  </si>
  <si>
    <t xml:space="preserve">strop : </t>
  </si>
  <si>
    <t xml:space="preserve">stěny : </t>
  </si>
  <si>
    <t>20,35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</si>
  <si>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</si>
  <si>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</si>
  <si>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</si>
  <si>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</si>
  <si>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</si>
  <si>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</si>
  <si>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</si>
  <si>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</si>
  <si>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</si>
  <si>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</si>
  <si>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</si>
  <si>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</si>
  <si>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</si>
  <si>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recyklaci suť do 10 % příměsí (skup.170107)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</si>
  <si>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</si>
  <si>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</si>
  <si>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</si>
  <si>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</si>
  <si>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</si>
  <si>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</si>
  <si>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 xml:space="preserve"> ZTI</t>
  </si>
  <si>
    <t>Popis</t>
  </si>
  <si>
    <t>mj</t>
  </si>
  <si>
    <t>počet</t>
  </si>
  <si>
    <t>Kč/mj</t>
  </si>
  <si>
    <t>Kč/celkem</t>
  </si>
  <si>
    <t>Voda:</t>
  </si>
  <si>
    <t>Demontáže stáv. Zař. Předmětů</t>
  </si>
  <si>
    <t>soub</t>
  </si>
  <si>
    <t>likvidace zař. Předmětů na skládku</t>
  </si>
  <si>
    <t>Demontáž a likvidace stáv. Rozvodů</t>
  </si>
  <si>
    <t>Potrubí pPr DN 32</t>
  </si>
  <si>
    <t>DN 25</t>
  </si>
  <si>
    <t>DN 20</t>
  </si>
  <si>
    <t>izolace návleková d 32/9</t>
  </si>
  <si>
    <t>d 25/9</t>
  </si>
  <si>
    <t>d 20/6</t>
  </si>
  <si>
    <t>KK 1"</t>
  </si>
  <si>
    <t>ks</t>
  </si>
  <si>
    <t>šroubení 1"</t>
  </si>
  <si>
    <t>zástřik d 32/1"</t>
  </si>
  <si>
    <t>d 20/1/2"</t>
  </si>
  <si>
    <t>výustka d 1/2"</t>
  </si>
  <si>
    <t>drážka na potrubí 10x10 cm</t>
  </si>
  <si>
    <t>napojení na stávající rozvody</t>
  </si>
  <si>
    <t>tlaková zkouška</t>
  </si>
  <si>
    <t>podomítková sprchová baterie</t>
  </si>
  <si>
    <t>montáž baterie</t>
  </si>
  <si>
    <t>Odpady:</t>
  </si>
  <si>
    <t>Potrubí HT DN 100</t>
  </si>
  <si>
    <t>DN 75</t>
  </si>
  <si>
    <t>DN 50</t>
  </si>
  <si>
    <t>DN 40</t>
  </si>
  <si>
    <t>výustka d 100</t>
  </si>
  <si>
    <t>d 50</t>
  </si>
  <si>
    <t>d 40</t>
  </si>
  <si>
    <t>úprava stávajících rozvodů odpadů</t>
  </si>
  <si>
    <t>montáž duofixu</t>
  </si>
  <si>
    <t>sádra stavební</t>
  </si>
  <si>
    <t>APZ 1101 LOW  950</t>
  </si>
  <si>
    <t>mřížka nerzová ke žlabům Alcaplast Pure</t>
  </si>
  <si>
    <t>Zařizovací předměty:</t>
  </si>
  <si>
    <t>Vrchní díl k sprch. Podom. Baterii</t>
  </si>
  <si>
    <t>hlavice sprchová hlavová cca 20 cm</t>
  </si>
  <si>
    <t>rameno pro hlavovou sprchu</t>
  </si>
  <si>
    <t>montáž hlavové sprchy</t>
  </si>
  <si>
    <t>umyvadlo dit 55 cm</t>
  </si>
  <si>
    <t>upevnění umyvadl</t>
  </si>
  <si>
    <t>sifon. Um.</t>
  </si>
  <si>
    <t>montáž umyvadla</t>
  </si>
  <si>
    <t>rohový ventil</t>
  </si>
  <si>
    <t>podložka pod WC</t>
  </si>
  <si>
    <t>montáž WC záv.</t>
  </si>
  <si>
    <t>baterka dřezová páková - dodávka</t>
  </si>
  <si>
    <t>omezovač teploty 3/4" vč. montáže</t>
  </si>
  <si>
    <t>komponenty k omezovači teploty vč. montáže</t>
  </si>
  <si>
    <t>silikon sanitární</t>
  </si>
  <si>
    <t>nepředvídatelné překážky</t>
  </si>
  <si>
    <t>pomocný materiál</t>
  </si>
  <si>
    <t>režie,doprava</t>
  </si>
  <si>
    <t>Celkem bez DPH</t>
  </si>
  <si>
    <t>Sprchový žlab Alcaplast:</t>
  </si>
  <si>
    <t>Závěsný WC např. Jika Lyra</t>
  </si>
  <si>
    <t>sedátko WC</t>
  </si>
  <si>
    <t>Tlačítko WC napr. Geberit Sigma</t>
  </si>
  <si>
    <t>Duofix do sádrokartonu např. Geberit WC</t>
  </si>
  <si>
    <t>ZTI</t>
  </si>
  <si>
    <t>Dveře 60cm- voděodolné (barevnost na základě vzorkování)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</si>
</sst>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DFF0F2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Border="0" applyProtection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164" fontId="15" fillId="0" borderId="0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4" fontId="15" fillId="3" borderId="0" xfId="0" applyNumberFormat="1" applyFont="1" applyFill="1" applyBorder="1" applyAlignment="1" applyProtection="1">
      <alignment vertical="top" shrinkToFit="1"/>
      <protection locked="0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164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4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4" fontId="15" fillId="0" borderId="45" xfId="0" applyNumberFormat="1" applyFont="1" applyBorder="1" applyAlignment="1">
      <alignment vertical="top" shrinkToFit="1"/>
    </xf>
    <xf numFmtId="4" fontId="15" fillId="3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5" borderId="47" xfId="2" applyFont="1" applyFill="1" applyBorder="1" applyAlignment="1"/>
    <xf numFmtId="0" fontId="18" fillId="5" borderId="48" xfId="2" applyFont="1" applyFill="1" applyBorder="1" applyAlignment="1">
      <alignment horizontal="center"/>
    </xf>
    <xf numFmtId="4" fontId="18" fillId="5" borderId="48" xfId="2" applyNumberFormat="1" applyFont="1" applyFill="1" applyBorder="1" applyAlignment="1">
      <alignment horizontal="center"/>
    </xf>
    <xf numFmtId="4" fontId="18" fillId="5" borderId="49" xfId="2" applyNumberFormat="1" applyFont="1" applyFill="1" applyBorder="1" applyAlignment="1">
      <alignment horizontal="center"/>
    </xf>
    <xf numFmtId="0" fontId="18" fillId="5" borderId="50" xfId="2" applyFont="1" applyFill="1" applyBorder="1" applyAlignment="1"/>
    <xf numFmtId="0" fontId="18" fillId="5" borderId="51" xfId="2" applyFont="1" applyFill="1" applyBorder="1" applyAlignment="1">
      <alignment horizontal="center"/>
    </xf>
    <xf numFmtId="4" fontId="18" fillId="5" borderId="51" xfId="2" applyNumberFormat="1" applyFont="1" applyFill="1" applyBorder="1" applyAlignment="1"/>
    <xf numFmtId="4" fontId="18" fillId="5" borderId="52" xfId="2" applyNumberFormat="1" applyFont="1" applyFill="1" applyBorder="1" applyAlignment="1"/>
    <xf numFmtId="0" fontId="19" fillId="0" borderId="50" xfId="2" applyFont="1" applyFill="1" applyBorder="1" applyAlignment="1"/>
    <xf numFmtId="0" fontId="19" fillId="0" borderId="51" xfId="2" applyFont="1" applyFill="1" applyBorder="1" applyAlignment="1">
      <alignment horizontal="center"/>
    </xf>
    <xf numFmtId="4" fontId="19" fillId="0" borderId="52" xfId="2" applyNumberFormat="1" applyFont="1" applyFill="1" applyBorder="1" applyAlignment="1"/>
    <xf numFmtId="0" fontId="19" fillId="6" borderId="51" xfId="2" applyFont="1" applyFill="1" applyBorder="1" applyAlignment="1">
      <alignment horizontal="center"/>
    </xf>
    <xf numFmtId="0" fontId="19" fillId="6" borderId="50" xfId="2" applyFont="1" applyFill="1" applyBorder="1" applyAlignment="1"/>
    <xf numFmtId="4" fontId="19" fillId="6" borderId="52" xfId="2" applyNumberFormat="1" applyFont="1" applyFill="1" applyBorder="1" applyAlignment="1"/>
    <xf numFmtId="0" fontId="19" fillId="6" borderId="50" xfId="0" applyFont="1" applyFill="1" applyBorder="1"/>
    <xf numFmtId="0" fontId="19" fillId="6" borderId="51" xfId="0" applyFont="1" applyFill="1" applyBorder="1" applyAlignment="1">
      <alignment horizontal="center"/>
    </xf>
    <xf numFmtId="0" fontId="18" fillId="5" borderId="53" xfId="2" applyFont="1" applyFill="1" applyBorder="1" applyAlignment="1"/>
    <xf numFmtId="0" fontId="18" fillId="5" borderId="54" xfId="2" applyFont="1" applyFill="1" applyBorder="1" applyAlignment="1">
      <alignment horizontal="center"/>
    </xf>
    <xf numFmtId="4" fontId="18" fillId="5" borderId="54" xfId="2" applyNumberFormat="1" applyFont="1" applyFill="1" applyBorder="1" applyAlignment="1"/>
    <xf numFmtId="4" fontId="18" fillId="5" borderId="55" xfId="2" applyNumberFormat="1" applyFont="1" applyFill="1" applyBorder="1" applyAlignment="1"/>
    <xf numFmtId="0" fontId="20" fillId="0" borderId="0" xfId="2" applyFont="1" applyFill="1" applyAlignment="1"/>
    <xf numFmtId="0" fontId="20" fillId="0" borderId="0" xfId="2" applyFont="1" applyFill="1" applyAlignment="1">
      <alignment horizontal="center"/>
    </xf>
    <xf numFmtId="4" fontId="20" fillId="0" borderId="0" xfId="2" applyNumberFormat="1" applyFont="1" applyFill="1" applyAlignment="1"/>
    <xf numFmtId="4" fontId="19" fillId="8" borderId="51" xfId="2" applyNumberFormat="1" applyFont="1" applyFill="1" applyBorder="1" applyAlignment="1"/>
    <xf numFmtId="4" fontId="19" fillId="7" borderId="51" xfId="2" applyNumberFormat="1" applyFont="1" applyFill="1" applyBorder="1" applyAlignment="1"/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0" xfId="2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9"/>
  <sheetViews>
    <sheetView showGridLines="0" topLeftCell="B1" zoomScaleNormal="100" zoomScaleSheetLayoutView="75" workbookViewId="0">
      <selection activeCell="E16" sqref="E16:F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34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7" t="s">
        <v>24</v>
      </c>
      <c r="C2" s="78"/>
      <c r="D2" s="79" t="s">
        <v>42</v>
      </c>
      <c r="E2" s="225" t="s">
        <v>43</v>
      </c>
      <c r="F2" s="226"/>
      <c r="G2" s="226"/>
      <c r="H2" s="226"/>
      <c r="I2" s="226"/>
      <c r="J2" s="227"/>
      <c r="O2" s="1"/>
    </row>
    <row r="3" spans="1:15" ht="27" customHeight="1" x14ac:dyDescent="0.2">
      <c r="A3" s="2"/>
      <c r="B3" s="80" t="s">
        <v>40</v>
      </c>
      <c r="C3" s="78"/>
      <c r="D3" s="81" t="s">
        <v>37</v>
      </c>
      <c r="E3" s="228" t="s">
        <v>39</v>
      </c>
      <c r="F3" s="229"/>
      <c r="G3" s="229"/>
      <c r="H3" s="229"/>
      <c r="I3" s="229"/>
      <c r="J3" s="230"/>
    </row>
    <row r="4" spans="1:15" ht="23.25" customHeight="1" x14ac:dyDescent="0.2">
      <c r="A4" s="76">
        <v>436</v>
      </c>
      <c r="B4" s="82" t="s">
        <v>41</v>
      </c>
      <c r="C4" s="83"/>
      <c r="D4" s="84" t="s">
        <v>37</v>
      </c>
      <c r="E4" s="237" t="s">
        <v>38</v>
      </c>
      <c r="F4" s="238"/>
      <c r="G4" s="238"/>
      <c r="H4" s="238"/>
      <c r="I4" s="238"/>
      <c r="J4" s="239"/>
    </row>
    <row r="5" spans="1:15" ht="24" customHeight="1" x14ac:dyDescent="0.2">
      <c r="A5" s="2"/>
      <c r="B5" s="31" t="s">
        <v>23</v>
      </c>
      <c r="D5" s="242"/>
      <c r="E5" s="243"/>
      <c r="F5" s="243"/>
      <c r="G5" s="243"/>
      <c r="H5" s="18" t="s">
        <v>36</v>
      </c>
      <c r="I5" s="22"/>
      <c r="J5" s="8"/>
    </row>
    <row r="6" spans="1:15" ht="15.75" customHeight="1" x14ac:dyDescent="0.2">
      <c r="A6" s="2"/>
      <c r="B6" s="28"/>
      <c r="C6" s="55"/>
      <c r="D6" s="244"/>
      <c r="E6" s="245"/>
      <c r="F6" s="245"/>
      <c r="G6" s="245"/>
      <c r="H6" s="18" t="s">
        <v>32</v>
      </c>
      <c r="I6" s="22"/>
      <c r="J6" s="8"/>
    </row>
    <row r="7" spans="1:15" ht="15.75" customHeight="1" x14ac:dyDescent="0.2">
      <c r="A7" s="2"/>
      <c r="B7" s="29"/>
      <c r="C7" s="56"/>
      <c r="D7" s="53"/>
      <c r="E7" s="201"/>
      <c r="F7" s="202"/>
      <c r="G7" s="20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32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2"/>
      <c r="E11" s="232"/>
      <c r="F11" s="232"/>
      <c r="G11" s="232"/>
      <c r="H11" s="18" t="s">
        <v>36</v>
      </c>
      <c r="I11" s="86"/>
      <c r="J11" s="8"/>
    </row>
    <row r="12" spans="1:15" ht="15.75" customHeight="1" x14ac:dyDescent="0.2">
      <c r="A12" s="2"/>
      <c r="B12" s="28"/>
      <c r="C12" s="55"/>
      <c r="D12" s="236"/>
      <c r="E12" s="236"/>
      <c r="F12" s="236"/>
      <c r="G12" s="236"/>
      <c r="H12" s="18" t="s">
        <v>32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40"/>
      <c r="F13" s="241"/>
      <c r="G13" s="24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30</v>
      </c>
      <c r="C15" s="61"/>
      <c r="D15" s="54"/>
      <c r="E15" s="231"/>
      <c r="F15" s="231"/>
      <c r="G15" s="233"/>
      <c r="H15" s="233"/>
      <c r="I15" s="233" t="s">
        <v>27</v>
      </c>
      <c r="J15" s="234"/>
    </row>
    <row r="16" spans="1:15" ht="23.25" customHeight="1" x14ac:dyDescent="0.2">
      <c r="A16" s="120" t="s">
        <v>76</v>
      </c>
      <c r="B16" s="38" t="s">
        <v>38</v>
      </c>
      <c r="C16" s="62"/>
      <c r="D16" s="63"/>
      <c r="E16" s="208"/>
      <c r="F16" s="209"/>
      <c r="G16" s="208"/>
      <c r="H16" s="209"/>
      <c r="I16" s="208">
        <f>'01 01 Pol'!G158</f>
        <v>0</v>
      </c>
      <c r="J16" s="210"/>
    </row>
    <row r="17" spans="1:10" ht="23.25" customHeight="1" x14ac:dyDescent="0.2">
      <c r="A17" s="120" t="s">
        <v>77</v>
      </c>
      <c r="B17" s="38" t="s">
        <v>371</v>
      </c>
      <c r="C17" s="62"/>
      <c r="D17" s="63"/>
      <c r="E17" s="208"/>
      <c r="F17" s="209"/>
      <c r="G17" s="208"/>
      <c r="H17" s="209"/>
      <c r="I17" s="208">
        <f>ZTI!E63</f>
        <v>0</v>
      </c>
      <c r="J17" s="210"/>
    </row>
    <row r="18" spans="1:10" ht="23.25" customHeight="1" x14ac:dyDescent="0.2">
      <c r="A18" s="2"/>
      <c r="B18" s="48" t="s">
        <v>27</v>
      </c>
      <c r="C18" s="64"/>
      <c r="D18" s="65"/>
      <c r="E18" s="211"/>
      <c r="F18" s="235"/>
      <c r="G18" s="211"/>
      <c r="H18" s="235"/>
      <c r="I18" s="211">
        <f>I16+I17</f>
        <v>0</v>
      </c>
      <c r="J18" s="212"/>
    </row>
    <row r="19" spans="1:10" ht="33" customHeight="1" x14ac:dyDescent="0.2">
      <c r="A19" s="2"/>
      <c r="B19" s="42" t="s">
        <v>31</v>
      </c>
      <c r="C19" s="62"/>
      <c r="D19" s="63"/>
      <c r="E19" s="66"/>
      <c r="F19" s="39"/>
      <c r="G19" s="33"/>
      <c r="H19" s="33"/>
      <c r="I19" s="33"/>
      <c r="J19" s="40"/>
    </row>
    <row r="20" spans="1:10" ht="23.25" customHeight="1" x14ac:dyDescent="0.2">
      <c r="A20" s="2">
        <f>ZakladDPHSni*SazbaDPH1/100</f>
        <v>0</v>
      </c>
      <c r="B20" s="38" t="s">
        <v>13</v>
      </c>
      <c r="C20" s="62"/>
      <c r="D20" s="63"/>
      <c r="E20" s="67">
        <v>15</v>
      </c>
      <c r="F20" s="39" t="s">
        <v>0</v>
      </c>
      <c r="G20" s="206">
        <f>ZakladDPHSniVypocet</f>
        <v>0</v>
      </c>
      <c r="H20" s="207"/>
      <c r="I20" s="207"/>
      <c r="J20" s="40" t="str">
        <f t="shared" ref="J20:J25" si="0">Mena</f>
        <v>CZK</v>
      </c>
    </row>
    <row r="21" spans="1:10" ht="23.25" customHeight="1" x14ac:dyDescent="0.2">
      <c r="A21" s="2">
        <f>(A20-INT(A20))*100</f>
        <v>0</v>
      </c>
      <c r="B21" s="38" t="s">
        <v>14</v>
      </c>
      <c r="C21" s="62"/>
      <c r="D21" s="63"/>
      <c r="E21" s="67">
        <f>SazbaDPH1</f>
        <v>15</v>
      </c>
      <c r="F21" s="39" t="s">
        <v>0</v>
      </c>
      <c r="G21" s="204">
        <f>A20</f>
        <v>0</v>
      </c>
      <c r="H21" s="205"/>
      <c r="I21" s="205"/>
      <c r="J21" s="40" t="str">
        <f t="shared" si="0"/>
        <v>CZK</v>
      </c>
    </row>
    <row r="22" spans="1:10" ht="23.25" customHeight="1" x14ac:dyDescent="0.2">
      <c r="A22" s="2">
        <f>ZakladDPHZakl*SazbaDPH2/100</f>
        <v>0</v>
      </c>
      <c r="B22" s="38" t="s">
        <v>15</v>
      </c>
      <c r="C22" s="62"/>
      <c r="D22" s="63"/>
      <c r="E22" s="67">
        <v>21</v>
      </c>
      <c r="F22" s="39" t="s">
        <v>0</v>
      </c>
      <c r="G22" s="206">
        <f>I18</f>
        <v>0</v>
      </c>
      <c r="H22" s="207"/>
      <c r="I22" s="207"/>
      <c r="J22" s="40" t="str">
        <f t="shared" si="0"/>
        <v>CZK</v>
      </c>
    </row>
    <row r="23" spans="1:10" ht="23.25" customHeight="1" x14ac:dyDescent="0.2">
      <c r="A23" s="2">
        <f>(A22-INT(A22))*100</f>
        <v>0</v>
      </c>
      <c r="B23" s="32" t="s">
        <v>16</v>
      </c>
      <c r="C23" s="68"/>
      <c r="D23" s="54"/>
      <c r="E23" s="69">
        <f>SazbaDPH2</f>
        <v>21</v>
      </c>
      <c r="F23" s="30" t="s">
        <v>0</v>
      </c>
      <c r="G23" s="222">
        <f>A22</f>
        <v>0</v>
      </c>
      <c r="H23" s="223"/>
      <c r="I23" s="223"/>
      <c r="J23" s="37" t="str">
        <f t="shared" si="0"/>
        <v>CZK</v>
      </c>
    </row>
    <row r="24" spans="1:10" ht="23.25" customHeight="1" thickBot="1" x14ac:dyDescent="0.25">
      <c r="A24" s="2">
        <f>ZakladDPHSni+DPHSni+ZakladDPHZakl+DPHZakl</f>
        <v>0</v>
      </c>
      <c r="B24" s="31" t="s">
        <v>5</v>
      </c>
      <c r="C24" s="70"/>
      <c r="D24" s="71"/>
      <c r="E24" s="70"/>
      <c r="F24" s="16"/>
      <c r="G24" s="224">
        <f>CenaCelkem-(ZakladDPHSni+DPHSni+ZakladDPHZakl+DPHZakl)</f>
        <v>0</v>
      </c>
      <c r="H24" s="224"/>
      <c r="I24" s="224"/>
      <c r="J24" s="41" t="str">
        <f t="shared" si="0"/>
        <v>CZK</v>
      </c>
    </row>
    <row r="25" spans="1:10" ht="27.75" hidden="1" customHeight="1" thickBot="1" x14ac:dyDescent="0.25">
      <c r="A25" s="2"/>
      <c r="B25" s="111" t="s">
        <v>25</v>
      </c>
      <c r="C25" s="112"/>
      <c r="D25" s="112"/>
      <c r="E25" s="113"/>
      <c r="F25" s="114"/>
      <c r="G25" s="213">
        <f>ZakladDPHSniVypocet+ZakladDPHZaklVypocet</f>
        <v>0</v>
      </c>
      <c r="H25" s="214"/>
      <c r="I25" s="214"/>
      <c r="J25" s="115" t="str">
        <f t="shared" si="0"/>
        <v>CZK</v>
      </c>
    </row>
    <row r="26" spans="1:10" ht="27.75" customHeight="1" thickBot="1" x14ac:dyDescent="0.25">
      <c r="A26" s="2">
        <f>(A24-INT(A24))*100</f>
        <v>0</v>
      </c>
      <c r="B26" s="111" t="s">
        <v>33</v>
      </c>
      <c r="C26" s="116"/>
      <c r="D26" s="116"/>
      <c r="E26" s="116"/>
      <c r="F26" s="117"/>
      <c r="G26" s="213">
        <f>A24</f>
        <v>0</v>
      </c>
      <c r="H26" s="213"/>
      <c r="I26" s="213"/>
      <c r="J26" s="118" t="s">
        <v>46</v>
      </c>
    </row>
    <row r="27" spans="1:10" ht="12.75" customHeight="1" x14ac:dyDescent="0.2">
      <c r="A27" s="2"/>
      <c r="B27" s="2"/>
      <c r="J27" s="9"/>
    </row>
    <row r="28" spans="1:10" ht="30" customHeight="1" x14ac:dyDescent="0.2">
      <c r="A28" s="2"/>
      <c r="B28" s="2"/>
      <c r="J28" s="9"/>
    </row>
    <row r="29" spans="1:10" ht="18.75" customHeight="1" x14ac:dyDescent="0.2">
      <c r="A29" s="2"/>
      <c r="B29" s="17"/>
      <c r="C29" s="72" t="s">
        <v>12</v>
      </c>
      <c r="D29" s="73"/>
      <c r="E29" s="73"/>
      <c r="F29" s="15" t="s">
        <v>11</v>
      </c>
      <c r="G29" s="26"/>
      <c r="H29" s="27"/>
      <c r="I29" s="26"/>
      <c r="J29" s="9"/>
    </row>
    <row r="30" spans="1:10" ht="47.25" customHeight="1" x14ac:dyDescent="0.2">
      <c r="A30" s="2"/>
      <c r="B30" s="2"/>
      <c r="J30" s="9"/>
    </row>
    <row r="31" spans="1:10" s="21" customFormat="1" ht="18.75" customHeight="1" x14ac:dyDescent="0.2">
      <c r="A31" s="20"/>
      <c r="B31" s="20"/>
      <c r="C31" s="74"/>
      <c r="D31" s="215"/>
      <c r="E31" s="216"/>
      <c r="G31" s="217"/>
      <c r="H31" s="218"/>
      <c r="I31" s="218"/>
      <c r="J31" s="25"/>
    </row>
    <row r="32" spans="1:10" ht="12.75" customHeight="1" x14ac:dyDescent="0.2">
      <c r="A32" s="2"/>
      <c r="B32" s="2"/>
      <c r="D32" s="203" t="s">
        <v>2</v>
      </c>
      <c r="E32" s="203"/>
      <c r="H32" s="10" t="s">
        <v>3</v>
      </c>
      <c r="J32" s="9"/>
    </row>
    <row r="33" spans="1:10" ht="13.5" customHeight="1" thickBot="1" x14ac:dyDescent="0.25">
      <c r="A33" s="11"/>
      <c r="B33" s="11"/>
      <c r="C33" s="75"/>
      <c r="D33" s="75"/>
      <c r="E33" s="75"/>
      <c r="F33" s="12"/>
      <c r="G33" s="12"/>
      <c r="H33" s="12"/>
      <c r="I33" s="12"/>
      <c r="J33" s="13"/>
    </row>
    <row r="34" spans="1:10" ht="27" hidden="1" customHeight="1" x14ac:dyDescent="0.2">
      <c r="B34" s="88" t="s">
        <v>17</v>
      </c>
      <c r="C34" s="89"/>
      <c r="D34" s="89"/>
      <c r="E34" s="89"/>
      <c r="F34" s="90"/>
      <c r="G34" s="90"/>
      <c r="H34" s="90"/>
      <c r="I34" s="90"/>
      <c r="J34" s="91"/>
    </row>
    <row r="35" spans="1:10" ht="25.5" hidden="1" customHeight="1" x14ac:dyDescent="0.2">
      <c r="A35" s="87" t="s">
        <v>35</v>
      </c>
      <c r="B35" s="92" t="s">
        <v>18</v>
      </c>
      <c r="C35" s="93" t="s">
        <v>6</v>
      </c>
      <c r="D35" s="93"/>
      <c r="E35" s="93"/>
      <c r="F35" s="94" t="str">
        <f>B20</f>
        <v>Základ pro sníženou DPH</v>
      </c>
      <c r="G35" s="94" t="str">
        <f>B22</f>
        <v>Základ pro základní DPH</v>
      </c>
      <c r="H35" s="95" t="s">
        <v>19</v>
      </c>
      <c r="I35" s="95" t="s">
        <v>1</v>
      </c>
      <c r="J35" s="96" t="s">
        <v>0</v>
      </c>
    </row>
    <row r="36" spans="1:10" ht="25.5" hidden="1" customHeight="1" x14ac:dyDescent="0.2">
      <c r="A36" s="87">
        <v>1</v>
      </c>
      <c r="B36" s="97" t="s">
        <v>44</v>
      </c>
      <c r="C36" s="196"/>
      <c r="D36" s="196"/>
      <c r="E36" s="196"/>
      <c r="F36" s="98">
        <f>'01 01 Pol'!AE158</f>
        <v>0</v>
      </c>
      <c r="G36" s="99">
        <f>'01 01 Pol'!AF158</f>
        <v>0</v>
      </c>
      <c r="H36" s="100">
        <f>(F36*SazbaDPH1/100)+(G36*SazbaDPH2/100)</f>
        <v>0</v>
      </c>
      <c r="I36" s="100">
        <f>F36+G36+H36</f>
        <v>0</v>
      </c>
      <c r="J36" s="101" t="str">
        <f>IF(CenaCelkemVypocet=0,"",I36/CenaCelkemVypocet*100)</f>
        <v/>
      </c>
    </row>
    <row r="37" spans="1:10" ht="25.5" hidden="1" customHeight="1" x14ac:dyDescent="0.2">
      <c r="A37" s="87">
        <v>2</v>
      </c>
      <c r="B37" s="102" t="s">
        <v>37</v>
      </c>
      <c r="C37" s="197" t="s">
        <v>39</v>
      </c>
      <c r="D37" s="197"/>
      <c r="E37" s="197"/>
      <c r="F37" s="103">
        <f>'01 01 Pol'!AE158</f>
        <v>0</v>
      </c>
      <c r="G37" s="104">
        <f>'01 01 Pol'!AF158</f>
        <v>0</v>
      </c>
      <c r="H37" s="104">
        <f>(F37*SazbaDPH1/100)+(G37*SazbaDPH2/100)</f>
        <v>0</v>
      </c>
      <c r="I37" s="104">
        <f>F37+G37+H37</f>
        <v>0</v>
      </c>
      <c r="J37" s="105" t="str">
        <f>IF(CenaCelkemVypocet=0,"",I37/CenaCelkemVypocet*100)</f>
        <v/>
      </c>
    </row>
    <row r="38" spans="1:10" ht="25.5" hidden="1" customHeight="1" x14ac:dyDescent="0.2">
      <c r="A38" s="87">
        <v>3</v>
      </c>
      <c r="B38" s="106" t="s">
        <v>37</v>
      </c>
      <c r="C38" s="196" t="s">
        <v>38</v>
      </c>
      <c r="D38" s="196"/>
      <c r="E38" s="196"/>
      <c r="F38" s="107">
        <f>'01 01 Pol'!AE158</f>
        <v>0</v>
      </c>
      <c r="G38" s="100">
        <f>'01 01 Pol'!AF158</f>
        <v>0</v>
      </c>
      <c r="H38" s="100">
        <f>(F38*SazbaDPH1/100)+(G38*SazbaDPH2/100)</f>
        <v>0</v>
      </c>
      <c r="I38" s="100">
        <f>F38+G38+H38</f>
        <v>0</v>
      </c>
      <c r="J38" s="101" t="str">
        <f>IF(CenaCelkemVypocet=0,"",I38/CenaCelkemVypocet*100)</f>
        <v/>
      </c>
    </row>
    <row r="39" spans="1:10" ht="25.5" hidden="1" customHeight="1" x14ac:dyDescent="0.2">
      <c r="A39" s="87"/>
      <c r="B39" s="198" t="s">
        <v>45</v>
      </c>
      <c r="C39" s="199"/>
      <c r="D39" s="199"/>
      <c r="E39" s="200"/>
      <c r="F39" s="108">
        <f>SUMIF(A36:A38,"=1",F36:F38)</f>
        <v>0</v>
      </c>
      <c r="G39" s="109">
        <f>SUMIF(A36:A38,"=1",G36:G38)</f>
        <v>0</v>
      </c>
      <c r="H39" s="109">
        <f>SUMIF(A36:A38,"=1",H36:H38)</f>
        <v>0</v>
      </c>
      <c r="I39" s="109">
        <f>SUMIF(A36:A38,"=1",I36:I38)</f>
        <v>0</v>
      </c>
      <c r="J39" s="110">
        <f>SUMIF(A36:A38,"=1",J36:J38)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6">
    <mergeCell ref="E4:J4"/>
    <mergeCell ref="E13:G13"/>
    <mergeCell ref="D5:G5"/>
    <mergeCell ref="D6:G6"/>
    <mergeCell ref="I16:J16"/>
    <mergeCell ref="G25:I25"/>
    <mergeCell ref="D31:E31"/>
    <mergeCell ref="G31:I31"/>
    <mergeCell ref="B1:J1"/>
    <mergeCell ref="G23:I23"/>
    <mergeCell ref="G24:I24"/>
    <mergeCell ref="E2:J2"/>
    <mergeCell ref="E3:J3"/>
    <mergeCell ref="E15:F15"/>
    <mergeCell ref="D11:G11"/>
    <mergeCell ref="G15:H15"/>
    <mergeCell ref="I15:J15"/>
    <mergeCell ref="E18:F18"/>
    <mergeCell ref="G18:H18"/>
    <mergeCell ref="D12:G12"/>
    <mergeCell ref="C36:E36"/>
    <mergeCell ref="C37:E37"/>
    <mergeCell ref="C38:E38"/>
    <mergeCell ref="B39:E39"/>
    <mergeCell ref="E7:G7"/>
    <mergeCell ref="D32:E32"/>
    <mergeCell ref="G21:I21"/>
    <mergeCell ref="G20:I20"/>
    <mergeCell ref="E16:F16"/>
    <mergeCell ref="E17:F17"/>
    <mergeCell ref="I17:J17"/>
    <mergeCell ref="I18:J18"/>
    <mergeCell ref="G16:H16"/>
    <mergeCell ref="G17:H17"/>
    <mergeCell ref="G26:I26"/>
    <mergeCell ref="G22:I2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2" sqref="F22"/>
    </sheetView>
  </sheetViews>
  <sheetFormatPr defaultRowHeight="12.75" outlineLevelRow="3" x14ac:dyDescent="0.2"/>
  <cols>
    <col min="1" max="1" width="3.42578125" customWidth="1"/>
    <col min="2" max="2" width="12.7109375" style="119" customWidth="1"/>
    <col min="3" max="3" width="38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78</v>
      </c>
    </row>
    <row r="2" spans="1:60" ht="25.15" customHeight="1" x14ac:dyDescent="0.2">
      <c r="A2" s="121" t="s">
        <v>8</v>
      </c>
      <c r="B2" s="49" t="s">
        <v>42</v>
      </c>
      <c r="C2" s="263" t="s">
        <v>43</v>
      </c>
      <c r="D2" s="264"/>
      <c r="E2" s="264"/>
      <c r="F2" s="264"/>
      <c r="G2" s="265"/>
      <c r="AG2" t="s">
        <v>79</v>
      </c>
    </row>
    <row r="3" spans="1:60" ht="25.15" customHeight="1" x14ac:dyDescent="0.2">
      <c r="A3" s="121" t="s">
        <v>9</v>
      </c>
      <c r="B3" s="49" t="s">
        <v>37</v>
      </c>
      <c r="C3" s="263" t="s">
        <v>39</v>
      </c>
      <c r="D3" s="264"/>
      <c r="E3" s="264"/>
      <c r="F3" s="264"/>
      <c r="G3" s="265"/>
      <c r="AC3" s="119" t="s">
        <v>79</v>
      </c>
      <c r="AG3" t="s">
        <v>80</v>
      </c>
    </row>
    <row r="4" spans="1:60" ht="25.15" customHeight="1" x14ac:dyDescent="0.2">
      <c r="A4" s="122" t="s">
        <v>10</v>
      </c>
      <c r="B4" s="123" t="s">
        <v>37</v>
      </c>
      <c r="C4" s="266" t="s">
        <v>38</v>
      </c>
      <c r="D4" s="267"/>
      <c r="E4" s="267"/>
      <c r="F4" s="267"/>
      <c r="G4" s="268"/>
      <c r="AG4" t="s">
        <v>81</v>
      </c>
    </row>
    <row r="5" spans="1:60" x14ac:dyDescent="0.2">
      <c r="D5" s="10"/>
    </row>
    <row r="6" spans="1:60" ht="38.25" x14ac:dyDescent="0.2">
      <c r="A6" s="125" t="s">
        <v>82</v>
      </c>
      <c r="B6" s="127" t="s">
        <v>83</v>
      </c>
      <c r="C6" s="127" t="s">
        <v>84</v>
      </c>
      <c r="D6" s="126" t="s">
        <v>85</v>
      </c>
      <c r="E6" s="125" t="s">
        <v>86</v>
      </c>
      <c r="F6" s="124" t="s">
        <v>87</v>
      </c>
      <c r="G6" s="125" t="s">
        <v>27</v>
      </c>
      <c r="H6" s="128" t="s">
        <v>28</v>
      </c>
      <c r="I6" s="128" t="s">
        <v>88</v>
      </c>
      <c r="J6" s="128" t="s">
        <v>29</v>
      </c>
      <c r="K6" s="128" t="s">
        <v>89</v>
      </c>
      <c r="L6" s="128" t="s">
        <v>90</v>
      </c>
      <c r="M6" s="128" t="s">
        <v>91</v>
      </c>
      <c r="N6" s="128" t="s">
        <v>92</v>
      </c>
      <c r="O6" s="128" t="s">
        <v>93</v>
      </c>
      <c r="P6" s="128" t="s">
        <v>94</v>
      </c>
      <c r="Q6" s="128" t="s">
        <v>95</v>
      </c>
      <c r="R6" s="128" t="s">
        <v>96</v>
      </c>
      <c r="S6" s="128" t="s">
        <v>97</v>
      </c>
      <c r="T6" s="128" t="s">
        <v>98</v>
      </c>
      <c r="U6" s="128" t="s">
        <v>99</v>
      </c>
      <c r="V6" s="128" t="s">
        <v>100</v>
      </c>
      <c r="W6" s="128" t="s">
        <v>101</v>
      </c>
      <c r="X6" s="128" t="s">
        <v>102</v>
      </c>
      <c r="Y6" s="128" t="s">
        <v>103</v>
      </c>
    </row>
    <row r="7" spans="1:60" hidden="1" x14ac:dyDescent="0.2">
      <c r="A7" s="3"/>
      <c r="B7" s="4"/>
      <c r="C7" s="4"/>
      <c r="D7" s="6"/>
      <c r="E7" s="130"/>
      <c r="F7" s="131"/>
      <c r="G7" s="131"/>
      <c r="H7" s="131"/>
      <c r="I7" s="131"/>
      <c r="J7" s="131"/>
      <c r="K7" s="131"/>
      <c r="L7" s="131"/>
      <c r="M7" s="131"/>
      <c r="N7" s="130"/>
      <c r="O7" s="130"/>
      <c r="P7" s="130"/>
      <c r="Q7" s="130"/>
      <c r="R7" s="131"/>
      <c r="S7" s="131"/>
      <c r="T7" s="131"/>
      <c r="U7" s="131"/>
      <c r="V7" s="131"/>
      <c r="W7" s="131"/>
      <c r="X7" s="131"/>
      <c r="Y7" s="131"/>
    </row>
    <row r="8" spans="1:60" x14ac:dyDescent="0.2">
      <c r="A8" s="145" t="s">
        <v>104</v>
      </c>
      <c r="B8" s="146" t="s">
        <v>47</v>
      </c>
      <c r="C8" s="164" t="s">
        <v>26</v>
      </c>
      <c r="D8" s="147"/>
      <c r="E8" s="148"/>
      <c r="F8" s="149"/>
      <c r="G8" s="150">
        <f>SUMIF(AG9:AG11,"&lt;&gt;NOR",G9:G11)</f>
        <v>0</v>
      </c>
      <c r="H8" s="144"/>
      <c r="I8" s="144">
        <f>SUM(I9:I11)</f>
        <v>0</v>
      </c>
      <c r="J8" s="144"/>
      <c r="K8" s="144">
        <f>SUM(K9:K11)</f>
        <v>30000</v>
      </c>
      <c r="L8" s="144"/>
      <c r="M8" s="144">
        <f>SUM(M9:M11)</f>
        <v>0</v>
      </c>
      <c r="N8" s="143"/>
      <c r="O8" s="143">
        <f>SUM(O9:O11)</f>
        <v>0</v>
      </c>
      <c r="P8" s="143"/>
      <c r="Q8" s="143">
        <f>SUM(Q9:Q11)</f>
        <v>0</v>
      </c>
      <c r="R8" s="144"/>
      <c r="S8" s="144"/>
      <c r="T8" s="144"/>
      <c r="U8" s="144"/>
      <c r="V8" s="144">
        <f>SUM(V9:V11)</f>
        <v>0</v>
      </c>
      <c r="W8" s="144"/>
      <c r="X8" s="144"/>
      <c r="Y8" s="144"/>
      <c r="AG8" t="s">
        <v>105</v>
      </c>
    </row>
    <row r="9" spans="1:60" outlineLevel="1" x14ac:dyDescent="0.2">
      <c r="A9" s="158">
        <v>1</v>
      </c>
      <c r="B9" s="159" t="s">
        <v>106</v>
      </c>
      <c r="C9" s="165" t="s">
        <v>107</v>
      </c>
      <c r="D9" s="160" t="s">
        <v>108</v>
      </c>
      <c r="E9" s="161">
        <v>1</v>
      </c>
      <c r="F9" s="162"/>
      <c r="G9" s="163">
        <f>ROUND(E9*F9,2)</f>
        <v>0</v>
      </c>
      <c r="H9" s="140">
        <v>0</v>
      </c>
      <c r="I9" s="139">
        <f>ROUND(E9*H9,2)</f>
        <v>0</v>
      </c>
      <c r="J9" s="140">
        <v>10000</v>
      </c>
      <c r="K9" s="139">
        <f>ROUND(E9*J9,2)</f>
        <v>10000</v>
      </c>
      <c r="L9" s="139">
        <v>21</v>
      </c>
      <c r="M9" s="139">
        <f>G9*(1+L9/100)</f>
        <v>0</v>
      </c>
      <c r="N9" s="138">
        <v>0</v>
      </c>
      <c r="O9" s="138">
        <f>ROUND(E9*N9,2)</f>
        <v>0</v>
      </c>
      <c r="P9" s="138">
        <v>0</v>
      </c>
      <c r="Q9" s="138">
        <f>ROUND(E9*P9,2)</f>
        <v>0</v>
      </c>
      <c r="R9" s="139"/>
      <c r="S9" s="139" t="s">
        <v>109</v>
      </c>
      <c r="T9" s="139" t="s">
        <v>110</v>
      </c>
      <c r="U9" s="139">
        <v>0</v>
      </c>
      <c r="V9" s="139">
        <f>ROUND(E9*U9,2)</f>
        <v>0</v>
      </c>
      <c r="W9" s="139"/>
      <c r="X9" s="139" t="s">
        <v>111</v>
      </c>
      <c r="Y9" s="139" t="s">
        <v>112</v>
      </c>
      <c r="Z9" s="129"/>
      <c r="AA9" s="129"/>
      <c r="AB9" s="129"/>
      <c r="AC9" s="129"/>
      <c r="AD9" s="129"/>
      <c r="AE9" s="129"/>
      <c r="AF9" s="129"/>
      <c r="AG9" s="129" t="s">
        <v>113</v>
      </c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</row>
    <row r="10" spans="1:60" outlineLevel="1" x14ac:dyDescent="0.2">
      <c r="A10" s="158">
        <v>2</v>
      </c>
      <c r="B10" s="159" t="s">
        <v>114</v>
      </c>
      <c r="C10" s="165" t="s">
        <v>115</v>
      </c>
      <c r="D10" s="160" t="s">
        <v>108</v>
      </c>
      <c r="E10" s="161">
        <v>1</v>
      </c>
      <c r="F10" s="162"/>
      <c r="G10" s="163">
        <f>ROUND(E10*F10,2)</f>
        <v>0</v>
      </c>
      <c r="H10" s="140">
        <v>0</v>
      </c>
      <c r="I10" s="139">
        <f>ROUND(E10*H10,2)</f>
        <v>0</v>
      </c>
      <c r="J10" s="140">
        <v>10000</v>
      </c>
      <c r="K10" s="139">
        <f>ROUND(E10*J10,2)</f>
        <v>10000</v>
      </c>
      <c r="L10" s="139">
        <v>21</v>
      </c>
      <c r="M10" s="139">
        <f>G10*(1+L10/100)</f>
        <v>0</v>
      </c>
      <c r="N10" s="138">
        <v>0</v>
      </c>
      <c r="O10" s="138">
        <f>ROUND(E10*N10,2)</f>
        <v>0</v>
      </c>
      <c r="P10" s="138">
        <v>0</v>
      </c>
      <c r="Q10" s="138">
        <f>ROUND(E10*P10,2)</f>
        <v>0</v>
      </c>
      <c r="R10" s="139"/>
      <c r="S10" s="139" t="s">
        <v>109</v>
      </c>
      <c r="T10" s="139" t="s">
        <v>110</v>
      </c>
      <c r="U10" s="139">
        <v>0</v>
      </c>
      <c r="V10" s="139">
        <f>ROUND(E10*U10,2)</f>
        <v>0</v>
      </c>
      <c r="W10" s="139"/>
      <c r="X10" s="139" t="s">
        <v>111</v>
      </c>
      <c r="Y10" s="139" t="s">
        <v>112</v>
      </c>
      <c r="Z10" s="129"/>
      <c r="AA10" s="129"/>
      <c r="AB10" s="129"/>
      <c r="AC10" s="129"/>
      <c r="AD10" s="129"/>
      <c r="AE10" s="129"/>
      <c r="AF10" s="129"/>
      <c r="AG10" s="129" t="s">
        <v>116</v>
      </c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</row>
    <row r="11" spans="1:60" outlineLevel="1" x14ac:dyDescent="0.2">
      <c r="A11" s="158">
        <v>3</v>
      </c>
      <c r="B11" s="159" t="s">
        <v>117</v>
      </c>
      <c r="C11" s="165" t="s">
        <v>118</v>
      </c>
      <c r="D11" s="160" t="s">
        <v>108</v>
      </c>
      <c r="E11" s="161">
        <v>1</v>
      </c>
      <c r="F11" s="162"/>
      <c r="G11" s="163">
        <f>ROUND(E11*F11,2)</f>
        <v>0</v>
      </c>
      <c r="H11" s="140">
        <v>0</v>
      </c>
      <c r="I11" s="139">
        <f>ROUND(E11*H11,2)</f>
        <v>0</v>
      </c>
      <c r="J11" s="140">
        <v>10000</v>
      </c>
      <c r="K11" s="139">
        <f>ROUND(E11*J11,2)</f>
        <v>10000</v>
      </c>
      <c r="L11" s="139">
        <v>21</v>
      </c>
      <c r="M11" s="139">
        <f>G11*(1+L11/100)</f>
        <v>0</v>
      </c>
      <c r="N11" s="138">
        <v>0</v>
      </c>
      <c r="O11" s="138">
        <f>ROUND(E11*N11,2)</f>
        <v>0</v>
      </c>
      <c r="P11" s="138">
        <v>0</v>
      </c>
      <c r="Q11" s="138">
        <f>ROUND(E11*P11,2)</f>
        <v>0</v>
      </c>
      <c r="R11" s="139"/>
      <c r="S11" s="139" t="s">
        <v>109</v>
      </c>
      <c r="T11" s="139" t="s">
        <v>110</v>
      </c>
      <c r="U11" s="139">
        <v>0</v>
      </c>
      <c r="V11" s="139">
        <f>ROUND(E11*U11,2)</f>
        <v>0</v>
      </c>
      <c r="W11" s="139"/>
      <c r="X11" s="139" t="s">
        <v>111</v>
      </c>
      <c r="Y11" s="139" t="s">
        <v>112</v>
      </c>
      <c r="Z11" s="129"/>
      <c r="AA11" s="129"/>
      <c r="AB11" s="129"/>
      <c r="AC11" s="129"/>
      <c r="AD11" s="129"/>
      <c r="AE11" s="129"/>
      <c r="AF11" s="129"/>
      <c r="AG11" s="129" t="s">
        <v>116</v>
      </c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</row>
    <row r="12" spans="1:60" x14ac:dyDescent="0.2">
      <c r="A12" s="145" t="s">
        <v>104</v>
      </c>
      <c r="B12" s="146" t="s">
        <v>48</v>
      </c>
      <c r="C12" s="164" t="s">
        <v>49</v>
      </c>
      <c r="D12" s="147"/>
      <c r="E12" s="148"/>
      <c r="F12" s="149"/>
      <c r="G12" s="150">
        <f>SUMIF(AG13:AG20,"&lt;&gt;NOR",G13:G20)</f>
        <v>0</v>
      </c>
      <c r="H12" s="144"/>
      <c r="I12" s="144">
        <f>SUM(I13:I20)</f>
        <v>4355.87</v>
      </c>
      <c r="J12" s="144"/>
      <c r="K12" s="144">
        <f>SUM(K13:K20)</f>
        <v>2269.77</v>
      </c>
      <c r="L12" s="144"/>
      <c r="M12" s="144">
        <f>SUM(M13:M20)</f>
        <v>0</v>
      </c>
      <c r="N12" s="143"/>
      <c r="O12" s="143">
        <f>SUM(O13:O20)</f>
        <v>0.68</v>
      </c>
      <c r="P12" s="143"/>
      <c r="Q12" s="143">
        <f>SUM(Q13:Q20)</f>
        <v>0</v>
      </c>
      <c r="R12" s="144"/>
      <c r="S12" s="144"/>
      <c r="T12" s="144"/>
      <c r="U12" s="144"/>
      <c r="V12" s="144">
        <f>SUM(V13:V20)</f>
        <v>4.4800000000000004</v>
      </c>
      <c r="W12" s="144"/>
      <c r="X12" s="144"/>
      <c r="Y12" s="144"/>
      <c r="AG12" t="s">
        <v>105</v>
      </c>
    </row>
    <row r="13" spans="1:60" outlineLevel="1" x14ac:dyDescent="0.2">
      <c r="A13" s="152">
        <v>4</v>
      </c>
      <c r="B13" s="153" t="s">
        <v>119</v>
      </c>
      <c r="C13" s="166" t="s">
        <v>120</v>
      </c>
      <c r="D13" s="154" t="s">
        <v>121</v>
      </c>
      <c r="E13" s="155">
        <v>2.085</v>
      </c>
      <c r="F13" s="156"/>
      <c r="G13" s="157">
        <f>ROUND(E13*F13,2)</f>
        <v>0</v>
      </c>
      <c r="H13" s="140">
        <v>649.04</v>
      </c>
      <c r="I13" s="139">
        <f>ROUND(E13*H13,2)</f>
        <v>1353.25</v>
      </c>
      <c r="J13" s="140">
        <v>272.95999999999998</v>
      </c>
      <c r="K13" s="139">
        <f>ROUND(E13*J13,2)</f>
        <v>569.12</v>
      </c>
      <c r="L13" s="139">
        <v>21</v>
      </c>
      <c r="M13" s="139">
        <f>G13*(1+L13/100)</f>
        <v>0</v>
      </c>
      <c r="N13" s="138">
        <v>7.4709999999999999E-2</v>
      </c>
      <c r="O13" s="138">
        <f>ROUND(E13*N13,2)</f>
        <v>0.16</v>
      </c>
      <c r="P13" s="138">
        <v>0</v>
      </c>
      <c r="Q13" s="138">
        <f>ROUND(E13*P13,2)</f>
        <v>0</v>
      </c>
      <c r="R13" s="139"/>
      <c r="S13" s="139" t="s">
        <v>122</v>
      </c>
      <c r="T13" s="139" t="s">
        <v>122</v>
      </c>
      <c r="U13" s="139">
        <v>0.52915000000000001</v>
      </c>
      <c r="V13" s="139">
        <f>ROUND(E13*U13,2)</f>
        <v>1.1000000000000001</v>
      </c>
      <c r="W13" s="139"/>
      <c r="X13" s="139" t="s">
        <v>111</v>
      </c>
      <c r="Y13" s="139" t="s">
        <v>112</v>
      </c>
      <c r="Z13" s="129"/>
      <c r="AA13" s="129"/>
      <c r="AB13" s="129"/>
      <c r="AC13" s="129"/>
      <c r="AD13" s="129"/>
      <c r="AE13" s="129"/>
      <c r="AF13" s="129"/>
      <c r="AG13" s="129" t="s">
        <v>113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</row>
    <row r="14" spans="1:60" outlineLevel="2" x14ac:dyDescent="0.2">
      <c r="A14" s="136"/>
      <c r="B14" s="137"/>
      <c r="C14" s="167" t="s">
        <v>123</v>
      </c>
      <c r="D14" s="141"/>
      <c r="E14" s="142"/>
      <c r="F14" s="139"/>
      <c r="G14" s="139"/>
      <c r="H14" s="139"/>
      <c r="I14" s="139"/>
      <c r="J14" s="139"/>
      <c r="K14" s="139"/>
      <c r="L14" s="139"/>
      <c r="M14" s="139"/>
      <c r="N14" s="138"/>
      <c r="O14" s="138"/>
      <c r="P14" s="138"/>
      <c r="Q14" s="138"/>
      <c r="R14" s="139"/>
      <c r="S14" s="139"/>
      <c r="T14" s="139"/>
      <c r="U14" s="139"/>
      <c r="V14" s="139"/>
      <c r="W14" s="139"/>
      <c r="X14" s="139"/>
      <c r="Y14" s="139"/>
      <c r="Z14" s="129"/>
      <c r="AA14" s="129"/>
      <c r="AB14" s="129"/>
      <c r="AC14" s="129"/>
      <c r="AD14" s="129"/>
      <c r="AE14" s="129"/>
      <c r="AF14" s="129"/>
      <c r="AG14" s="129" t="s">
        <v>124</v>
      </c>
      <c r="AH14" s="129">
        <v>0</v>
      </c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</row>
    <row r="15" spans="1:60" outlineLevel="3" x14ac:dyDescent="0.2">
      <c r="A15" s="136"/>
      <c r="B15" s="137"/>
      <c r="C15" s="167" t="s">
        <v>125</v>
      </c>
      <c r="D15" s="141"/>
      <c r="E15" s="142">
        <v>1.9350000000000001</v>
      </c>
      <c r="F15" s="139"/>
      <c r="G15" s="139"/>
      <c r="H15" s="139"/>
      <c r="I15" s="139"/>
      <c r="J15" s="139"/>
      <c r="K15" s="139"/>
      <c r="L15" s="139"/>
      <c r="M15" s="139"/>
      <c r="N15" s="138"/>
      <c r="O15" s="138"/>
      <c r="P15" s="138"/>
      <c r="Q15" s="138"/>
      <c r="R15" s="139"/>
      <c r="S15" s="139"/>
      <c r="T15" s="139"/>
      <c r="U15" s="139"/>
      <c r="V15" s="139"/>
      <c r="W15" s="139"/>
      <c r="X15" s="139"/>
      <c r="Y15" s="139"/>
      <c r="Z15" s="129"/>
      <c r="AA15" s="129"/>
      <c r="AB15" s="129"/>
      <c r="AC15" s="129"/>
      <c r="AD15" s="129"/>
      <c r="AE15" s="129"/>
      <c r="AF15" s="129"/>
      <c r="AG15" s="129" t="s">
        <v>124</v>
      </c>
      <c r="AH15" s="129">
        <v>0</v>
      </c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</row>
    <row r="16" spans="1:60" outlineLevel="3" x14ac:dyDescent="0.2">
      <c r="A16" s="136"/>
      <c r="B16" s="137"/>
      <c r="C16" s="167" t="s">
        <v>126</v>
      </c>
      <c r="D16" s="141"/>
      <c r="E16" s="142"/>
      <c r="F16" s="139"/>
      <c r="G16" s="139"/>
      <c r="H16" s="139"/>
      <c r="I16" s="139"/>
      <c r="J16" s="139"/>
      <c r="K16" s="139"/>
      <c r="L16" s="139"/>
      <c r="M16" s="139"/>
      <c r="N16" s="138"/>
      <c r="O16" s="138"/>
      <c r="P16" s="138"/>
      <c r="Q16" s="138"/>
      <c r="R16" s="139"/>
      <c r="S16" s="139"/>
      <c r="T16" s="139"/>
      <c r="U16" s="139"/>
      <c r="V16" s="139"/>
      <c r="W16" s="139"/>
      <c r="X16" s="139"/>
      <c r="Y16" s="139"/>
      <c r="Z16" s="129"/>
      <c r="AA16" s="129"/>
      <c r="AB16" s="129"/>
      <c r="AC16" s="129"/>
      <c r="AD16" s="129"/>
      <c r="AE16" s="129"/>
      <c r="AF16" s="129"/>
      <c r="AG16" s="129" t="s">
        <v>124</v>
      </c>
      <c r="AH16" s="129">
        <v>0</v>
      </c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</row>
    <row r="17" spans="1:60" outlineLevel="3" x14ac:dyDescent="0.2">
      <c r="A17" s="136"/>
      <c r="B17" s="137"/>
      <c r="C17" s="167" t="s">
        <v>127</v>
      </c>
      <c r="D17" s="141"/>
      <c r="E17" s="142">
        <v>0.15</v>
      </c>
      <c r="F17" s="139"/>
      <c r="G17" s="139"/>
      <c r="H17" s="139"/>
      <c r="I17" s="139"/>
      <c r="J17" s="139"/>
      <c r="K17" s="139"/>
      <c r="L17" s="139"/>
      <c r="M17" s="139"/>
      <c r="N17" s="138"/>
      <c r="O17" s="138"/>
      <c r="P17" s="138"/>
      <c r="Q17" s="138"/>
      <c r="R17" s="139"/>
      <c r="S17" s="139"/>
      <c r="T17" s="139"/>
      <c r="U17" s="139"/>
      <c r="V17" s="139"/>
      <c r="W17" s="139"/>
      <c r="X17" s="139"/>
      <c r="Y17" s="139"/>
      <c r="Z17" s="129"/>
      <c r="AA17" s="129"/>
      <c r="AB17" s="129"/>
      <c r="AC17" s="129"/>
      <c r="AD17" s="129"/>
      <c r="AE17" s="129"/>
      <c r="AF17" s="129"/>
      <c r="AG17" s="129" t="s">
        <v>124</v>
      </c>
      <c r="AH17" s="129">
        <v>0</v>
      </c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</row>
    <row r="18" spans="1:60" ht="22.5" outlineLevel="1" x14ac:dyDescent="0.2">
      <c r="A18" s="158">
        <v>5</v>
      </c>
      <c r="B18" s="159" t="s">
        <v>128</v>
      </c>
      <c r="C18" s="165" t="s">
        <v>129</v>
      </c>
      <c r="D18" s="160" t="s">
        <v>130</v>
      </c>
      <c r="E18" s="161">
        <v>2.2999999999999998</v>
      </c>
      <c r="F18" s="162"/>
      <c r="G18" s="163">
        <f>ROUND(E18*F18,2)</f>
        <v>0</v>
      </c>
      <c r="H18" s="140">
        <v>33.369999999999997</v>
      </c>
      <c r="I18" s="139">
        <f>ROUND(E18*H18,2)</f>
        <v>76.75</v>
      </c>
      <c r="J18" s="140">
        <v>117.13</v>
      </c>
      <c r="K18" s="139">
        <f>ROUND(E18*J18,2)</f>
        <v>269.39999999999998</v>
      </c>
      <c r="L18" s="139">
        <v>21</v>
      </c>
      <c r="M18" s="139">
        <f>G18*(1+L18/100)</f>
        <v>0</v>
      </c>
      <c r="N18" s="138">
        <v>1.0200000000000001E-3</v>
      </c>
      <c r="O18" s="138">
        <f>ROUND(E18*N18,2)</f>
        <v>0</v>
      </c>
      <c r="P18" s="138">
        <v>0</v>
      </c>
      <c r="Q18" s="138">
        <f>ROUND(E18*P18,2)</f>
        <v>0</v>
      </c>
      <c r="R18" s="139"/>
      <c r="S18" s="139" t="s">
        <v>122</v>
      </c>
      <c r="T18" s="139" t="s">
        <v>122</v>
      </c>
      <c r="U18" s="139">
        <v>0.223</v>
      </c>
      <c r="V18" s="139">
        <f>ROUND(E18*U18,2)</f>
        <v>0.51</v>
      </c>
      <c r="W18" s="139"/>
      <c r="X18" s="139" t="s">
        <v>111</v>
      </c>
      <c r="Y18" s="139" t="s">
        <v>112</v>
      </c>
      <c r="Z18" s="129"/>
      <c r="AA18" s="129"/>
      <c r="AB18" s="129"/>
      <c r="AC18" s="129"/>
      <c r="AD18" s="129"/>
      <c r="AE18" s="129"/>
      <c r="AF18" s="129"/>
      <c r="AG18" s="129" t="s">
        <v>113</v>
      </c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</row>
    <row r="19" spans="1:60" ht="22.5" outlineLevel="1" x14ac:dyDescent="0.2">
      <c r="A19" s="152">
        <v>6</v>
      </c>
      <c r="B19" s="153" t="s">
        <v>131</v>
      </c>
      <c r="C19" s="166" t="s">
        <v>132</v>
      </c>
      <c r="D19" s="154" t="s">
        <v>121</v>
      </c>
      <c r="E19" s="155">
        <v>4.2549999999999999</v>
      </c>
      <c r="F19" s="156"/>
      <c r="G19" s="157">
        <f>ROUND(E19*F19,2)</f>
        <v>0</v>
      </c>
      <c r="H19" s="140">
        <v>687.63</v>
      </c>
      <c r="I19" s="139">
        <f>ROUND(E19*H19,2)</f>
        <v>2925.87</v>
      </c>
      <c r="J19" s="140">
        <v>336.37</v>
      </c>
      <c r="K19" s="139">
        <f>ROUND(E19*J19,2)</f>
        <v>1431.25</v>
      </c>
      <c r="L19" s="139">
        <v>21</v>
      </c>
      <c r="M19" s="139">
        <f>G19*(1+L19/100)</f>
        <v>0</v>
      </c>
      <c r="N19" s="138">
        <v>0.12182999999999999</v>
      </c>
      <c r="O19" s="138">
        <f>ROUND(E19*N19,2)</f>
        <v>0.52</v>
      </c>
      <c r="P19" s="138">
        <v>0</v>
      </c>
      <c r="Q19" s="138">
        <f>ROUND(E19*P19,2)</f>
        <v>0</v>
      </c>
      <c r="R19" s="139"/>
      <c r="S19" s="139" t="s">
        <v>122</v>
      </c>
      <c r="T19" s="139" t="s">
        <v>122</v>
      </c>
      <c r="U19" s="139">
        <v>0.67400000000000004</v>
      </c>
      <c r="V19" s="139">
        <f>ROUND(E19*U19,2)</f>
        <v>2.87</v>
      </c>
      <c r="W19" s="139"/>
      <c r="X19" s="139" t="s">
        <v>111</v>
      </c>
      <c r="Y19" s="139" t="s">
        <v>112</v>
      </c>
      <c r="Z19" s="129"/>
      <c r="AA19" s="129"/>
      <c r="AB19" s="129"/>
      <c r="AC19" s="129"/>
      <c r="AD19" s="129"/>
      <c r="AE19" s="129"/>
      <c r="AF19" s="129"/>
      <c r="AG19" s="129" t="s">
        <v>113</v>
      </c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</row>
    <row r="20" spans="1:60" outlineLevel="2" x14ac:dyDescent="0.2">
      <c r="A20" s="136"/>
      <c r="B20" s="137"/>
      <c r="C20" s="167" t="s">
        <v>133</v>
      </c>
      <c r="D20" s="141"/>
      <c r="E20" s="142">
        <v>4.2549999999999999</v>
      </c>
      <c r="F20" s="139"/>
      <c r="G20" s="139"/>
      <c r="H20" s="139"/>
      <c r="I20" s="139"/>
      <c r="J20" s="139"/>
      <c r="K20" s="139"/>
      <c r="L20" s="139"/>
      <c r="M20" s="139"/>
      <c r="N20" s="138"/>
      <c r="O20" s="138"/>
      <c r="P20" s="138"/>
      <c r="Q20" s="138"/>
      <c r="R20" s="139"/>
      <c r="S20" s="139"/>
      <c r="T20" s="139"/>
      <c r="U20" s="139"/>
      <c r="V20" s="139"/>
      <c r="W20" s="139"/>
      <c r="X20" s="139"/>
      <c r="Y20" s="139"/>
      <c r="Z20" s="129"/>
      <c r="AA20" s="129"/>
      <c r="AB20" s="129"/>
      <c r="AC20" s="129"/>
      <c r="AD20" s="129"/>
      <c r="AE20" s="129"/>
      <c r="AF20" s="129"/>
      <c r="AG20" s="129" t="s">
        <v>124</v>
      </c>
      <c r="AH20" s="129">
        <v>0</v>
      </c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</row>
    <row r="21" spans="1:60" x14ac:dyDescent="0.2">
      <c r="A21" s="145" t="s">
        <v>104</v>
      </c>
      <c r="B21" s="146" t="s">
        <v>50</v>
      </c>
      <c r="C21" s="164" t="s">
        <v>51</v>
      </c>
      <c r="D21" s="147"/>
      <c r="E21" s="148"/>
      <c r="F21" s="149"/>
      <c r="G21" s="150">
        <f>SUMIF(AG22:AG35,"&lt;&gt;NOR",G22:G35)</f>
        <v>0</v>
      </c>
      <c r="H21" s="144"/>
      <c r="I21" s="144">
        <f>SUM(I22:I35)</f>
        <v>9211.73</v>
      </c>
      <c r="J21" s="144"/>
      <c r="K21" s="144">
        <f>SUM(K22:K35)</f>
        <v>13448.960000000001</v>
      </c>
      <c r="L21" s="144"/>
      <c r="M21" s="144">
        <f>SUM(M22:M35)</f>
        <v>0</v>
      </c>
      <c r="N21" s="143"/>
      <c r="O21" s="143">
        <f>SUM(O22:O35)</f>
        <v>1.3</v>
      </c>
      <c r="P21" s="143"/>
      <c r="Q21" s="143">
        <f>SUM(Q22:Q35)</f>
        <v>0</v>
      </c>
      <c r="R21" s="144"/>
      <c r="S21" s="144"/>
      <c r="T21" s="144"/>
      <c r="U21" s="144"/>
      <c r="V21" s="144">
        <f>SUM(V22:V35)</f>
        <v>24.38</v>
      </c>
      <c r="W21" s="144"/>
      <c r="X21" s="144"/>
      <c r="Y21" s="144"/>
      <c r="AG21" t="s">
        <v>105</v>
      </c>
    </row>
    <row r="22" spans="1:60" ht="22.5" outlineLevel="1" x14ac:dyDescent="0.2">
      <c r="A22" s="152">
        <v>7</v>
      </c>
      <c r="B22" s="153" t="s">
        <v>134</v>
      </c>
      <c r="C22" s="166" t="s">
        <v>135</v>
      </c>
      <c r="D22" s="154" t="s">
        <v>121</v>
      </c>
      <c r="E22" s="155">
        <v>20.350000000000001</v>
      </c>
      <c r="F22" s="156"/>
      <c r="G22" s="157">
        <f>ROUND(E22*F22,2)</f>
        <v>0</v>
      </c>
      <c r="H22" s="140">
        <v>25.31</v>
      </c>
      <c r="I22" s="139">
        <f>ROUND(E22*H22,2)</f>
        <v>515.05999999999995</v>
      </c>
      <c r="J22" s="140">
        <v>94.69</v>
      </c>
      <c r="K22" s="139">
        <f>ROUND(E22*J22,2)</f>
        <v>1926.94</v>
      </c>
      <c r="L22" s="139">
        <v>21</v>
      </c>
      <c r="M22" s="139">
        <f>G22*(1+L22/100)</f>
        <v>0</v>
      </c>
      <c r="N22" s="138">
        <v>3.5500000000000002E-3</v>
      </c>
      <c r="O22" s="138">
        <f>ROUND(E22*N22,2)</f>
        <v>7.0000000000000007E-2</v>
      </c>
      <c r="P22" s="138">
        <v>0</v>
      </c>
      <c r="Q22" s="138">
        <f>ROUND(E22*P22,2)</f>
        <v>0</v>
      </c>
      <c r="R22" s="139"/>
      <c r="S22" s="139" t="s">
        <v>122</v>
      </c>
      <c r="T22" s="139" t="s">
        <v>122</v>
      </c>
      <c r="U22" s="139">
        <v>0.17016000000000001</v>
      </c>
      <c r="V22" s="139">
        <f>ROUND(E22*U22,2)</f>
        <v>3.46</v>
      </c>
      <c r="W22" s="139"/>
      <c r="X22" s="139" t="s">
        <v>111</v>
      </c>
      <c r="Y22" s="139" t="s">
        <v>112</v>
      </c>
      <c r="Z22" s="129"/>
      <c r="AA22" s="129"/>
      <c r="AB22" s="129"/>
      <c r="AC22" s="129"/>
      <c r="AD22" s="129"/>
      <c r="AE22" s="129"/>
      <c r="AF22" s="129"/>
      <c r="AG22" s="129" t="s">
        <v>113</v>
      </c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</row>
    <row r="23" spans="1:60" outlineLevel="2" x14ac:dyDescent="0.2">
      <c r="A23" s="136"/>
      <c r="B23" s="137"/>
      <c r="C23" s="167" t="s">
        <v>136</v>
      </c>
      <c r="D23" s="141"/>
      <c r="E23" s="142">
        <v>4.5</v>
      </c>
      <c r="F23" s="139"/>
      <c r="G23" s="139"/>
      <c r="H23" s="139"/>
      <c r="I23" s="139"/>
      <c r="J23" s="139"/>
      <c r="K23" s="139"/>
      <c r="L23" s="139"/>
      <c r="M23" s="139"/>
      <c r="N23" s="138"/>
      <c r="O23" s="138"/>
      <c r="P23" s="138"/>
      <c r="Q23" s="138"/>
      <c r="R23" s="139"/>
      <c r="S23" s="139"/>
      <c r="T23" s="139"/>
      <c r="U23" s="139"/>
      <c r="V23" s="139"/>
      <c r="W23" s="139"/>
      <c r="X23" s="139"/>
      <c r="Y23" s="139"/>
      <c r="Z23" s="129"/>
      <c r="AA23" s="129"/>
      <c r="AB23" s="129"/>
      <c r="AC23" s="129"/>
      <c r="AD23" s="129"/>
      <c r="AE23" s="129"/>
      <c r="AF23" s="129"/>
      <c r="AG23" s="129" t="s">
        <v>124</v>
      </c>
      <c r="AH23" s="129">
        <v>0</v>
      </c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</row>
    <row r="24" spans="1:60" outlineLevel="3" x14ac:dyDescent="0.2">
      <c r="A24" s="136"/>
      <c r="B24" s="137"/>
      <c r="C24" s="167" t="s">
        <v>137</v>
      </c>
      <c r="D24" s="141"/>
      <c r="E24" s="142">
        <v>15.85</v>
      </c>
      <c r="F24" s="139"/>
      <c r="G24" s="139"/>
      <c r="H24" s="139"/>
      <c r="I24" s="139"/>
      <c r="J24" s="139"/>
      <c r="K24" s="139"/>
      <c r="L24" s="139"/>
      <c r="M24" s="139"/>
      <c r="N24" s="138"/>
      <c r="O24" s="138"/>
      <c r="P24" s="138"/>
      <c r="Q24" s="138"/>
      <c r="R24" s="139"/>
      <c r="S24" s="139"/>
      <c r="T24" s="139"/>
      <c r="U24" s="139"/>
      <c r="V24" s="139"/>
      <c r="W24" s="139"/>
      <c r="X24" s="139"/>
      <c r="Y24" s="139"/>
      <c r="Z24" s="129"/>
      <c r="AA24" s="129"/>
      <c r="AB24" s="129"/>
      <c r="AC24" s="129"/>
      <c r="AD24" s="129"/>
      <c r="AE24" s="129"/>
      <c r="AF24" s="129"/>
      <c r="AG24" s="129" t="s">
        <v>124</v>
      </c>
      <c r="AH24" s="129">
        <v>0</v>
      </c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</row>
    <row r="25" spans="1:60" ht="22.5" outlineLevel="1" x14ac:dyDescent="0.2">
      <c r="A25" s="152">
        <v>8</v>
      </c>
      <c r="B25" s="153" t="s">
        <v>138</v>
      </c>
      <c r="C25" s="166" t="s">
        <v>139</v>
      </c>
      <c r="D25" s="154" t="s">
        <v>121</v>
      </c>
      <c r="E25" s="155">
        <v>48.09</v>
      </c>
      <c r="F25" s="156"/>
      <c r="G25" s="157">
        <f>ROUND(E25*F25,2)</f>
        <v>0</v>
      </c>
      <c r="H25" s="140">
        <v>166.12</v>
      </c>
      <c r="I25" s="139">
        <f>ROUND(E25*H25,2)</f>
        <v>7988.71</v>
      </c>
      <c r="J25" s="140">
        <v>203.38</v>
      </c>
      <c r="K25" s="139">
        <f>ROUND(E25*J25,2)</f>
        <v>9780.5400000000009</v>
      </c>
      <c r="L25" s="139">
        <v>21</v>
      </c>
      <c r="M25" s="139">
        <f>G25*(1+L25/100)</f>
        <v>0</v>
      </c>
      <c r="N25" s="138">
        <v>2.495E-2</v>
      </c>
      <c r="O25" s="138">
        <f>ROUND(E25*N25,2)</f>
        <v>1.2</v>
      </c>
      <c r="P25" s="138">
        <v>0</v>
      </c>
      <c r="Q25" s="138">
        <f>ROUND(E25*P25,2)</f>
        <v>0</v>
      </c>
      <c r="R25" s="139"/>
      <c r="S25" s="139" t="s">
        <v>122</v>
      </c>
      <c r="T25" s="139" t="s">
        <v>122</v>
      </c>
      <c r="U25" s="139">
        <v>0.37</v>
      </c>
      <c r="V25" s="139">
        <f>ROUND(E25*U25,2)</f>
        <v>17.79</v>
      </c>
      <c r="W25" s="139"/>
      <c r="X25" s="139" t="s">
        <v>111</v>
      </c>
      <c r="Y25" s="139" t="s">
        <v>112</v>
      </c>
      <c r="Z25" s="129"/>
      <c r="AA25" s="129"/>
      <c r="AB25" s="129"/>
      <c r="AC25" s="129"/>
      <c r="AD25" s="129"/>
      <c r="AE25" s="129"/>
      <c r="AF25" s="129"/>
      <c r="AG25" s="129" t="s">
        <v>116</v>
      </c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</row>
    <row r="26" spans="1:60" outlineLevel="2" x14ac:dyDescent="0.2">
      <c r="A26" s="136"/>
      <c r="B26" s="137"/>
      <c r="C26" s="167" t="s">
        <v>140</v>
      </c>
      <c r="D26" s="141"/>
      <c r="E26" s="142">
        <v>9.6750000000000007</v>
      </c>
      <c r="F26" s="139"/>
      <c r="G26" s="139"/>
      <c r="H26" s="139"/>
      <c r="I26" s="139"/>
      <c r="J26" s="139"/>
      <c r="K26" s="139"/>
      <c r="L26" s="139"/>
      <c r="M26" s="139"/>
      <c r="N26" s="138"/>
      <c r="O26" s="138"/>
      <c r="P26" s="138"/>
      <c r="Q26" s="138"/>
      <c r="R26" s="139"/>
      <c r="S26" s="139"/>
      <c r="T26" s="139"/>
      <c r="U26" s="139"/>
      <c r="V26" s="139"/>
      <c r="W26" s="139"/>
      <c r="X26" s="139"/>
      <c r="Y26" s="139"/>
      <c r="Z26" s="129"/>
      <c r="AA26" s="129"/>
      <c r="AB26" s="129"/>
      <c r="AC26" s="129"/>
      <c r="AD26" s="129"/>
      <c r="AE26" s="129"/>
      <c r="AF26" s="129"/>
      <c r="AG26" s="129" t="s">
        <v>124</v>
      </c>
      <c r="AH26" s="129">
        <v>0</v>
      </c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</row>
    <row r="27" spans="1:60" outlineLevel="3" x14ac:dyDescent="0.2">
      <c r="A27" s="136"/>
      <c r="B27" s="137"/>
      <c r="C27" s="167" t="s">
        <v>141</v>
      </c>
      <c r="D27" s="141"/>
      <c r="E27" s="142">
        <v>-1.1819999999999999</v>
      </c>
      <c r="F27" s="139"/>
      <c r="G27" s="139"/>
      <c r="H27" s="139"/>
      <c r="I27" s="139"/>
      <c r="J27" s="139"/>
      <c r="K27" s="139"/>
      <c r="L27" s="139"/>
      <c r="M27" s="139"/>
      <c r="N27" s="138"/>
      <c r="O27" s="138"/>
      <c r="P27" s="138"/>
      <c r="Q27" s="138"/>
      <c r="R27" s="139"/>
      <c r="S27" s="139"/>
      <c r="T27" s="139"/>
      <c r="U27" s="139"/>
      <c r="V27" s="139"/>
      <c r="W27" s="139"/>
      <c r="X27" s="139"/>
      <c r="Y27" s="139"/>
      <c r="Z27" s="129"/>
      <c r="AA27" s="129"/>
      <c r="AB27" s="129"/>
      <c r="AC27" s="129"/>
      <c r="AD27" s="129"/>
      <c r="AE27" s="129"/>
      <c r="AF27" s="129"/>
      <c r="AG27" s="129" t="s">
        <v>124</v>
      </c>
      <c r="AH27" s="129">
        <v>0</v>
      </c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</row>
    <row r="28" spans="1:60" outlineLevel="3" x14ac:dyDescent="0.2">
      <c r="A28" s="136"/>
      <c r="B28" s="137"/>
      <c r="C28" s="167" t="s">
        <v>142</v>
      </c>
      <c r="D28" s="141"/>
      <c r="E28" s="142">
        <v>42.354999999999997</v>
      </c>
      <c r="F28" s="139"/>
      <c r="G28" s="139"/>
      <c r="H28" s="139"/>
      <c r="I28" s="139"/>
      <c r="J28" s="139"/>
      <c r="K28" s="139"/>
      <c r="L28" s="139"/>
      <c r="M28" s="139"/>
      <c r="N28" s="138"/>
      <c r="O28" s="138"/>
      <c r="P28" s="138"/>
      <c r="Q28" s="138"/>
      <c r="R28" s="139"/>
      <c r="S28" s="139"/>
      <c r="T28" s="139"/>
      <c r="U28" s="139"/>
      <c r="V28" s="139"/>
      <c r="W28" s="139"/>
      <c r="X28" s="139"/>
      <c r="Y28" s="139"/>
      <c r="Z28" s="129"/>
      <c r="AA28" s="129"/>
      <c r="AB28" s="129"/>
      <c r="AC28" s="129"/>
      <c r="AD28" s="129"/>
      <c r="AE28" s="129"/>
      <c r="AF28" s="129"/>
      <c r="AG28" s="129" t="s">
        <v>124</v>
      </c>
      <c r="AH28" s="129">
        <v>0</v>
      </c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</row>
    <row r="29" spans="1:60" outlineLevel="3" x14ac:dyDescent="0.2">
      <c r="A29" s="136"/>
      <c r="B29" s="137"/>
      <c r="C29" s="167" t="s">
        <v>143</v>
      </c>
      <c r="D29" s="141"/>
      <c r="E29" s="142">
        <v>-1.5760000000000001</v>
      </c>
      <c r="F29" s="139"/>
      <c r="G29" s="139"/>
      <c r="H29" s="139"/>
      <c r="I29" s="139"/>
      <c r="J29" s="139"/>
      <c r="K29" s="139"/>
      <c r="L29" s="139"/>
      <c r="M29" s="139"/>
      <c r="N29" s="138"/>
      <c r="O29" s="138"/>
      <c r="P29" s="138"/>
      <c r="Q29" s="138"/>
      <c r="R29" s="139"/>
      <c r="S29" s="139"/>
      <c r="T29" s="139"/>
      <c r="U29" s="139"/>
      <c r="V29" s="139"/>
      <c r="W29" s="139"/>
      <c r="X29" s="139"/>
      <c r="Y29" s="139"/>
      <c r="Z29" s="129"/>
      <c r="AA29" s="129"/>
      <c r="AB29" s="129"/>
      <c r="AC29" s="129"/>
      <c r="AD29" s="129"/>
      <c r="AE29" s="129"/>
      <c r="AF29" s="129"/>
      <c r="AG29" s="129" t="s">
        <v>124</v>
      </c>
      <c r="AH29" s="129">
        <v>0</v>
      </c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</row>
    <row r="30" spans="1:60" outlineLevel="3" x14ac:dyDescent="0.2">
      <c r="A30" s="136"/>
      <c r="B30" s="137"/>
      <c r="C30" s="167" t="s">
        <v>144</v>
      </c>
      <c r="D30" s="141"/>
      <c r="E30" s="142">
        <v>-1.1819999999999999</v>
      </c>
      <c r="F30" s="139"/>
      <c r="G30" s="139"/>
      <c r="H30" s="139"/>
      <c r="I30" s="139"/>
      <c r="J30" s="139"/>
      <c r="K30" s="139"/>
      <c r="L30" s="139"/>
      <c r="M30" s="139"/>
      <c r="N30" s="138"/>
      <c r="O30" s="138"/>
      <c r="P30" s="138"/>
      <c r="Q30" s="138"/>
      <c r="R30" s="139"/>
      <c r="S30" s="139"/>
      <c r="T30" s="139"/>
      <c r="U30" s="139"/>
      <c r="V30" s="139"/>
      <c r="W30" s="139"/>
      <c r="X30" s="139"/>
      <c r="Y30" s="139"/>
      <c r="Z30" s="129"/>
      <c r="AA30" s="129"/>
      <c r="AB30" s="129"/>
      <c r="AC30" s="129"/>
      <c r="AD30" s="129"/>
      <c r="AE30" s="129"/>
      <c r="AF30" s="129"/>
      <c r="AG30" s="129" t="s">
        <v>124</v>
      </c>
      <c r="AH30" s="129">
        <v>0</v>
      </c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</row>
    <row r="31" spans="1:60" ht="22.5" outlineLevel="1" x14ac:dyDescent="0.2">
      <c r="A31" s="152">
        <v>9</v>
      </c>
      <c r="B31" s="153" t="s">
        <v>145</v>
      </c>
      <c r="C31" s="166" t="s">
        <v>146</v>
      </c>
      <c r="D31" s="154" t="s">
        <v>121</v>
      </c>
      <c r="E31" s="155">
        <v>8.64</v>
      </c>
      <c r="F31" s="156"/>
      <c r="G31" s="157">
        <f>ROUND(E31*F31,2)</f>
        <v>0</v>
      </c>
      <c r="H31" s="140">
        <v>81.94</v>
      </c>
      <c r="I31" s="139">
        <f>ROUND(E31*H31,2)</f>
        <v>707.96</v>
      </c>
      <c r="J31" s="140">
        <v>201.56</v>
      </c>
      <c r="K31" s="139">
        <f>ROUND(E31*J31,2)</f>
        <v>1741.48</v>
      </c>
      <c r="L31" s="139">
        <v>21</v>
      </c>
      <c r="M31" s="139">
        <f>G31*(1+L31/100)</f>
        <v>0</v>
      </c>
      <c r="N31" s="138">
        <v>3.6700000000000001E-3</v>
      </c>
      <c r="O31" s="138">
        <f>ROUND(E31*N31,2)</f>
        <v>0.03</v>
      </c>
      <c r="P31" s="138">
        <v>0</v>
      </c>
      <c r="Q31" s="138">
        <f>ROUND(E31*P31,2)</f>
        <v>0</v>
      </c>
      <c r="R31" s="139"/>
      <c r="S31" s="139" t="s">
        <v>122</v>
      </c>
      <c r="T31" s="139" t="s">
        <v>122</v>
      </c>
      <c r="U31" s="139">
        <v>0.36199999999999999</v>
      </c>
      <c r="V31" s="139">
        <f>ROUND(E31*U31,2)</f>
        <v>3.13</v>
      </c>
      <c r="W31" s="139"/>
      <c r="X31" s="139" t="s">
        <v>111</v>
      </c>
      <c r="Y31" s="139" t="s">
        <v>112</v>
      </c>
      <c r="Z31" s="129"/>
      <c r="AA31" s="129"/>
      <c r="AB31" s="129"/>
      <c r="AC31" s="129"/>
      <c r="AD31" s="129"/>
      <c r="AE31" s="129"/>
      <c r="AF31" s="129"/>
      <c r="AG31" s="129" t="s">
        <v>113</v>
      </c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</row>
    <row r="32" spans="1:60" outlineLevel="2" x14ac:dyDescent="0.2">
      <c r="A32" s="136"/>
      <c r="B32" s="137"/>
      <c r="C32" s="167" t="s">
        <v>147</v>
      </c>
      <c r="D32" s="141"/>
      <c r="E32" s="142"/>
      <c r="F32" s="139"/>
      <c r="G32" s="139"/>
      <c r="H32" s="139"/>
      <c r="I32" s="139"/>
      <c r="J32" s="139"/>
      <c r="K32" s="139"/>
      <c r="L32" s="139"/>
      <c r="M32" s="139"/>
      <c r="N32" s="138"/>
      <c r="O32" s="138"/>
      <c r="P32" s="138"/>
      <c r="Q32" s="138"/>
      <c r="R32" s="139"/>
      <c r="S32" s="139"/>
      <c r="T32" s="139"/>
      <c r="U32" s="139"/>
      <c r="V32" s="139"/>
      <c r="W32" s="139"/>
      <c r="X32" s="139"/>
      <c r="Y32" s="139"/>
      <c r="Z32" s="129"/>
      <c r="AA32" s="129"/>
      <c r="AB32" s="129"/>
      <c r="AC32" s="129"/>
      <c r="AD32" s="129"/>
      <c r="AE32" s="129"/>
      <c r="AF32" s="129"/>
      <c r="AG32" s="129" t="s">
        <v>124</v>
      </c>
      <c r="AH32" s="129">
        <v>0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</row>
    <row r="33" spans="1:60" outlineLevel="3" x14ac:dyDescent="0.2">
      <c r="A33" s="136"/>
      <c r="B33" s="137"/>
      <c r="C33" s="167" t="s">
        <v>148</v>
      </c>
      <c r="D33" s="141"/>
      <c r="E33" s="142">
        <v>4.085</v>
      </c>
      <c r="F33" s="139"/>
      <c r="G33" s="139"/>
      <c r="H33" s="139"/>
      <c r="I33" s="139"/>
      <c r="J33" s="139"/>
      <c r="K33" s="139"/>
      <c r="L33" s="139"/>
      <c r="M33" s="139"/>
      <c r="N33" s="138"/>
      <c r="O33" s="138"/>
      <c r="P33" s="138"/>
      <c r="Q33" s="138"/>
      <c r="R33" s="139"/>
      <c r="S33" s="139"/>
      <c r="T33" s="139"/>
      <c r="U33" s="139"/>
      <c r="V33" s="139"/>
      <c r="W33" s="139"/>
      <c r="X33" s="139"/>
      <c r="Y33" s="139"/>
      <c r="Z33" s="129"/>
      <c r="AA33" s="129"/>
      <c r="AB33" s="129"/>
      <c r="AC33" s="129"/>
      <c r="AD33" s="129"/>
      <c r="AE33" s="129"/>
      <c r="AF33" s="129"/>
      <c r="AG33" s="129" t="s">
        <v>124</v>
      </c>
      <c r="AH33" s="129">
        <v>0</v>
      </c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</row>
    <row r="34" spans="1:60" outlineLevel="3" x14ac:dyDescent="0.2">
      <c r="A34" s="136"/>
      <c r="B34" s="137"/>
      <c r="C34" s="167" t="s">
        <v>149</v>
      </c>
      <c r="D34" s="141"/>
      <c r="E34" s="142">
        <v>0.3</v>
      </c>
      <c r="F34" s="139"/>
      <c r="G34" s="139"/>
      <c r="H34" s="139"/>
      <c r="I34" s="139"/>
      <c r="J34" s="139"/>
      <c r="K34" s="139"/>
      <c r="L34" s="139"/>
      <c r="M34" s="139"/>
      <c r="N34" s="138"/>
      <c r="O34" s="138"/>
      <c r="P34" s="138"/>
      <c r="Q34" s="138"/>
      <c r="R34" s="139"/>
      <c r="S34" s="139"/>
      <c r="T34" s="139"/>
      <c r="U34" s="139"/>
      <c r="V34" s="139"/>
      <c r="W34" s="139"/>
      <c r="X34" s="139"/>
      <c r="Y34" s="139"/>
      <c r="Z34" s="129"/>
      <c r="AA34" s="129"/>
      <c r="AB34" s="129"/>
      <c r="AC34" s="129"/>
      <c r="AD34" s="129"/>
      <c r="AE34" s="129"/>
      <c r="AF34" s="129"/>
      <c r="AG34" s="129" t="s">
        <v>124</v>
      </c>
      <c r="AH34" s="129">
        <v>0</v>
      </c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</row>
    <row r="35" spans="1:60" outlineLevel="3" x14ac:dyDescent="0.2">
      <c r="A35" s="136"/>
      <c r="B35" s="137"/>
      <c r="C35" s="167" t="s">
        <v>133</v>
      </c>
      <c r="D35" s="141"/>
      <c r="E35" s="142">
        <v>4.2549999999999999</v>
      </c>
      <c r="F35" s="139"/>
      <c r="G35" s="139"/>
      <c r="H35" s="139"/>
      <c r="I35" s="139"/>
      <c r="J35" s="139"/>
      <c r="K35" s="139"/>
      <c r="L35" s="139"/>
      <c r="M35" s="139"/>
      <c r="N35" s="138"/>
      <c r="O35" s="138"/>
      <c r="P35" s="138"/>
      <c r="Q35" s="138"/>
      <c r="R35" s="139"/>
      <c r="S35" s="139"/>
      <c r="T35" s="139"/>
      <c r="U35" s="139"/>
      <c r="V35" s="139"/>
      <c r="W35" s="139"/>
      <c r="X35" s="139"/>
      <c r="Y35" s="139"/>
      <c r="Z35" s="129"/>
      <c r="AA35" s="129"/>
      <c r="AB35" s="129"/>
      <c r="AC35" s="129"/>
      <c r="AD35" s="129"/>
      <c r="AE35" s="129"/>
      <c r="AF35" s="129"/>
      <c r="AG35" s="129" t="s">
        <v>124</v>
      </c>
      <c r="AH35" s="129">
        <v>0</v>
      </c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</row>
    <row r="36" spans="1:60" x14ac:dyDescent="0.2">
      <c r="A36" s="145" t="s">
        <v>104</v>
      </c>
      <c r="B36" s="146" t="s">
        <v>52</v>
      </c>
      <c r="C36" s="164" t="s">
        <v>53</v>
      </c>
      <c r="D36" s="147"/>
      <c r="E36" s="148"/>
      <c r="F36" s="149"/>
      <c r="G36" s="150">
        <f>SUMIF(AG37:AG41,"&lt;&gt;NOR",G37:G41)</f>
        <v>0</v>
      </c>
      <c r="H36" s="144"/>
      <c r="I36" s="144">
        <f>SUM(I37:I41)</f>
        <v>10527.67</v>
      </c>
      <c r="J36" s="144"/>
      <c r="K36" s="144">
        <f>SUM(K37:K41)</f>
        <v>4693.24</v>
      </c>
      <c r="L36" s="144"/>
      <c r="M36" s="144">
        <f>SUM(M37:M41)</f>
        <v>0</v>
      </c>
      <c r="N36" s="143"/>
      <c r="O36" s="143">
        <f>SUM(O37:O41)</f>
        <v>1.78</v>
      </c>
      <c r="P36" s="143"/>
      <c r="Q36" s="143">
        <f>SUM(Q37:Q41)</f>
        <v>0</v>
      </c>
      <c r="R36" s="144"/>
      <c r="S36" s="144"/>
      <c r="T36" s="144"/>
      <c r="U36" s="144"/>
      <c r="V36" s="144">
        <f>SUM(V37:V41)</f>
        <v>8.5500000000000007</v>
      </c>
      <c r="W36" s="144"/>
      <c r="X36" s="144"/>
      <c r="Y36" s="144"/>
      <c r="AG36" t="s">
        <v>105</v>
      </c>
    </row>
    <row r="37" spans="1:60" outlineLevel="1" x14ac:dyDescent="0.2">
      <c r="A37" s="152">
        <v>10</v>
      </c>
      <c r="B37" s="153" t="s">
        <v>150</v>
      </c>
      <c r="C37" s="166" t="s">
        <v>151</v>
      </c>
      <c r="D37" s="154" t="s">
        <v>152</v>
      </c>
      <c r="E37" s="155">
        <v>0.71455999999999997</v>
      </c>
      <c r="F37" s="156"/>
      <c r="G37" s="157">
        <f>ROUND(E37*F37,2)</f>
        <v>0</v>
      </c>
      <c r="H37" s="140">
        <v>8924.18</v>
      </c>
      <c r="I37" s="139">
        <f>ROUND(E37*H37,2)</f>
        <v>6376.86</v>
      </c>
      <c r="J37" s="140">
        <v>1665.82</v>
      </c>
      <c r="K37" s="139">
        <f>ROUND(E37*J37,2)</f>
        <v>1190.33</v>
      </c>
      <c r="L37" s="139">
        <v>21</v>
      </c>
      <c r="M37" s="139">
        <f>G37*(1+L37/100)</f>
        <v>0</v>
      </c>
      <c r="N37" s="138">
        <v>1.919</v>
      </c>
      <c r="O37" s="138">
        <f>ROUND(E37*N37,2)</f>
        <v>1.37</v>
      </c>
      <c r="P37" s="138">
        <v>0</v>
      </c>
      <c r="Q37" s="138">
        <f>ROUND(E37*P37,2)</f>
        <v>0</v>
      </c>
      <c r="R37" s="139"/>
      <c r="S37" s="139" t="s">
        <v>122</v>
      </c>
      <c r="T37" s="139" t="s">
        <v>122</v>
      </c>
      <c r="U37" s="139">
        <v>3.2130000000000001</v>
      </c>
      <c r="V37" s="139">
        <f>ROUND(E37*U37,2)</f>
        <v>2.2999999999999998</v>
      </c>
      <c r="W37" s="139"/>
      <c r="X37" s="139" t="s">
        <v>111</v>
      </c>
      <c r="Y37" s="139" t="s">
        <v>112</v>
      </c>
      <c r="Z37" s="129"/>
      <c r="AA37" s="129"/>
      <c r="AB37" s="129"/>
      <c r="AC37" s="129"/>
      <c r="AD37" s="129"/>
      <c r="AE37" s="129"/>
      <c r="AF37" s="129"/>
      <c r="AG37" s="129" t="s">
        <v>116</v>
      </c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</row>
    <row r="38" spans="1:60" outlineLevel="2" x14ac:dyDescent="0.2">
      <c r="A38" s="136"/>
      <c r="B38" s="137"/>
      <c r="C38" s="167" t="s">
        <v>153</v>
      </c>
      <c r="D38" s="141"/>
      <c r="E38" s="142">
        <v>0.71455999999999997</v>
      </c>
      <c r="F38" s="139"/>
      <c r="G38" s="139"/>
      <c r="H38" s="139"/>
      <c r="I38" s="139"/>
      <c r="J38" s="139"/>
      <c r="K38" s="139"/>
      <c r="L38" s="139"/>
      <c r="M38" s="139"/>
      <c r="N38" s="138"/>
      <c r="O38" s="138"/>
      <c r="P38" s="138"/>
      <c r="Q38" s="138"/>
      <c r="R38" s="139"/>
      <c r="S38" s="139"/>
      <c r="T38" s="139"/>
      <c r="U38" s="139"/>
      <c r="V38" s="139"/>
      <c r="W38" s="139"/>
      <c r="X38" s="139"/>
      <c r="Y38" s="139"/>
      <c r="Z38" s="129"/>
      <c r="AA38" s="129"/>
      <c r="AB38" s="129"/>
      <c r="AC38" s="129"/>
      <c r="AD38" s="129"/>
      <c r="AE38" s="129"/>
      <c r="AF38" s="129"/>
      <c r="AG38" s="129" t="s">
        <v>124</v>
      </c>
      <c r="AH38" s="129">
        <v>0</v>
      </c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</row>
    <row r="39" spans="1:60" ht="22.5" outlineLevel="1" x14ac:dyDescent="0.2">
      <c r="A39" s="158">
        <v>11</v>
      </c>
      <c r="B39" s="159" t="s">
        <v>154</v>
      </c>
      <c r="C39" s="165" t="s">
        <v>155</v>
      </c>
      <c r="D39" s="160" t="s">
        <v>121</v>
      </c>
      <c r="E39" s="161">
        <v>14.29</v>
      </c>
      <c r="F39" s="162"/>
      <c r="G39" s="163">
        <f>ROUND(E39*F39,2)</f>
        <v>0</v>
      </c>
      <c r="H39" s="140">
        <v>237.66</v>
      </c>
      <c r="I39" s="139">
        <f>ROUND(E39*H39,2)</f>
        <v>3396.16</v>
      </c>
      <c r="J39" s="140">
        <v>153.84</v>
      </c>
      <c r="K39" s="139">
        <f>ROUND(E39*J39,2)</f>
        <v>2198.37</v>
      </c>
      <c r="L39" s="139">
        <v>21</v>
      </c>
      <c r="M39" s="139">
        <f>G39*(1+L39/100)</f>
        <v>0</v>
      </c>
      <c r="N39" s="138">
        <v>2.835E-2</v>
      </c>
      <c r="O39" s="138">
        <f>ROUND(E39*N39,2)</f>
        <v>0.41</v>
      </c>
      <c r="P39" s="138">
        <v>0</v>
      </c>
      <c r="Q39" s="138">
        <f>ROUND(E39*P39,2)</f>
        <v>0</v>
      </c>
      <c r="R39" s="139"/>
      <c r="S39" s="139" t="s">
        <v>122</v>
      </c>
      <c r="T39" s="139" t="s">
        <v>122</v>
      </c>
      <c r="U39" s="139">
        <v>0.29749999999999999</v>
      </c>
      <c r="V39" s="139">
        <f>ROUND(E39*U39,2)</f>
        <v>4.25</v>
      </c>
      <c r="W39" s="139"/>
      <c r="X39" s="139" t="s">
        <v>111</v>
      </c>
      <c r="Y39" s="139" t="s">
        <v>112</v>
      </c>
      <c r="Z39" s="129"/>
      <c r="AA39" s="129"/>
      <c r="AB39" s="129"/>
      <c r="AC39" s="129"/>
      <c r="AD39" s="129"/>
      <c r="AE39" s="129"/>
      <c r="AF39" s="129"/>
      <c r="AG39" s="129" t="s">
        <v>116</v>
      </c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</row>
    <row r="40" spans="1:60" outlineLevel="1" x14ac:dyDescent="0.2">
      <c r="A40" s="158">
        <v>12</v>
      </c>
      <c r="B40" s="159" t="s">
        <v>156</v>
      </c>
      <c r="C40" s="165" t="s">
        <v>157</v>
      </c>
      <c r="D40" s="160" t="s">
        <v>121</v>
      </c>
      <c r="E40" s="161">
        <v>14.29</v>
      </c>
      <c r="F40" s="162"/>
      <c r="G40" s="163">
        <f>ROUND(E40*F40,2)</f>
        <v>0</v>
      </c>
      <c r="H40" s="140">
        <v>52.81</v>
      </c>
      <c r="I40" s="139">
        <f>ROUND(E40*H40,2)</f>
        <v>754.65</v>
      </c>
      <c r="J40" s="140">
        <v>44.99</v>
      </c>
      <c r="K40" s="139">
        <f>ROUND(E40*J40,2)</f>
        <v>642.91</v>
      </c>
      <c r="L40" s="139">
        <v>21</v>
      </c>
      <c r="M40" s="139">
        <f>G40*(1+L40/100)</f>
        <v>0</v>
      </c>
      <c r="N40" s="138">
        <v>2.5999999999999998E-4</v>
      </c>
      <c r="O40" s="138">
        <f>ROUND(E40*N40,2)</f>
        <v>0</v>
      </c>
      <c r="P40" s="138">
        <v>0</v>
      </c>
      <c r="Q40" s="138">
        <f>ROUND(E40*P40,2)</f>
        <v>0</v>
      </c>
      <c r="R40" s="139"/>
      <c r="S40" s="139" t="s">
        <v>122</v>
      </c>
      <c r="T40" s="139" t="s">
        <v>122</v>
      </c>
      <c r="U40" s="139">
        <v>0.09</v>
      </c>
      <c r="V40" s="139">
        <f>ROUND(E40*U40,2)</f>
        <v>1.29</v>
      </c>
      <c r="W40" s="139"/>
      <c r="X40" s="139" t="s">
        <v>111</v>
      </c>
      <c r="Y40" s="139" t="s">
        <v>112</v>
      </c>
      <c r="Z40" s="129"/>
      <c r="AA40" s="129"/>
      <c r="AB40" s="129"/>
      <c r="AC40" s="129"/>
      <c r="AD40" s="129"/>
      <c r="AE40" s="129"/>
      <c r="AF40" s="129"/>
      <c r="AG40" s="129" t="s">
        <v>116</v>
      </c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</row>
    <row r="41" spans="1:60" outlineLevel="1" x14ac:dyDescent="0.2">
      <c r="A41" s="158">
        <v>13</v>
      </c>
      <c r="B41" s="159" t="s">
        <v>158</v>
      </c>
      <c r="C41" s="165" t="s">
        <v>159</v>
      </c>
      <c r="D41" s="160" t="s">
        <v>121</v>
      </c>
      <c r="E41" s="161">
        <v>14.29</v>
      </c>
      <c r="F41" s="162"/>
      <c r="G41" s="163">
        <f>ROUND(E41*F41,2)</f>
        <v>0</v>
      </c>
      <c r="H41" s="140">
        <v>0</v>
      </c>
      <c r="I41" s="139">
        <f>ROUND(E41*H41,2)</f>
        <v>0</v>
      </c>
      <c r="J41" s="140">
        <v>46.3</v>
      </c>
      <c r="K41" s="139">
        <f>ROUND(E41*J41,2)</f>
        <v>661.63</v>
      </c>
      <c r="L41" s="139">
        <v>21</v>
      </c>
      <c r="M41" s="139">
        <f>G41*(1+L41/100)</f>
        <v>0</v>
      </c>
      <c r="N41" s="138">
        <v>0</v>
      </c>
      <c r="O41" s="138">
        <f>ROUND(E41*N41,2)</f>
        <v>0</v>
      </c>
      <c r="P41" s="138">
        <v>0</v>
      </c>
      <c r="Q41" s="138">
        <f>ROUND(E41*P41,2)</f>
        <v>0</v>
      </c>
      <c r="R41" s="139"/>
      <c r="S41" s="139" t="s">
        <v>122</v>
      </c>
      <c r="T41" s="139" t="s">
        <v>122</v>
      </c>
      <c r="U41" s="139">
        <v>0.05</v>
      </c>
      <c r="V41" s="139">
        <f>ROUND(E41*U41,2)</f>
        <v>0.71</v>
      </c>
      <c r="W41" s="139"/>
      <c r="X41" s="139" t="s">
        <v>111</v>
      </c>
      <c r="Y41" s="139" t="s">
        <v>112</v>
      </c>
      <c r="Z41" s="129"/>
      <c r="AA41" s="129"/>
      <c r="AB41" s="129"/>
      <c r="AC41" s="129"/>
      <c r="AD41" s="129"/>
      <c r="AE41" s="129"/>
      <c r="AF41" s="129"/>
      <c r="AG41" s="129" t="s">
        <v>116</v>
      </c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</row>
    <row r="42" spans="1:60" x14ac:dyDescent="0.2">
      <c r="A42" s="145" t="s">
        <v>104</v>
      </c>
      <c r="B42" s="146" t="s">
        <v>54</v>
      </c>
      <c r="C42" s="164" t="s">
        <v>55</v>
      </c>
      <c r="D42" s="147"/>
      <c r="E42" s="148"/>
      <c r="F42" s="149"/>
      <c r="G42" s="150">
        <f>SUMIF(AG43:AG45,"&lt;&gt;NOR",G43:G45)</f>
        <v>0</v>
      </c>
      <c r="H42" s="144"/>
      <c r="I42" s="144">
        <f>SUM(I43:I45)</f>
        <v>1058.22</v>
      </c>
      <c r="J42" s="144"/>
      <c r="K42" s="144">
        <f>SUM(K43:K45)</f>
        <v>1734.13</v>
      </c>
      <c r="L42" s="144"/>
      <c r="M42" s="144">
        <f>SUM(M43:M45)</f>
        <v>0</v>
      </c>
      <c r="N42" s="143"/>
      <c r="O42" s="143">
        <f>SUM(O43:O45)</f>
        <v>0.02</v>
      </c>
      <c r="P42" s="143"/>
      <c r="Q42" s="143">
        <f>SUM(Q43:Q45)</f>
        <v>0</v>
      </c>
      <c r="R42" s="144"/>
      <c r="S42" s="144"/>
      <c r="T42" s="144"/>
      <c r="U42" s="144"/>
      <c r="V42" s="144">
        <f>SUM(V43:V45)</f>
        <v>3.7</v>
      </c>
      <c r="W42" s="144"/>
      <c r="X42" s="144"/>
      <c r="Y42" s="144"/>
      <c r="AG42" t="s">
        <v>105</v>
      </c>
    </row>
    <row r="43" spans="1:60" outlineLevel="1" x14ac:dyDescent="0.2">
      <c r="A43" s="152">
        <v>14</v>
      </c>
      <c r="B43" s="153" t="s">
        <v>160</v>
      </c>
      <c r="C43" s="166" t="s">
        <v>161</v>
      </c>
      <c r="D43" s="154" t="s">
        <v>121</v>
      </c>
      <c r="E43" s="155">
        <v>20.532</v>
      </c>
      <c r="F43" s="156"/>
      <c r="G43" s="157">
        <f>ROUND(E43*F43,2)</f>
        <v>0</v>
      </c>
      <c r="H43" s="140">
        <v>51.54</v>
      </c>
      <c r="I43" s="139">
        <f>ROUND(E43*H43,2)</f>
        <v>1058.22</v>
      </c>
      <c r="J43" s="140">
        <v>84.46</v>
      </c>
      <c r="K43" s="139">
        <f>ROUND(E43*J43,2)</f>
        <v>1734.13</v>
      </c>
      <c r="L43" s="139">
        <v>21</v>
      </c>
      <c r="M43" s="139">
        <f>G43*(1+L43/100)</f>
        <v>0</v>
      </c>
      <c r="N43" s="138">
        <v>1.2099999999999999E-3</v>
      </c>
      <c r="O43" s="138">
        <f>ROUND(E43*N43,2)</f>
        <v>0.02</v>
      </c>
      <c r="P43" s="138">
        <v>0</v>
      </c>
      <c r="Q43" s="138">
        <f>ROUND(E43*P43,2)</f>
        <v>0</v>
      </c>
      <c r="R43" s="139"/>
      <c r="S43" s="139" t="s">
        <v>122</v>
      </c>
      <c r="T43" s="139" t="s">
        <v>122</v>
      </c>
      <c r="U43" s="139">
        <v>0.18</v>
      </c>
      <c r="V43" s="139">
        <f>ROUND(E43*U43,2)</f>
        <v>3.7</v>
      </c>
      <c r="W43" s="139"/>
      <c r="X43" s="139" t="s">
        <v>111</v>
      </c>
      <c r="Y43" s="139" t="s">
        <v>112</v>
      </c>
      <c r="Z43" s="129"/>
      <c r="AA43" s="129"/>
      <c r="AB43" s="129"/>
      <c r="AC43" s="129"/>
      <c r="AD43" s="129"/>
      <c r="AE43" s="129"/>
      <c r="AF43" s="129"/>
      <c r="AG43" s="129" t="s">
        <v>116</v>
      </c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</row>
    <row r="44" spans="1:60" outlineLevel="2" x14ac:dyDescent="0.2">
      <c r="A44" s="136"/>
      <c r="B44" s="137"/>
      <c r="C44" s="167" t="s">
        <v>162</v>
      </c>
      <c r="D44" s="141"/>
      <c r="E44" s="142"/>
      <c r="F44" s="139"/>
      <c r="G44" s="139"/>
      <c r="H44" s="139"/>
      <c r="I44" s="139"/>
      <c r="J44" s="139"/>
      <c r="K44" s="139"/>
      <c r="L44" s="139"/>
      <c r="M44" s="139"/>
      <c r="N44" s="138"/>
      <c r="O44" s="138"/>
      <c r="P44" s="138"/>
      <c r="Q44" s="138"/>
      <c r="R44" s="139"/>
      <c r="S44" s="139"/>
      <c r="T44" s="139"/>
      <c r="U44" s="139"/>
      <c r="V44" s="139"/>
      <c r="W44" s="139"/>
      <c r="X44" s="139"/>
      <c r="Y44" s="139"/>
      <c r="Z44" s="129"/>
      <c r="AA44" s="129"/>
      <c r="AB44" s="129"/>
      <c r="AC44" s="129"/>
      <c r="AD44" s="129"/>
      <c r="AE44" s="129"/>
      <c r="AF44" s="129"/>
      <c r="AG44" s="129" t="s">
        <v>124</v>
      </c>
      <c r="AH44" s="129">
        <v>0</v>
      </c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</row>
    <row r="45" spans="1:60" outlineLevel="3" x14ac:dyDescent="0.2">
      <c r="A45" s="136"/>
      <c r="B45" s="137"/>
      <c r="C45" s="167" t="s">
        <v>163</v>
      </c>
      <c r="D45" s="141"/>
      <c r="E45" s="142">
        <v>20.532</v>
      </c>
      <c r="F45" s="139"/>
      <c r="G45" s="139"/>
      <c r="H45" s="139"/>
      <c r="I45" s="139"/>
      <c r="J45" s="139"/>
      <c r="K45" s="139"/>
      <c r="L45" s="139"/>
      <c r="M45" s="139"/>
      <c r="N45" s="138"/>
      <c r="O45" s="138"/>
      <c r="P45" s="138"/>
      <c r="Q45" s="138"/>
      <c r="R45" s="139"/>
      <c r="S45" s="139"/>
      <c r="T45" s="139"/>
      <c r="U45" s="139"/>
      <c r="V45" s="139"/>
      <c r="W45" s="139"/>
      <c r="X45" s="139"/>
      <c r="Y45" s="139"/>
      <c r="Z45" s="129"/>
      <c r="AA45" s="129"/>
      <c r="AB45" s="129"/>
      <c r="AC45" s="129"/>
      <c r="AD45" s="129"/>
      <c r="AE45" s="129"/>
      <c r="AF45" s="129"/>
      <c r="AG45" s="129" t="s">
        <v>124</v>
      </c>
      <c r="AH45" s="129">
        <v>0</v>
      </c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</row>
    <row r="46" spans="1:60" ht="25.5" x14ac:dyDescent="0.2">
      <c r="A46" s="145" t="s">
        <v>104</v>
      </c>
      <c r="B46" s="146" t="s">
        <v>56</v>
      </c>
      <c r="C46" s="164" t="s">
        <v>57</v>
      </c>
      <c r="D46" s="147"/>
      <c r="E46" s="148"/>
      <c r="F46" s="149"/>
      <c r="G46" s="150">
        <f>SUMIF(AG47:AG47,"&lt;&gt;NOR",G47:G47)</f>
        <v>0</v>
      </c>
      <c r="H46" s="144"/>
      <c r="I46" s="144">
        <f>SUM(I47:I47)</f>
        <v>26.01</v>
      </c>
      <c r="J46" s="144"/>
      <c r="K46" s="144">
        <f>SUM(K47:K47)</f>
        <v>1896</v>
      </c>
      <c r="L46" s="144"/>
      <c r="M46" s="144">
        <f>SUM(M47:M47)</f>
        <v>0</v>
      </c>
      <c r="N46" s="143"/>
      <c r="O46" s="143">
        <f>SUM(O47:O47)</f>
        <v>0</v>
      </c>
      <c r="P46" s="143"/>
      <c r="Q46" s="143">
        <f>SUM(Q47:Q47)</f>
        <v>0</v>
      </c>
      <c r="R46" s="144"/>
      <c r="S46" s="144"/>
      <c r="T46" s="144"/>
      <c r="U46" s="144"/>
      <c r="V46" s="144">
        <f>SUM(V47:V47)</f>
        <v>4.4000000000000004</v>
      </c>
      <c r="W46" s="144"/>
      <c r="X46" s="144"/>
      <c r="Y46" s="144"/>
      <c r="AG46" t="s">
        <v>105</v>
      </c>
    </row>
    <row r="47" spans="1:60" outlineLevel="1" x14ac:dyDescent="0.2">
      <c r="A47" s="158">
        <v>15</v>
      </c>
      <c r="B47" s="159" t="s">
        <v>164</v>
      </c>
      <c r="C47" s="165" t="s">
        <v>165</v>
      </c>
      <c r="D47" s="160" t="s">
        <v>121</v>
      </c>
      <c r="E47" s="161">
        <v>14.29</v>
      </c>
      <c r="F47" s="162"/>
      <c r="G47" s="163">
        <f>ROUND(E47*F47,2)</f>
        <v>0</v>
      </c>
      <c r="H47" s="140">
        <v>1.82</v>
      </c>
      <c r="I47" s="139">
        <f>ROUND(E47*H47,2)</f>
        <v>26.01</v>
      </c>
      <c r="J47" s="140">
        <v>132.68</v>
      </c>
      <c r="K47" s="139">
        <f>ROUND(E47*J47,2)</f>
        <v>1896</v>
      </c>
      <c r="L47" s="139">
        <v>21</v>
      </c>
      <c r="M47" s="139">
        <f>G47*(1+L47/100)</f>
        <v>0</v>
      </c>
      <c r="N47" s="138">
        <v>4.0000000000000003E-5</v>
      </c>
      <c r="O47" s="138">
        <f>ROUND(E47*N47,2)</f>
        <v>0</v>
      </c>
      <c r="P47" s="138">
        <v>0</v>
      </c>
      <c r="Q47" s="138">
        <f>ROUND(E47*P47,2)</f>
        <v>0</v>
      </c>
      <c r="R47" s="139"/>
      <c r="S47" s="139" t="s">
        <v>122</v>
      </c>
      <c r="T47" s="139" t="s">
        <v>122</v>
      </c>
      <c r="U47" s="139">
        <v>0.308</v>
      </c>
      <c r="V47" s="139">
        <f>ROUND(E47*U47,2)</f>
        <v>4.4000000000000004</v>
      </c>
      <c r="W47" s="139"/>
      <c r="X47" s="139" t="s">
        <v>111</v>
      </c>
      <c r="Y47" s="139" t="s">
        <v>112</v>
      </c>
      <c r="Z47" s="129"/>
      <c r="AA47" s="129"/>
      <c r="AB47" s="129"/>
      <c r="AC47" s="129"/>
      <c r="AD47" s="129"/>
      <c r="AE47" s="129"/>
      <c r="AF47" s="129"/>
      <c r="AG47" s="129" t="s">
        <v>116</v>
      </c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</row>
    <row r="48" spans="1:60" x14ac:dyDescent="0.2">
      <c r="A48" s="145" t="s">
        <v>104</v>
      </c>
      <c r="B48" s="146" t="s">
        <v>58</v>
      </c>
      <c r="C48" s="164" t="s">
        <v>59</v>
      </c>
      <c r="D48" s="147"/>
      <c r="E48" s="148"/>
      <c r="F48" s="149"/>
      <c r="G48" s="150">
        <f>SUMIF(AG49:AG69,"&lt;&gt;NOR",G49:G69)</f>
        <v>0</v>
      </c>
      <c r="H48" s="144"/>
      <c r="I48" s="144">
        <f>SUM(I49:I69)</f>
        <v>0</v>
      </c>
      <c r="J48" s="144"/>
      <c r="K48" s="144">
        <f>SUM(K49:K69)</f>
        <v>18582.46</v>
      </c>
      <c r="L48" s="144"/>
      <c r="M48" s="144">
        <f>SUM(M49:M69)</f>
        <v>0</v>
      </c>
      <c r="N48" s="143"/>
      <c r="O48" s="143">
        <f>SUM(O49:O69)</f>
        <v>0</v>
      </c>
      <c r="P48" s="143"/>
      <c r="Q48" s="143">
        <f>SUM(Q49:Q69)</f>
        <v>7.08</v>
      </c>
      <c r="R48" s="144"/>
      <c r="S48" s="144"/>
      <c r="T48" s="144"/>
      <c r="U48" s="144"/>
      <c r="V48" s="144">
        <f>SUM(V49:V69)</f>
        <v>44.83</v>
      </c>
      <c r="W48" s="144"/>
      <c r="X48" s="144"/>
      <c r="Y48" s="144"/>
      <c r="AG48" t="s">
        <v>105</v>
      </c>
    </row>
    <row r="49" spans="1:60" ht="22.5" outlineLevel="1" x14ac:dyDescent="0.2">
      <c r="A49" s="152">
        <v>16</v>
      </c>
      <c r="B49" s="153" t="s">
        <v>166</v>
      </c>
      <c r="C49" s="166" t="s">
        <v>167</v>
      </c>
      <c r="D49" s="154" t="s">
        <v>152</v>
      </c>
      <c r="E49" s="155">
        <v>0.71455999999999997</v>
      </c>
      <c r="F49" s="156"/>
      <c r="G49" s="157">
        <f>ROUND(E49*F49,2)</f>
        <v>0</v>
      </c>
      <c r="H49" s="140">
        <v>0</v>
      </c>
      <c r="I49" s="139">
        <f>ROUND(E49*H49,2)</f>
        <v>0</v>
      </c>
      <c r="J49" s="140">
        <v>5115</v>
      </c>
      <c r="K49" s="139">
        <f>ROUND(E49*J49,2)</f>
        <v>3654.97</v>
      </c>
      <c r="L49" s="139">
        <v>21</v>
      </c>
      <c r="M49" s="139">
        <f>G49*(1+L49/100)</f>
        <v>0</v>
      </c>
      <c r="N49" s="138">
        <v>0</v>
      </c>
      <c r="O49" s="138">
        <f>ROUND(E49*N49,2)</f>
        <v>0</v>
      </c>
      <c r="P49" s="138">
        <v>2.2000000000000002</v>
      </c>
      <c r="Q49" s="138">
        <f>ROUND(E49*P49,2)</f>
        <v>1.57</v>
      </c>
      <c r="R49" s="139"/>
      <c r="S49" s="139" t="s">
        <v>122</v>
      </c>
      <c r="T49" s="139" t="s">
        <v>122</v>
      </c>
      <c r="U49" s="139">
        <v>13.05</v>
      </c>
      <c r="V49" s="139">
        <f>ROUND(E49*U49,2)</f>
        <v>9.33</v>
      </c>
      <c r="W49" s="139"/>
      <c r="X49" s="139" t="s">
        <v>111</v>
      </c>
      <c r="Y49" s="139" t="s">
        <v>112</v>
      </c>
      <c r="Z49" s="129"/>
      <c r="AA49" s="129"/>
      <c r="AB49" s="129"/>
      <c r="AC49" s="129"/>
      <c r="AD49" s="129"/>
      <c r="AE49" s="129"/>
      <c r="AF49" s="129"/>
      <c r="AG49" s="129" t="s">
        <v>116</v>
      </c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</row>
    <row r="50" spans="1:60" outlineLevel="2" x14ac:dyDescent="0.2">
      <c r="A50" s="136"/>
      <c r="B50" s="137"/>
      <c r="C50" s="167" t="s">
        <v>153</v>
      </c>
      <c r="D50" s="141"/>
      <c r="E50" s="142">
        <v>0.71455999999999997</v>
      </c>
      <c r="F50" s="139"/>
      <c r="G50" s="139"/>
      <c r="H50" s="139"/>
      <c r="I50" s="139"/>
      <c r="J50" s="139"/>
      <c r="K50" s="139"/>
      <c r="L50" s="139"/>
      <c r="M50" s="139"/>
      <c r="N50" s="138"/>
      <c r="O50" s="138"/>
      <c r="P50" s="138"/>
      <c r="Q50" s="138"/>
      <c r="R50" s="139"/>
      <c r="S50" s="139"/>
      <c r="T50" s="139"/>
      <c r="U50" s="139"/>
      <c r="V50" s="139"/>
      <c r="W50" s="139"/>
      <c r="X50" s="139"/>
      <c r="Y50" s="139"/>
      <c r="Z50" s="129"/>
      <c r="AA50" s="129"/>
      <c r="AB50" s="129"/>
      <c r="AC50" s="129"/>
      <c r="AD50" s="129"/>
      <c r="AE50" s="129"/>
      <c r="AF50" s="129"/>
      <c r="AG50" s="129" t="s">
        <v>124</v>
      </c>
      <c r="AH50" s="129">
        <v>0</v>
      </c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</row>
    <row r="51" spans="1:60" outlineLevel="1" x14ac:dyDescent="0.2">
      <c r="A51" s="158">
        <v>17</v>
      </c>
      <c r="B51" s="159" t="s">
        <v>168</v>
      </c>
      <c r="C51" s="165" t="s">
        <v>169</v>
      </c>
      <c r="D51" s="160" t="s">
        <v>121</v>
      </c>
      <c r="E51" s="161">
        <v>14.29</v>
      </c>
      <c r="F51" s="162"/>
      <c r="G51" s="163">
        <f>ROUND(E51*F51,2)</f>
        <v>0</v>
      </c>
      <c r="H51" s="140">
        <v>0</v>
      </c>
      <c r="I51" s="139">
        <f>ROUND(E51*H51,2)</f>
        <v>0</v>
      </c>
      <c r="J51" s="140">
        <v>46.6</v>
      </c>
      <c r="K51" s="139">
        <f>ROUND(E51*J51,2)</f>
        <v>665.91</v>
      </c>
      <c r="L51" s="139">
        <v>21</v>
      </c>
      <c r="M51" s="139">
        <f>G51*(1+L51/100)</f>
        <v>0</v>
      </c>
      <c r="N51" s="138">
        <v>0</v>
      </c>
      <c r="O51" s="138">
        <f>ROUND(E51*N51,2)</f>
        <v>0</v>
      </c>
      <c r="P51" s="138">
        <v>2.5510000000000001E-2</v>
      </c>
      <c r="Q51" s="138">
        <f>ROUND(E51*P51,2)</f>
        <v>0.36</v>
      </c>
      <c r="R51" s="139"/>
      <c r="S51" s="139" t="s">
        <v>122</v>
      </c>
      <c r="T51" s="139" t="s">
        <v>122</v>
      </c>
      <c r="U51" s="139">
        <v>0.11550000000000001</v>
      </c>
      <c r="V51" s="139">
        <f>ROUND(E51*U51,2)</f>
        <v>1.65</v>
      </c>
      <c r="W51" s="139"/>
      <c r="X51" s="139" t="s">
        <v>111</v>
      </c>
      <c r="Y51" s="139" t="s">
        <v>112</v>
      </c>
      <c r="Z51" s="129"/>
      <c r="AA51" s="129"/>
      <c r="AB51" s="129"/>
      <c r="AC51" s="129"/>
      <c r="AD51" s="129"/>
      <c r="AE51" s="129"/>
      <c r="AF51" s="129"/>
      <c r="AG51" s="129" t="s">
        <v>116</v>
      </c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</row>
    <row r="52" spans="1:60" outlineLevel="1" x14ac:dyDescent="0.2">
      <c r="A52" s="152">
        <v>18</v>
      </c>
      <c r="B52" s="153" t="s">
        <v>170</v>
      </c>
      <c r="C52" s="166" t="s">
        <v>171</v>
      </c>
      <c r="D52" s="154" t="s">
        <v>121</v>
      </c>
      <c r="E52" s="155">
        <v>14.29125</v>
      </c>
      <c r="F52" s="156"/>
      <c r="G52" s="157">
        <f>ROUND(E52*F52,2)</f>
        <v>0</v>
      </c>
      <c r="H52" s="140">
        <v>0</v>
      </c>
      <c r="I52" s="139">
        <f>ROUND(E52*H52,2)</f>
        <v>0</v>
      </c>
      <c r="J52" s="140">
        <v>75.7</v>
      </c>
      <c r="K52" s="139">
        <f>ROUND(E52*J52,2)</f>
        <v>1081.8499999999999</v>
      </c>
      <c r="L52" s="139">
        <v>21</v>
      </c>
      <c r="M52" s="139">
        <f>G52*(1+L52/100)</f>
        <v>0</v>
      </c>
      <c r="N52" s="138">
        <v>0</v>
      </c>
      <c r="O52" s="138">
        <f>ROUND(E52*N52,2)</f>
        <v>0</v>
      </c>
      <c r="P52" s="138">
        <v>0.02</v>
      </c>
      <c r="Q52" s="138">
        <f>ROUND(E52*P52,2)</f>
        <v>0.28999999999999998</v>
      </c>
      <c r="R52" s="139"/>
      <c r="S52" s="139" t="s">
        <v>122</v>
      </c>
      <c r="T52" s="139" t="s">
        <v>122</v>
      </c>
      <c r="U52" s="139">
        <v>0.15</v>
      </c>
      <c r="V52" s="139">
        <f>ROUND(E52*U52,2)</f>
        <v>2.14</v>
      </c>
      <c r="W52" s="139"/>
      <c r="X52" s="139" t="s">
        <v>111</v>
      </c>
      <c r="Y52" s="139" t="s">
        <v>112</v>
      </c>
      <c r="Z52" s="129"/>
      <c r="AA52" s="129"/>
      <c r="AB52" s="129"/>
      <c r="AC52" s="129"/>
      <c r="AD52" s="129"/>
      <c r="AE52" s="129"/>
      <c r="AF52" s="129"/>
      <c r="AG52" s="129" t="s">
        <v>116</v>
      </c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</row>
    <row r="53" spans="1:60" outlineLevel="2" x14ac:dyDescent="0.2">
      <c r="A53" s="136"/>
      <c r="B53" s="137"/>
      <c r="C53" s="167" t="s">
        <v>172</v>
      </c>
      <c r="D53" s="141"/>
      <c r="E53" s="142">
        <v>14.29125</v>
      </c>
      <c r="F53" s="139"/>
      <c r="G53" s="139"/>
      <c r="H53" s="139"/>
      <c r="I53" s="139"/>
      <c r="J53" s="139"/>
      <c r="K53" s="139"/>
      <c r="L53" s="139"/>
      <c r="M53" s="139"/>
      <c r="N53" s="138"/>
      <c r="O53" s="138"/>
      <c r="P53" s="138"/>
      <c r="Q53" s="138"/>
      <c r="R53" s="139"/>
      <c r="S53" s="139"/>
      <c r="T53" s="139"/>
      <c r="U53" s="139"/>
      <c r="V53" s="139"/>
      <c r="W53" s="139"/>
      <c r="X53" s="139"/>
      <c r="Y53" s="139"/>
      <c r="Z53" s="129"/>
      <c r="AA53" s="129"/>
      <c r="AB53" s="129"/>
      <c r="AC53" s="129"/>
      <c r="AD53" s="129"/>
      <c r="AE53" s="129"/>
      <c r="AF53" s="129"/>
      <c r="AG53" s="129" t="s">
        <v>124</v>
      </c>
      <c r="AH53" s="129">
        <v>0</v>
      </c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</row>
    <row r="54" spans="1:60" ht="22.5" outlineLevel="1" x14ac:dyDescent="0.2">
      <c r="A54" s="158">
        <v>19</v>
      </c>
      <c r="B54" s="159" t="s">
        <v>173</v>
      </c>
      <c r="C54" s="165" t="s">
        <v>174</v>
      </c>
      <c r="D54" s="160" t="s">
        <v>175</v>
      </c>
      <c r="E54" s="161">
        <v>2</v>
      </c>
      <c r="F54" s="162"/>
      <c r="G54" s="163">
        <f>ROUND(E54*F54,2)</f>
        <v>0</v>
      </c>
      <c r="H54" s="140">
        <v>0</v>
      </c>
      <c r="I54" s="139">
        <f>ROUND(E54*H54,2)</f>
        <v>0</v>
      </c>
      <c r="J54" s="140">
        <v>35.299999999999997</v>
      </c>
      <c r="K54" s="139">
        <f>ROUND(E54*J54,2)</f>
        <v>70.599999999999994</v>
      </c>
      <c r="L54" s="139">
        <v>21</v>
      </c>
      <c r="M54" s="139">
        <f>G54*(1+L54/100)</f>
        <v>0</v>
      </c>
      <c r="N54" s="138">
        <v>0</v>
      </c>
      <c r="O54" s="138">
        <f>ROUND(E54*N54,2)</f>
        <v>0</v>
      </c>
      <c r="P54" s="138">
        <v>0</v>
      </c>
      <c r="Q54" s="138">
        <f>ROUND(E54*P54,2)</f>
        <v>0</v>
      </c>
      <c r="R54" s="139"/>
      <c r="S54" s="139" t="s">
        <v>122</v>
      </c>
      <c r="T54" s="139" t="s">
        <v>122</v>
      </c>
      <c r="U54" s="139">
        <v>0.09</v>
      </c>
      <c r="V54" s="139">
        <f>ROUND(E54*U54,2)</f>
        <v>0.18</v>
      </c>
      <c r="W54" s="139"/>
      <c r="X54" s="139" t="s">
        <v>111</v>
      </c>
      <c r="Y54" s="139" t="s">
        <v>112</v>
      </c>
      <c r="Z54" s="129"/>
      <c r="AA54" s="129"/>
      <c r="AB54" s="129"/>
      <c r="AC54" s="129"/>
      <c r="AD54" s="129"/>
      <c r="AE54" s="129"/>
      <c r="AF54" s="129"/>
      <c r="AG54" s="129" t="s">
        <v>116</v>
      </c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</row>
    <row r="55" spans="1:60" outlineLevel="1" x14ac:dyDescent="0.2">
      <c r="A55" s="152">
        <v>20</v>
      </c>
      <c r="B55" s="153" t="s">
        <v>176</v>
      </c>
      <c r="C55" s="166" t="s">
        <v>177</v>
      </c>
      <c r="D55" s="154" t="s">
        <v>121</v>
      </c>
      <c r="E55" s="155">
        <v>20.350000000000001</v>
      </c>
      <c r="F55" s="156"/>
      <c r="G55" s="157">
        <f>ROUND(E55*F55,2)</f>
        <v>0</v>
      </c>
      <c r="H55" s="140">
        <v>0</v>
      </c>
      <c r="I55" s="139">
        <f>ROUND(E55*H55,2)</f>
        <v>0</v>
      </c>
      <c r="J55" s="140">
        <v>11.8</v>
      </c>
      <c r="K55" s="139">
        <f>ROUND(E55*J55,2)</f>
        <v>240.13</v>
      </c>
      <c r="L55" s="139">
        <v>21</v>
      </c>
      <c r="M55" s="139">
        <f>G55*(1+L55/100)</f>
        <v>0</v>
      </c>
      <c r="N55" s="138">
        <v>0</v>
      </c>
      <c r="O55" s="138">
        <f>ROUND(E55*N55,2)</f>
        <v>0</v>
      </c>
      <c r="P55" s="138">
        <v>4.0000000000000001E-3</v>
      </c>
      <c r="Q55" s="138">
        <f>ROUND(E55*P55,2)</f>
        <v>0.08</v>
      </c>
      <c r="R55" s="139"/>
      <c r="S55" s="139" t="s">
        <v>122</v>
      </c>
      <c r="T55" s="139" t="s">
        <v>122</v>
      </c>
      <c r="U55" s="139">
        <v>0.03</v>
      </c>
      <c r="V55" s="139">
        <f>ROUND(E55*U55,2)</f>
        <v>0.61</v>
      </c>
      <c r="W55" s="139"/>
      <c r="X55" s="139" t="s">
        <v>111</v>
      </c>
      <c r="Y55" s="139" t="s">
        <v>112</v>
      </c>
      <c r="Z55" s="129"/>
      <c r="AA55" s="129"/>
      <c r="AB55" s="129"/>
      <c r="AC55" s="129"/>
      <c r="AD55" s="129"/>
      <c r="AE55" s="129"/>
      <c r="AF55" s="129"/>
      <c r="AG55" s="129" t="s">
        <v>116</v>
      </c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</row>
    <row r="56" spans="1:60" outlineLevel="2" x14ac:dyDescent="0.2">
      <c r="A56" s="136"/>
      <c r="B56" s="137"/>
      <c r="C56" s="167" t="s">
        <v>136</v>
      </c>
      <c r="D56" s="141"/>
      <c r="E56" s="142">
        <v>4.5</v>
      </c>
      <c r="F56" s="139"/>
      <c r="G56" s="139"/>
      <c r="H56" s="139"/>
      <c r="I56" s="139"/>
      <c r="J56" s="139"/>
      <c r="K56" s="139"/>
      <c r="L56" s="139"/>
      <c r="M56" s="139"/>
      <c r="N56" s="138"/>
      <c r="O56" s="138"/>
      <c r="P56" s="138"/>
      <c r="Q56" s="138"/>
      <c r="R56" s="139"/>
      <c r="S56" s="139"/>
      <c r="T56" s="139"/>
      <c r="U56" s="139"/>
      <c r="V56" s="139"/>
      <c r="W56" s="139"/>
      <c r="X56" s="139"/>
      <c r="Y56" s="139"/>
      <c r="Z56" s="129"/>
      <c r="AA56" s="129"/>
      <c r="AB56" s="129"/>
      <c r="AC56" s="129"/>
      <c r="AD56" s="129"/>
      <c r="AE56" s="129"/>
      <c r="AF56" s="129"/>
      <c r="AG56" s="129" t="s">
        <v>124</v>
      </c>
      <c r="AH56" s="129">
        <v>0</v>
      </c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</row>
    <row r="57" spans="1:60" outlineLevel="3" x14ac:dyDescent="0.2">
      <c r="A57" s="136"/>
      <c r="B57" s="137"/>
      <c r="C57" s="167" t="s">
        <v>137</v>
      </c>
      <c r="D57" s="141"/>
      <c r="E57" s="142">
        <v>15.85</v>
      </c>
      <c r="F57" s="139"/>
      <c r="G57" s="139"/>
      <c r="H57" s="139"/>
      <c r="I57" s="139"/>
      <c r="J57" s="139"/>
      <c r="K57" s="139"/>
      <c r="L57" s="139"/>
      <c r="M57" s="139"/>
      <c r="N57" s="138"/>
      <c r="O57" s="138"/>
      <c r="P57" s="138"/>
      <c r="Q57" s="138"/>
      <c r="R57" s="139"/>
      <c r="S57" s="139"/>
      <c r="T57" s="139"/>
      <c r="U57" s="139"/>
      <c r="V57" s="139"/>
      <c r="W57" s="139"/>
      <c r="X57" s="139"/>
      <c r="Y57" s="139"/>
      <c r="Z57" s="129"/>
      <c r="AA57" s="129"/>
      <c r="AB57" s="129"/>
      <c r="AC57" s="129"/>
      <c r="AD57" s="129"/>
      <c r="AE57" s="129"/>
      <c r="AF57" s="129"/>
      <c r="AG57" s="129" t="s">
        <v>124</v>
      </c>
      <c r="AH57" s="129">
        <v>0</v>
      </c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</row>
    <row r="58" spans="1:60" outlineLevel="1" x14ac:dyDescent="0.2">
      <c r="A58" s="152">
        <v>21</v>
      </c>
      <c r="B58" s="153" t="s">
        <v>178</v>
      </c>
      <c r="C58" s="166" t="s">
        <v>179</v>
      </c>
      <c r="D58" s="154" t="s">
        <v>121</v>
      </c>
      <c r="E58" s="155">
        <v>43.951250000000002</v>
      </c>
      <c r="F58" s="156"/>
      <c r="G58" s="157">
        <f>ROUND(E58*F58,2)</f>
        <v>0</v>
      </c>
      <c r="H58" s="140">
        <v>0</v>
      </c>
      <c r="I58" s="139">
        <f>ROUND(E58*H58,2)</f>
        <v>0</v>
      </c>
      <c r="J58" s="140">
        <v>102</v>
      </c>
      <c r="K58" s="139">
        <f>ROUND(E58*J58,2)</f>
        <v>4483.03</v>
      </c>
      <c r="L58" s="139">
        <v>21</v>
      </c>
      <c r="M58" s="139">
        <f>G58*(1+L58/100)</f>
        <v>0</v>
      </c>
      <c r="N58" s="138">
        <v>0</v>
      </c>
      <c r="O58" s="138">
        <f>ROUND(E58*N58,2)</f>
        <v>0</v>
      </c>
      <c r="P58" s="138">
        <v>4.5999999999999999E-2</v>
      </c>
      <c r="Q58" s="138">
        <f>ROUND(E58*P58,2)</f>
        <v>2.02</v>
      </c>
      <c r="R58" s="139"/>
      <c r="S58" s="139" t="s">
        <v>122</v>
      </c>
      <c r="T58" s="139" t="s">
        <v>122</v>
      </c>
      <c r="U58" s="139">
        <v>0.26</v>
      </c>
      <c r="V58" s="139">
        <f>ROUND(E58*U58,2)</f>
        <v>11.43</v>
      </c>
      <c r="W58" s="139"/>
      <c r="X58" s="139" t="s">
        <v>111</v>
      </c>
      <c r="Y58" s="139" t="s">
        <v>112</v>
      </c>
      <c r="Z58" s="129"/>
      <c r="AA58" s="129"/>
      <c r="AB58" s="129"/>
      <c r="AC58" s="129"/>
      <c r="AD58" s="129"/>
      <c r="AE58" s="129"/>
      <c r="AF58" s="129"/>
      <c r="AG58" s="129" t="s">
        <v>116</v>
      </c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</row>
    <row r="59" spans="1:60" outlineLevel="2" x14ac:dyDescent="0.2">
      <c r="A59" s="136"/>
      <c r="B59" s="137"/>
      <c r="C59" s="167" t="s">
        <v>140</v>
      </c>
      <c r="D59" s="141"/>
      <c r="E59" s="142">
        <v>9.6750000000000007</v>
      </c>
      <c r="F59" s="139"/>
      <c r="G59" s="139"/>
      <c r="H59" s="139"/>
      <c r="I59" s="139"/>
      <c r="J59" s="139"/>
      <c r="K59" s="139"/>
      <c r="L59" s="139"/>
      <c r="M59" s="139"/>
      <c r="N59" s="138"/>
      <c r="O59" s="138"/>
      <c r="P59" s="138"/>
      <c r="Q59" s="138"/>
      <c r="R59" s="139"/>
      <c r="S59" s="139"/>
      <c r="T59" s="139"/>
      <c r="U59" s="139"/>
      <c r="V59" s="139"/>
      <c r="W59" s="139"/>
      <c r="X59" s="139"/>
      <c r="Y59" s="139"/>
      <c r="Z59" s="129"/>
      <c r="AA59" s="129"/>
      <c r="AB59" s="129"/>
      <c r="AC59" s="129"/>
      <c r="AD59" s="129"/>
      <c r="AE59" s="129"/>
      <c r="AF59" s="129"/>
      <c r="AG59" s="129" t="s">
        <v>124</v>
      </c>
      <c r="AH59" s="129">
        <v>0</v>
      </c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</row>
    <row r="60" spans="1:60" outlineLevel="3" x14ac:dyDescent="0.2">
      <c r="A60" s="136"/>
      <c r="B60" s="137"/>
      <c r="C60" s="167" t="s">
        <v>141</v>
      </c>
      <c r="D60" s="141"/>
      <c r="E60" s="142">
        <v>-1.1819999999999999</v>
      </c>
      <c r="F60" s="139"/>
      <c r="G60" s="139"/>
      <c r="H60" s="139"/>
      <c r="I60" s="139"/>
      <c r="J60" s="139"/>
      <c r="K60" s="139"/>
      <c r="L60" s="139"/>
      <c r="M60" s="139"/>
      <c r="N60" s="138"/>
      <c r="O60" s="138"/>
      <c r="P60" s="138"/>
      <c r="Q60" s="138"/>
      <c r="R60" s="139"/>
      <c r="S60" s="139"/>
      <c r="T60" s="139"/>
      <c r="U60" s="139"/>
      <c r="V60" s="139"/>
      <c r="W60" s="139"/>
      <c r="X60" s="139"/>
      <c r="Y60" s="139"/>
      <c r="Z60" s="129"/>
      <c r="AA60" s="129"/>
      <c r="AB60" s="129"/>
      <c r="AC60" s="129"/>
      <c r="AD60" s="129"/>
      <c r="AE60" s="129"/>
      <c r="AF60" s="129"/>
      <c r="AG60" s="129" t="s">
        <v>124</v>
      </c>
      <c r="AH60" s="129">
        <v>0</v>
      </c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</row>
    <row r="61" spans="1:60" outlineLevel="3" x14ac:dyDescent="0.2">
      <c r="A61" s="136"/>
      <c r="B61" s="137"/>
      <c r="C61" s="167" t="s">
        <v>180</v>
      </c>
      <c r="D61" s="141"/>
      <c r="E61" s="142">
        <v>38.216250000000002</v>
      </c>
      <c r="F61" s="139"/>
      <c r="G61" s="139"/>
      <c r="H61" s="139"/>
      <c r="I61" s="139"/>
      <c r="J61" s="139"/>
      <c r="K61" s="139"/>
      <c r="L61" s="139"/>
      <c r="M61" s="139"/>
      <c r="N61" s="138"/>
      <c r="O61" s="138"/>
      <c r="P61" s="138"/>
      <c r="Q61" s="138"/>
      <c r="R61" s="139"/>
      <c r="S61" s="139"/>
      <c r="T61" s="139"/>
      <c r="U61" s="139"/>
      <c r="V61" s="139"/>
      <c r="W61" s="139"/>
      <c r="X61" s="139"/>
      <c r="Y61" s="139"/>
      <c r="Z61" s="129"/>
      <c r="AA61" s="129"/>
      <c r="AB61" s="129"/>
      <c r="AC61" s="129"/>
      <c r="AD61" s="129"/>
      <c r="AE61" s="129"/>
      <c r="AF61" s="129"/>
      <c r="AG61" s="129" t="s">
        <v>124</v>
      </c>
      <c r="AH61" s="129">
        <v>0</v>
      </c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</row>
    <row r="62" spans="1:60" outlineLevel="3" x14ac:dyDescent="0.2">
      <c r="A62" s="136"/>
      <c r="B62" s="137"/>
      <c r="C62" s="167" t="s">
        <v>143</v>
      </c>
      <c r="D62" s="141"/>
      <c r="E62" s="142">
        <v>-1.5760000000000001</v>
      </c>
      <c r="F62" s="139"/>
      <c r="G62" s="139"/>
      <c r="H62" s="139"/>
      <c r="I62" s="139"/>
      <c r="J62" s="139"/>
      <c r="K62" s="139"/>
      <c r="L62" s="139"/>
      <c r="M62" s="139"/>
      <c r="N62" s="138"/>
      <c r="O62" s="138"/>
      <c r="P62" s="138"/>
      <c r="Q62" s="138"/>
      <c r="R62" s="139"/>
      <c r="S62" s="139"/>
      <c r="T62" s="139"/>
      <c r="U62" s="139"/>
      <c r="V62" s="139"/>
      <c r="W62" s="139"/>
      <c r="X62" s="139"/>
      <c r="Y62" s="139"/>
      <c r="Z62" s="129"/>
      <c r="AA62" s="129"/>
      <c r="AB62" s="129"/>
      <c r="AC62" s="129"/>
      <c r="AD62" s="129"/>
      <c r="AE62" s="129"/>
      <c r="AF62" s="129"/>
      <c r="AG62" s="129" t="s">
        <v>124</v>
      </c>
      <c r="AH62" s="129">
        <v>0</v>
      </c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</row>
    <row r="63" spans="1:60" outlineLevel="3" x14ac:dyDescent="0.2">
      <c r="A63" s="136"/>
      <c r="B63" s="137"/>
      <c r="C63" s="167" t="s">
        <v>144</v>
      </c>
      <c r="D63" s="141"/>
      <c r="E63" s="142">
        <v>-1.1819999999999999</v>
      </c>
      <c r="F63" s="139"/>
      <c r="G63" s="139"/>
      <c r="H63" s="139"/>
      <c r="I63" s="139"/>
      <c r="J63" s="139"/>
      <c r="K63" s="139"/>
      <c r="L63" s="139"/>
      <c r="M63" s="139"/>
      <c r="N63" s="138"/>
      <c r="O63" s="138"/>
      <c r="P63" s="138"/>
      <c r="Q63" s="138"/>
      <c r="R63" s="139"/>
      <c r="S63" s="139"/>
      <c r="T63" s="139"/>
      <c r="U63" s="139"/>
      <c r="V63" s="139"/>
      <c r="W63" s="139"/>
      <c r="X63" s="139"/>
      <c r="Y63" s="139"/>
      <c r="Z63" s="129"/>
      <c r="AA63" s="129"/>
      <c r="AB63" s="129"/>
      <c r="AC63" s="129"/>
      <c r="AD63" s="129"/>
      <c r="AE63" s="129"/>
      <c r="AF63" s="129"/>
      <c r="AG63" s="129" t="s">
        <v>124</v>
      </c>
      <c r="AH63" s="129">
        <v>0</v>
      </c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</row>
    <row r="64" spans="1:60" outlineLevel="1" x14ac:dyDescent="0.2">
      <c r="A64" s="152">
        <v>22</v>
      </c>
      <c r="B64" s="153" t="s">
        <v>181</v>
      </c>
      <c r="C64" s="166" t="s">
        <v>182</v>
      </c>
      <c r="D64" s="154" t="s">
        <v>121</v>
      </c>
      <c r="E64" s="155">
        <v>40.61</v>
      </c>
      <c r="F64" s="156"/>
      <c r="G64" s="157">
        <f>ROUND(E64*F64,2)</f>
        <v>0</v>
      </c>
      <c r="H64" s="140">
        <v>0</v>
      </c>
      <c r="I64" s="139">
        <f>ROUND(E64*H64,2)</f>
        <v>0</v>
      </c>
      <c r="J64" s="140">
        <v>206.5</v>
      </c>
      <c r="K64" s="139">
        <f>ROUND(E64*J64,2)</f>
        <v>8385.9699999999993</v>
      </c>
      <c r="L64" s="139">
        <v>21</v>
      </c>
      <c r="M64" s="139">
        <f>G64*(1+L64/100)</f>
        <v>0</v>
      </c>
      <c r="N64" s="138">
        <v>0</v>
      </c>
      <c r="O64" s="138">
        <f>ROUND(E64*N64,2)</f>
        <v>0</v>
      </c>
      <c r="P64" s="138">
        <v>6.8000000000000005E-2</v>
      </c>
      <c r="Q64" s="138">
        <f>ROUND(E64*P64,2)</f>
        <v>2.76</v>
      </c>
      <c r="R64" s="139"/>
      <c r="S64" s="139" t="s">
        <v>122</v>
      </c>
      <c r="T64" s="139" t="s">
        <v>122</v>
      </c>
      <c r="U64" s="139">
        <v>0.48</v>
      </c>
      <c r="V64" s="139">
        <f>ROUND(E64*U64,2)</f>
        <v>19.489999999999998</v>
      </c>
      <c r="W64" s="139"/>
      <c r="X64" s="139" t="s">
        <v>111</v>
      </c>
      <c r="Y64" s="139" t="s">
        <v>112</v>
      </c>
      <c r="Z64" s="129"/>
      <c r="AA64" s="129"/>
      <c r="AB64" s="129"/>
      <c r="AC64" s="129"/>
      <c r="AD64" s="129"/>
      <c r="AE64" s="129"/>
      <c r="AF64" s="129"/>
      <c r="AG64" s="129" t="s">
        <v>113</v>
      </c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</row>
    <row r="65" spans="1:60" outlineLevel="2" x14ac:dyDescent="0.2">
      <c r="A65" s="136"/>
      <c r="B65" s="137"/>
      <c r="C65" s="167" t="s">
        <v>183</v>
      </c>
      <c r="D65" s="141"/>
      <c r="E65" s="142">
        <v>9</v>
      </c>
      <c r="F65" s="139"/>
      <c r="G65" s="139"/>
      <c r="H65" s="139"/>
      <c r="I65" s="139"/>
      <c r="J65" s="139"/>
      <c r="K65" s="139"/>
      <c r="L65" s="139"/>
      <c r="M65" s="139"/>
      <c r="N65" s="138"/>
      <c r="O65" s="138"/>
      <c r="P65" s="138"/>
      <c r="Q65" s="138"/>
      <c r="R65" s="139"/>
      <c r="S65" s="139"/>
      <c r="T65" s="139"/>
      <c r="U65" s="139"/>
      <c r="V65" s="139"/>
      <c r="W65" s="139"/>
      <c r="X65" s="139"/>
      <c r="Y65" s="139"/>
      <c r="Z65" s="129"/>
      <c r="AA65" s="129"/>
      <c r="AB65" s="129"/>
      <c r="AC65" s="129"/>
      <c r="AD65" s="129"/>
      <c r="AE65" s="129"/>
      <c r="AF65" s="129"/>
      <c r="AG65" s="129" t="s">
        <v>124</v>
      </c>
      <c r="AH65" s="129">
        <v>0</v>
      </c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</row>
    <row r="66" spans="1:60" outlineLevel="3" x14ac:dyDescent="0.2">
      <c r="A66" s="136"/>
      <c r="B66" s="137"/>
      <c r="C66" s="167" t="s">
        <v>141</v>
      </c>
      <c r="D66" s="141"/>
      <c r="E66" s="142">
        <v>-1.1819999999999999</v>
      </c>
      <c r="F66" s="139"/>
      <c r="G66" s="139"/>
      <c r="H66" s="139"/>
      <c r="I66" s="139"/>
      <c r="J66" s="139"/>
      <c r="K66" s="139"/>
      <c r="L66" s="139"/>
      <c r="M66" s="139"/>
      <c r="N66" s="138"/>
      <c r="O66" s="138"/>
      <c r="P66" s="138"/>
      <c r="Q66" s="138"/>
      <c r="R66" s="139"/>
      <c r="S66" s="139"/>
      <c r="T66" s="139"/>
      <c r="U66" s="139"/>
      <c r="V66" s="139"/>
      <c r="W66" s="139"/>
      <c r="X66" s="139"/>
      <c r="Y66" s="139"/>
      <c r="Z66" s="129"/>
      <c r="AA66" s="129"/>
      <c r="AB66" s="129"/>
      <c r="AC66" s="129"/>
      <c r="AD66" s="129"/>
      <c r="AE66" s="129"/>
      <c r="AF66" s="129"/>
      <c r="AG66" s="129" t="s">
        <v>124</v>
      </c>
      <c r="AH66" s="129">
        <v>0</v>
      </c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</row>
    <row r="67" spans="1:60" outlineLevel="3" x14ac:dyDescent="0.2">
      <c r="A67" s="136"/>
      <c r="B67" s="137"/>
      <c r="C67" s="167" t="s">
        <v>184</v>
      </c>
      <c r="D67" s="141"/>
      <c r="E67" s="142">
        <v>35.549999999999997</v>
      </c>
      <c r="F67" s="139"/>
      <c r="G67" s="139"/>
      <c r="H67" s="139"/>
      <c r="I67" s="139"/>
      <c r="J67" s="139"/>
      <c r="K67" s="139"/>
      <c r="L67" s="139"/>
      <c r="M67" s="139"/>
      <c r="N67" s="138"/>
      <c r="O67" s="138"/>
      <c r="P67" s="138"/>
      <c r="Q67" s="138"/>
      <c r="R67" s="139"/>
      <c r="S67" s="139"/>
      <c r="T67" s="139"/>
      <c r="U67" s="139"/>
      <c r="V67" s="139"/>
      <c r="W67" s="139"/>
      <c r="X67" s="139"/>
      <c r="Y67" s="139"/>
      <c r="Z67" s="129"/>
      <c r="AA67" s="129"/>
      <c r="AB67" s="129"/>
      <c r="AC67" s="129"/>
      <c r="AD67" s="129"/>
      <c r="AE67" s="129"/>
      <c r="AF67" s="129"/>
      <c r="AG67" s="129" t="s">
        <v>124</v>
      </c>
      <c r="AH67" s="129">
        <v>0</v>
      </c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</row>
    <row r="68" spans="1:60" outlineLevel="3" x14ac:dyDescent="0.2">
      <c r="A68" s="136"/>
      <c r="B68" s="137"/>
      <c r="C68" s="167" t="s">
        <v>143</v>
      </c>
      <c r="D68" s="141"/>
      <c r="E68" s="142">
        <v>-1.5760000000000001</v>
      </c>
      <c r="F68" s="139"/>
      <c r="G68" s="139"/>
      <c r="H68" s="139"/>
      <c r="I68" s="139"/>
      <c r="J68" s="139"/>
      <c r="K68" s="139"/>
      <c r="L68" s="139"/>
      <c r="M68" s="139"/>
      <c r="N68" s="138"/>
      <c r="O68" s="138"/>
      <c r="P68" s="138"/>
      <c r="Q68" s="138"/>
      <c r="R68" s="139"/>
      <c r="S68" s="139"/>
      <c r="T68" s="139"/>
      <c r="U68" s="139"/>
      <c r="V68" s="139"/>
      <c r="W68" s="139"/>
      <c r="X68" s="139"/>
      <c r="Y68" s="139"/>
      <c r="Z68" s="129"/>
      <c r="AA68" s="129"/>
      <c r="AB68" s="129"/>
      <c r="AC68" s="129"/>
      <c r="AD68" s="129"/>
      <c r="AE68" s="129"/>
      <c r="AF68" s="129"/>
      <c r="AG68" s="129" t="s">
        <v>124</v>
      </c>
      <c r="AH68" s="129">
        <v>0</v>
      </c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</row>
    <row r="69" spans="1:60" outlineLevel="3" x14ac:dyDescent="0.2">
      <c r="A69" s="136"/>
      <c r="B69" s="137"/>
      <c r="C69" s="167" t="s">
        <v>144</v>
      </c>
      <c r="D69" s="141"/>
      <c r="E69" s="142">
        <v>-1.1819999999999999</v>
      </c>
      <c r="F69" s="139"/>
      <c r="G69" s="139"/>
      <c r="H69" s="139"/>
      <c r="I69" s="139"/>
      <c r="J69" s="139"/>
      <c r="K69" s="139"/>
      <c r="L69" s="139"/>
      <c r="M69" s="139"/>
      <c r="N69" s="138"/>
      <c r="O69" s="138"/>
      <c r="P69" s="138"/>
      <c r="Q69" s="138"/>
      <c r="R69" s="139"/>
      <c r="S69" s="139"/>
      <c r="T69" s="139"/>
      <c r="U69" s="139"/>
      <c r="V69" s="139"/>
      <c r="W69" s="139"/>
      <c r="X69" s="139"/>
      <c r="Y69" s="139"/>
      <c r="Z69" s="129"/>
      <c r="AA69" s="129"/>
      <c r="AB69" s="129"/>
      <c r="AC69" s="129"/>
      <c r="AD69" s="129"/>
      <c r="AE69" s="129"/>
      <c r="AF69" s="129"/>
      <c r="AG69" s="129" t="s">
        <v>124</v>
      </c>
      <c r="AH69" s="129">
        <v>0</v>
      </c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</row>
    <row r="70" spans="1:60" x14ac:dyDescent="0.2">
      <c r="A70" s="145" t="s">
        <v>104</v>
      </c>
      <c r="B70" s="146" t="s">
        <v>60</v>
      </c>
      <c r="C70" s="164" t="s">
        <v>61</v>
      </c>
      <c r="D70" s="147"/>
      <c r="E70" s="148"/>
      <c r="F70" s="149"/>
      <c r="G70" s="150">
        <f>SUMIF(AG71:AG71,"&lt;&gt;NOR",G71:G71)</f>
        <v>0</v>
      </c>
      <c r="H70" s="144"/>
      <c r="I70" s="144">
        <f>SUM(I71:I71)</f>
        <v>0</v>
      </c>
      <c r="J70" s="144"/>
      <c r="K70" s="144">
        <f>SUM(K71:K71)</f>
        <v>3630.57</v>
      </c>
      <c r="L70" s="144"/>
      <c r="M70" s="144">
        <f>SUM(M71:M71)</f>
        <v>0</v>
      </c>
      <c r="N70" s="143"/>
      <c r="O70" s="143">
        <f>SUM(O71:O71)</f>
        <v>0</v>
      </c>
      <c r="P70" s="143"/>
      <c r="Q70" s="143">
        <f>SUM(Q71:Q71)</f>
        <v>0</v>
      </c>
      <c r="R70" s="144"/>
      <c r="S70" s="144"/>
      <c r="T70" s="144"/>
      <c r="U70" s="144"/>
      <c r="V70" s="144">
        <f>SUM(V71:V71)</f>
        <v>7.95</v>
      </c>
      <c r="W70" s="144"/>
      <c r="X70" s="144"/>
      <c r="Y70" s="144"/>
      <c r="AG70" t="s">
        <v>105</v>
      </c>
    </row>
    <row r="71" spans="1:60" ht="22.5" outlineLevel="1" x14ac:dyDescent="0.2">
      <c r="A71" s="158">
        <v>23</v>
      </c>
      <c r="B71" s="159" t="s">
        <v>185</v>
      </c>
      <c r="C71" s="165" t="s">
        <v>186</v>
      </c>
      <c r="D71" s="160" t="s">
        <v>187</v>
      </c>
      <c r="E71" s="161">
        <v>3.78579</v>
      </c>
      <c r="F71" s="162"/>
      <c r="G71" s="163">
        <f>ROUND(E71*F71,2)</f>
        <v>0</v>
      </c>
      <c r="H71" s="140">
        <v>0</v>
      </c>
      <c r="I71" s="139">
        <f>ROUND(E71*H71,2)</f>
        <v>0</v>
      </c>
      <c r="J71" s="140">
        <v>959</v>
      </c>
      <c r="K71" s="139">
        <f>ROUND(E71*J71,2)</f>
        <v>3630.57</v>
      </c>
      <c r="L71" s="139">
        <v>21</v>
      </c>
      <c r="M71" s="139">
        <f>G71*(1+L71/100)</f>
        <v>0</v>
      </c>
      <c r="N71" s="138">
        <v>0</v>
      </c>
      <c r="O71" s="138">
        <f>ROUND(E71*N71,2)</f>
        <v>0</v>
      </c>
      <c r="P71" s="138">
        <v>0</v>
      </c>
      <c r="Q71" s="138">
        <f>ROUND(E71*P71,2)</f>
        <v>0</v>
      </c>
      <c r="R71" s="139"/>
      <c r="S71" s="139" t="s">
        <v>122</v>
      </c>
      <c r="T71" s="139" t="s">
        <v>122</v>
      </c>
      <c r="U71" s="139">
        <v>2.1</v>
      </c>
      <c r="V71" s="139">
        <f>ROUND(E71*U71,2)</f>
        <v>7.95</v>
      </c>
      <c r="W71" s="139"/>
      <c r="X71" s="139" t="s">
        <v>188</v>
      </c>
      <c r="Y71" s="139" t="s">
        <v>112</v>
      </c>
      <c r="Z71" s="129"/>
      <c r="AA71" s="129"/>
      <c r="AB71" s="129"/>
      <c r="AC71" s="129"/>
      <c r="AD71" s="129"/>
      <c r="AE71" s="129"/>
      <c r="AF71" s="129"/>
      <c r="AG71" s="129" t="s">
        <v>189</v>
      </c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</row>
    <row r="72" spans="1:60" x14ac:dyDescent="0.2">
      <c r="A72" s="145" t="s">
        <v>104</v>
      </c>
      <c r="B72" s="146" t="s">
        <v>62</v>
      </c>
      <c r="C72" s="164" t="s">
        <v>63</v>
      </c>
      <c r="D72" s="147"/>
      <c r="E72" s="148"/>
      <c r="F72" s="149"/>
      <c r="G72" s="150">
        <f>SUMIF(AG73:AG87,"&lt;&gt;NOR",G73:G87)</f>
        <v>0</v>
      </c>
      <c r="H72" s="144"/>
      <c r="I72" s="144">
        <f>SUM(I73:I87)</f>
        <v>52060</v>
      </c>
      <c r="J72" s="144"/>
      <c r="K72" s="144">
        <f>SUM(K73:K87)</f>
        <v>24494.699999999997</v>
      </c>
      <c r="L72" s="144"/>
      <c r="M72" s="144">
        <f>SUM(M73:M87)</f>
        <v>0</v>
      </c>
      <c r="N72" s="143"/>
      <c r="O72" s="143">
        <f>SUM(O73:O87)</f>
        <v>0.38</v>
      </c>
      <c r="P72" s="143"/>
      <c r="Q72" s="143">
        <f>SUM(Q73:Q87)</f>
        <v>0</v>
      </c>
      <c r="R72" s="144"/>
      <c r="S72" s="144"/>
      <c r="T72" s="144"/>
      <c r="U72" s="144"/>
      <c r="V72" s="144">
        <f>SUM(V73:V87)</f>
        <v>40.69</v>
      </c>
      <c r="W72" s="144"/>
      <c r="X72" s="144"/>
      <c r="Y72" s="144"/>
      <c r="AG72" t="s">
        <v>105</v>
      </c>
    </row>
    <row r="73" spans="1:60" ht="22.5" outlineLevel="1" x14ac:dyDescent="0.2">
      <c r="A73" s="152">
        <v>24</v>
      </c>
      <c r="B73" s="153" t="s">
        <v>190</v>
      </c>
      <c r="C73" s="166" t="s">
        <v>191</v>
      </c>
      <c r="D73" s="154" t="s">
        <v>121</v>
      </c>
      <c r="E73" s="155">
        <v>62.38</v>
      </c>
      <c r="F73" s="156"/>
      <c r="G73" s="157">
        <f>ROUND(E73*F73,2)</f>
        <v>0</v>
      </c>
      <c r="H73" s="140">
        <v>551.72</v>
      </c>
      <c r="I73" s="139">
        <f>ROUND(E73*H73,2)</f>
        <v>34416.29</v>
      </c>
      <c r="J73" s="140">
        <v>261.27999999999997</v>
      </c>
      <c r="K73" s="139">
        <f>ROUND(E73*J73,2)</f>
        <v>16298.65</v>
      </c>
      <c r="L73" s="139">
        <v>21</v>
      </c>
      <c r="M73" s="139">
        <f>G73*(1+L73/100)</f>
        <v>0</v>
      </c>
      <c r="N73" s="138">
        <v>3.2299999999999998E-3</v>
      </c>
      <c r="O73" s="138">
        <f>ROUND(E73*N73,2)</f>
        <v>0.2</v>
      </c>
      <c r="P73" s="138">
        <v>0</v>
      </c>
      <c r="Q73" s="138">
        <f>ROUND(E73*P73,2)</f>
        <v>0</v>
      </c>
      <c r="R73" s="139"/>
      <c r="S73" s="139" t="s">
        <v>122</v>
      </c>
      <c r="T73" s="139" t="s">
        <v>122</v>
      </c>
      <c r="U73" s="139">
        <v>0.48</v>
      </c>
      <c r="V73" s="139">
        <f>ROUND(E73*U73,2)</f>
        <v>29.94</v>
      </c>
      <c r="W73" s="139"/>
      <c r="X73" s="139" t="s">
        <v>111</v>
      </c>
      <c r="Y73" s="139" t="s">
        <v>112</v>
      </c>
      <c r="Z73" s="129"/>
      <c r="AA73" s="129"/>
      <c r="AB73" s="129"/>
      <c r="AC73" s="129"/>
      <c r="AD73" s="129"/>
      <c r="AE73" s="129"/>
      <c r="AF73" s="129"/>
      <c r="AG73" s="129" t="s">
        <v>192</v>
      </c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</row>
    <row r="74" spans="1:60" outlineLevel="2" x14ac:dyDescent="0.2">
      <c r="A74" s="136"/>
      <c r="B74" s="137"/>
      <c r="C74" s="167" t="s">
        <v>193</v>
      </c>
      <c r="D74" s="141"/>
      <c r="E74" s="142"/>
      <c r="F74" s="139"/>
      <c r="G74" s="139"/>
      <c r="H74" s="139"/>
      <c r="I74" s="139"/>
      <c r="J74" s="139"/>
      <c r="K74" s="139"/>
      <c r="L74" s="139"/>
      <c r="M74" s="139"/>
      <c r="N74" s="138"/>
      <c r="O74" s="138"/>
      <c r="P74" s="138"/>
      <c r="Q74" s="138"/>
      <c r="R74" s="139"/>
      <c r="S74" s="139"/>
      <c r="T74" s="139"/>
      <c r="U74" s="139"/>
      <c r="V74" s="139"/>
      <c r="W74" s="139"/>
      <c r="X74" s="139"/>
      <c r="Y74" s="139"/>
      <c r="Z74" s="129"/>
      <c r="AA74" s="129"/>
      <c r="AB74" s="129"/>
      <c r="AC74" s="129"/>
      <c r="AD74" s="129"/>
      <c r="AE74" s="129"/>
      <c r="AF74" s="129"/>
      <c r="AG74" s="129" t="s">
        <v>124</v>
      </c>
      <c r="AH74" s="129">
        <v>0</v>
      </c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</row>
    <row r="75" spans="1:60" outlineLevel="3" x14ac:dyDescent="0.2">
      <c r="A75" s="136"/>
      <c r="B75" s="137"/>
      <c r="C75" s="167" t="s">
        <v>194</v>
      </c>
      <c r="D75" s="141"/>
      <c r="E75" s="142">
        <v>14.29</v>
      </c>
      <c r="F75" s="139"/>
      <c r="G75" s="139"/>
      <c r="H75" s="139"/>
      <c r="I75" s="139"/>
      <c r="J75" s="139"/>
      <c r="K75" s="139"/>
      <c r="L75" s="139"/>
      <c r="M75" s="139"/>
      <c r="N75" s="138"/>
      <c r="O75" s="138"/>
      <c r="P75" s="138"/>
      <c r="Q75" s="138"/>
      <c r="R75" s="139"/>
      <c r="S75" s="139"/>
      <c r="T75" s="139"/>
      <c r="U75" s="139"/>
      <c r="V75" s="139"/>
      <c r="W75" s="139"/>
      <c r="X75" s="139"/>
      <c r="Y75" s="139"/>
      <c r="Z75" s="129"/>
      <c r="AA75" s="129"/>
      <c r="AB75" s="129"/>
      <c r="AC75" s="129"/>
      <c r="AD75" s="129"/>
      <c r="AE75" s="129"/>
      <c r="AF75" s="129"/>
      <c r="AG75" s="129" t="s">
        <v>124</v>
      </c>
      <c r="AH75" s="129">
        <v>0</v>
      </c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</row>
    <row r="76" spans="1:60" outlineLevel="3" x14ac:dyDescent="0.2">
      <c r="A76" s="136"/>
      <c r="B76" s="137"/>
      <c r="C76" s="167" t="s">
        <v>195</v>
      </c>
      <c r="D76" s="141"/>
      <c r="E76" s="142"/>
      <c r="F76" s="139"/>
      <c r="G76" s="139"/>
      <c r="H76" s="139"/>
      <c r="I76" s="139"/>
      <c r="J76" s="139"/>
      <c r="K76" s="139"/>
      <c r="L76" s="139"/>
      <c r="M76" s="139"/>
      <c r="N76" s="138"/>
      <c r="O76" s="138"/>
      <c r="P76" s="138"/>
      <c r="Q76" s="138"/>
      <c r="R76" s="139"/>
      <c r="S76" s="139"/>
      <c r="T76" s="139"/>
      <c r="U76" s="139"/>
      <c r="V76" s="139"/>
      <c r="W76" s="139"/>
      <c r="X76" s="139"/>
      <c r="Y76" s="139"/>
      <c r="Z76" s="129"/>
      <c r="AA76" s="129"/>
      <c r="AB76" s="129"/>
      <c r="AC76" s="129"/>
      <c r="AD76" s="129"/>
      <c r="AE76" s="129"/>
      <c r="AF76" s="129"/>
      <c r="AG76" s="129" t="s">
        <v>124</v>
      </c>
      <c r="AH76" s="129">
        <v>0</v>
      </c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</row>
    <row r="77" spans="1:60" outlineLevel="3" x14ac:dyDescent="0.2">
      <c r="A77" s="136"/>
      <c r="B77" s="137"/>
      <c r="C77" s="167" t="s">
        <v>196</v>
      </c>
      <c r="D77" s="141"/>
      <c r="E77" s="142">
        <v>48.09</v>
      </c>
      <c r="F77" s="139"/>
      <c r="G77" s="139"/>
      <c r="H77" s="139"/>
      <c r="I77" s="139"/>
      <c r="J77" s="139"/>
      <c r="K77" s="139"/>
      <c r="L77" s="139"/>
      <c r="M77" s="139"/>
      <c r="N77" s="138"/>
      <c r="O77" s="138"/>
      <c r="P77" s="138"/>
      <c r="Q77" s="138"/>
      <c r="R77" s="139"/>
      <c r="S77" s="139"/>
      <c r="T77" s="139"/>
      <c r="U77" s="139"/>
      <c r="V77" s="139"/>
      <c r="W77" s="139"/>
      <c r="X77" s="139"/>
      <c r="Y77" s="139"/>
      <c r="Z77" s="129"/>
      <c r="AA77" s="129"/>
      <c r="AB77" s="129"/>
      <c r="AC77" s="129"/>
      <c r="AD77" s="129"/>
      <c r="AE77" s="129"/>
      <c r="AF77" s="129"/>
      <c r="AG77" s="129" t="s">
        <v>124</v>
      </c>
      <c r="AH77" s="129">
        <v>0</v>
      </c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</row>
    <row r="78" spans="1:60" ht="22.5" outlineLevel="1" x14ac:dyDescent="0.2">
      <c r="A78" s="152">
        <v>25</v>
      </c>
      <c r="B78" s="153" t="s">
        <v>197</v>
      </c>
      <c r="C78" s="166" t="s">
        <v>198</v>
      </c>
      <c r="D78" s="154" t="s">
        <v>130</v>
      </c>
      <c r="E78" s="155">
        <v>24.2</v>
      </c>
      <c r="F78" s="156"/>
      <c r="G78" s="157">
        <f>ROUND(E78*F78,2)</f>
        <v>0</v>
      </c>
      <c r="H78" s="140">
        <v>124.12</v>
      </c>
      <c r="I78" s="139">
        <f>ROUND(E78*H78,2)</f>
        <v>3003.7</v>
      </c>
      <c r="J78" s="140">
        <v>59.88</v>
      </c>
      <c r="K78" s="139">
        <f>ROUND(E78*J78,2)</f>
        <v>1449.1</v>
      </c>
      <c r="L78" s="139">
        <v>21</v>
      </c>
      <c r="M78" s="139">
        <f>G78*(1+L78/100)</f>
        <v>0</v>
      </c>
      <c r="N78" s="138">
        <v>3.2000000000000003E-4</v>
      </c>
      <c r="O78" s="138">
        <f>ROUND(E78*N78,2)</f>
        <v>0.01</v>
      </c>
      <c r="P78" s="138">
        <v>0</v>
      </c>
      <c r="Q78" s="138">
        <f>ROUND(E78*P78,2)</f>
        <v>0</v>
      </c>
      <c r="R78" s="139"/>
      <c r="S78" s="139" t="s">
        <v>122</v>
      </c>
      <c r="T78" s="139" t="s">
        <v>122</v>
      </c>
      <c r="U78" s="139">
        <v>0.11</v>
      </c>
      <c r="V78" s="139">
        <f>ROUND(E78*U78,2)</f>
        <v>2.66</v>
      </c>
      <c r="W78" s="139"/>
      <c r="X78" s="139" t="s">
        <v>111</v>
      </c>
      <c r="Y78" s="139" t="s">
        <v>112</v>
      </c>
      <c r="Z78" s="129"/>
      <c r="AA78" s="129"/>
      <c r="AB78" s="129"/>
      <c r="AC78" s="129"/>
      <c r="AD78" s="129"/>
      <c r="AE78" s="129"/>
      <c r="AF78" s="129"/>
      <c r="AG78" s="129" t="s">
        <v>192</v>
      </c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</row>
    <row r="79" spans="1:60" outlineLevel="2" x14ac:dyDescent="0.2">
      <c r="A79" s="136"/>
      <c r="B79" s="137"/>
      <c r="C79" s="167" t="s">
        <v>199</v>
      </c>
      <c r="D79" s="141"/>
      <c r="E79" s="142">
        <v>24.2</v>
      </c>
      <c r="F79" s="139"/>
      <c r="G79" s="139"/>
      <c r="H79" s="139"/>
      <c r="I79" s="139"/>
      <c r="J79" s="139"/>
      <c r="K79" s="139"/>
      <c r="L79" s="139"/>
      <c r="M79" s="139"/>
      <c r="N79" s="138"/>
      <c r="O79" s="138"/>
      <c r="P79" s="138"/>
      <c r="Q79" s="138"/>
      <c r="R79" s="139"/>
      <c r="S79" s="139"/>
      <c r="T79" s="139"/>
      <c r="U79" s="139"/>
      <c r="V79" s="139"/>
      <c r="W79" s="139"/>
      <c r="X79" s="139"/>
      <c r="Y79" s="139"/>
      <c r="Z79" s="129"/>
      <c r="AA79" s="129"/>
      <c r="AB79" s="129"/>
      <c r="AC79" s="129"/>
      <c r="AD79" s="129"/>
      <c r="AE79" s="129"/>
      <c r="AF79" s="129"/>
      <c r="AG79" s="129" t="s">
        <v>124</v>
      </c>
      <c r="AH79" s="129">
        <v>0</v>
      </c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</row>
    <row r="80" spans="1:60" ht="22.5" outlineLevel="1" x14ac:dyDescent="0.2">
      <c r="A80" s="152">
        <v>26</v>
      </c>
      <c r="B80" s="153" t="s">
        <v>200</v>
      </c>
      <c r="C80" s="166" t="s">
        <v>201</v>
      </c>
      <c r="D80" s="154" t="s">
        <v>175</v>
      </c>
      <c r="E80" s="155">
        <v>18</v>
      </c>
      <c r="F80" s="156"/>
      <c r="G80" s="157">
        <f>ROUND(E80*F80,2)</f>
        <v>0</v>
      </c>
      <c r="H80" s="140">
        <v>214.03</v>
      </c>
      <c r="I80" s="139">
        <f>ROUND(E80*H80,2)</f>
        <v>3852.54</v>
      </c>
      <c r="J80" s="140">
        <v>36.47</v>
      </c>
      <c r="K80" s="139">
        <f>ROUND(E80*J80,2)</f>
        <v>656.46</v>
      </c>
      <c r="L80" s="139">
        <v>21</v>
      </c>
      <c r="M80" s="139">
        <f>G80*(1+L80/100)</f>
        <v>0</v>
      </c>
      <c r="N80" s="138">
        <v>4.2999999999999999E-4</v>
      </c>
      <c r="O80" s="138">
        <f>ROUND(E80*N80,2)</f>
        <v>0.01</v>
      </c>
      <c r="P80" s="138">
        <v>0</v>
      </c>
      <c r="Q80" s="138">
        <f>ROUND(E80*P80,2)</f>
        <v>0</v>
      </c>
      <c r="R80" s="139"/>
      <c r="S80" s="139" t="s">
        <v>122</v>
      </c>
      <c r="T80" s="139" t="s">
        <v>122</v>
      </c>
      <c r="U80" s="139">
        <v>7.0000000000000007E-2</v>
      </c>
      <c r="V80" s="139">
        <f>ROUND(E80*U80,2)</f>
        <v>1.26</v>
      </c>
      <c r="W80" s="139"/>
      <c r="X80" s="139" t="s">
        <v>111</v>
      </c>
      <c r="Y80" s="139" t="s">
        <v>112</v>
      </c>
      <c r="Z80" s="129"/>
      <c r="AA80" s="129"/>
      <c r="AB80" s="129"/>
      <c r="AC80" s="129"/>
      <c r="AD80" s="129"/>
      <c r="AE80" s="129"/>
      <c r="AF80" s="129"/>
      <c r="AG80" s="129" t="s">
        <v>192</v>
      </c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</row>
    <row r="81" spans="1:60" outlineLevel="2" x14ac:dyDescent="0.2">
      <c r="A81" s="136"/>
      <c r="B81" s="137"/>
      <c r="C81" s="167" t="s">
        <v>202</v>
      </c>
      <c r="D81" s="141"/>
      <c r="E81" s="142">
        <v>18</v>
      </c>
      <c r="F81" s="139"/>
      <c r="G81" s="139"/>
      <c r="H81" s="139"/>
      <c r="I81" s="139"/>
      <c r="J81" s="139"/>
      <c r="K81" s="139"/>
      <c r="L81" s="139"/>
      <c r="M81" s="139"/>
      <c r="N81" s="138"/>
      <c r="O81" s="138"/>
      <c r="P81" s="138"/>
      <c r="Q81" s="138"/>
      <c r="R81" s="139"/>
      <c r="S81" s="139"/>
      <c r="T81" s="139"/>
      <c r="U81" s="139"/>
      <c r="V81" s="139"/>
      <c r="W81" s="139"/>
      <c r="X81" s="139"/>
      <c r="Y81" s="139"/>
      <c r="Z81" s="129"/>
      <c r="AA81" s="129"/>
      <c r="AB81" s="129"/>
      <c r="AC81" s="129"/>
      <c r="AD81" s="129"/>
      <c r="AE81" s="129"/>
      <c r="AF81" s="129"/>
      <c r="AG81" s="129" t="s">
        <v>124</v>
      </c>
      <c r="AH81" s="129">
        <v>0</v>
      </c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</row>
    <row r="82" spans="1:60" ht="22.5" outlineLevel="1" x14ac:dyDescent="0.2">
      <c r="A82" s="152">
        <v>27</v>
      </c>
      <c r="B82" s="153" t="s">
        <v>203</v>
      </c>
      <c r="C82" s="166" t="s">
        <v>204</v>
      </c>
      <c r="D82" s="154" t="s">
        <v>121</v>
      </c>
      <c r="E82" s="155">
        <v>14.29125</v>
      </c>
      <c r="F82" s="156"/>
      <c r="G82" s="157">
        <f>ROUND(E82*F82,2)</f>
        <v>0</v>
      </c>
      <c r="H82" s="140">
        <v>504.72</v>
      </c>
      <c r="I82" s="139">
        <f>ROUND(E82*H82,2)</f>
        <v>7213.08</v>
      </c>
      <c r="J82" s="140">
        <v>158.28</v>
      </c>
      <c r="K82" s="139">
        <f>ROUND(E82*J82,2)</f>
        <v>2262.02</v>
      </c>
      <c r="L82" s="139">
        <v>21</v>
      </c>
      <c r="M82" s="139">
        <f>G82*(1+L82/100)</f>
        <v>0</v>
      </c>
      <c r="N82" s="138">
        <v>7.6400000000000001E-3</v>
      </c>
      <c r="O82" s="138">
        <f>ROUND(E82*N82,2)</f>
        <v>0.11</v>
      </c>
      <c r="P82" s="138">
        <v>0</v>
      </c>
      <c r="Q82" s="138">
        <f>ROUND(E82*P82,2)</f>
        <v>0</v>
      </c>
      <c r="R82" s="139"/>
      <c r="S82" s="139" t="s">
        <v>122</v>
      </c>
      <c r="T82" s="139" t="s">
        <v>122</v>
      </c>
      <c r="U82" s="139">
        <v>0.31</v>
      </c>
      <c r="V82" s="139">
        <f>ROUND(E82*U82,2)</f>
        <v>4.43</v>
      </c>
      <c r="W82" s="139"/>
      <c r="X82" s="139" t="s">
        <v>205</v>
      </c>
      <c r="Y82" s="139" t="s">
        <v>112</v>
      </c>
      <c r="Z82" s="129"/>
      <c r="AA82" s="129"/>
      <c r="AB82" s="129"/>
      <c r="AC82" s="129"/>
      <c r="AD82" s="129"/>
      <c r="AE82" s="129"/>
      <c r="AF82" s="129"/>
      <c r="AG82" s="129" t="s">
        <v>206</v>
      </c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</row>
    <row r="83" spans="1:60" outlineLevel="2" x14ac:dyDescent="0.2">
      <c r="A83" s="136"/>
      <c r="B83" s="137"/>
      <c r="C83" s="167" t="s">
        <v>172</v>
      </c>
      <c r="D83" s="141"/>
      <c r="E83" s="142">
        <v>14.29125</v>
      </c>
      <c r="F83" s="139"/>
      <c r="G83" s="139"/>
      <c r="H83" s="139"/>
      <c r="I83" s="139"/>
      <c r="J83" s="139"/>
      <c r="K83" s="139"/>
      <c r="L83" s="139"/>
      <c r="M83" s="139"/>
      <c r="N83" s="138"/>
      <c r="O83" s="138"/>
      <c r="P83" s="138"/>
      <c r="Q83" s="138"/>
      <c r="R83" s="139"/>
      <c r="S83" s="139"/>
      <c r="T83" s="139"/>
      <c r="U83" s="139"/>
      <c r="V83" s="139"/>
      <c r="W83" s="139"/>
      <c r="X83" s="139"/>
      <c r="Y83" s="139"/>
      <c r="Z83" s="129"/>
      <c r="AA83" s="129"/>
      <c r="AB83" s="129"/>
      <c r="AC83" s="129"/>
      <c r="AD83" s="129"/>
      <c r="AE83" s="129"/>
      <c r="AF83" s="129"/>
      <c r="AG83" s="129" t="s">
        <v>124</v>
      </c>
      <c r="AH83" s="129">
        <v>0</v>
      </c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</row>
    <row r="84" spans="1:60" ht="22.5" outlineLevel="1" x14ac:dyDescent="0.2">
      <c r="A84" s="152">
        <v>28</v>
      </c>
      <c r="B84" s="153" t="s">
        <v>207</v>
      </c>
      <c r="C84" s="166" t="s">
        <v>208</v>
      </c>
      <c r="D84" s="154" t="s">
        <v>121</v>
      </c>
      <c r="E84" s="155">
        <v>7.26</v>
      </c>
      <c r="F84" s="156"/>
      <c r="G84" s="157">
        <f>ROUND(E84*F84,2)</f>
        <v>0</v>
      </c>
      <c r="H84" s="140">
        <v>492.34</v>
      </c>
      <c r="I84" s="139">
        <f>ROUND(E84*H84,2)</f>
        <v>3574.39</v>
      </c>
      <c r="J84" s="140">
        <v>165.66</v>
      </c>
      <c r="K84" s="139">
        <f>ROUND(E84*J84,2)</f>
        <v>1202.69</v>
      </c>
      <c r="L84" s="139">
        <v>21</v>
      </c>
      <c r="M84" s="139">
        <f>G84*(1+L84/100)</f>
        <v>0</v>
      </c>
      <c r="N84" s="138">
        <v>6.4999999999999997E-3</v>
      </c>
      <c r="O84" s="138">
        <f>ROUND(E84*N84,2)</f>
        <v>0.05</v>
      </c>
      <c r="P84" s="138">
        <v>0</v>
      </c>
      <c r="Q84" s="138">
        <f>ROUND(E84*P84,2)</f>
        <v>0</v>
      </c>
      <c r="R84" s="139"/>
      <c r="S84" s="139" t="s">
        <v>122</v>
      </c>
      <c r="T84" s="139" t="s">
        <v>122</v>
      </c>
      <c r="U84" s="139">
        <v>0.33</v>
      </c>
      <c r="V84" s="139">
        <f>ROUND(E84*U84,2)</f>
        <v>2.4</v>
      </c>
      <c r="W84" s="139"/>
      <c r="X84" s="139" t="s">
        <v>205</v>
      </c>
      <c r="Y84" s="139" t="s">
        <v>112</v>
      </c>
      <c r="Z84" s="129"/>
      <c r="AA84" s="129"/>
      <c r="AB84" s="129"/>
      <c r="AC84" s="129"/>
      <c r="AD84" s="129"/>
      <c r="AE84" s="129"/>
      <c r="AF84" s="129"/>
      <c r="AG84" s="129" t="s">
        <v>206</v>
      </c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</row>
    <row r="85" spans="1:60" outlineLevel="2" x14ac:dyDescent="0.2">
      <c r="A85" s="136"/>
      <c r="B85" s="137"/>
      <c r="C85" s="167" t="s">
        <v>209</v>
      </c>
      <c r="D85" s="141"/>
      <c r="E85" s="142"/>
      <c r="F85" s="139"/>
      <c r="G85" s="139"/>
      <c r="H85" s="139"/>
      <c r="I85" s="139"/>
      <c r="J85" s="139"/>
      <c r="K85" s="139"/>
      <c r="L85" s="139"/>
      <c r="M85" s="139"/>
      <c r="N85" s="138"/>
      <c r="O85" s="138"/>
      <c r="P85" s="138"/>
      <c r="Q85" s="138"/>
      <c r="R85" s="139"/>
      <c r="S85" s="139"/>
      <c r="T85" s="139"/>
      <c r="U85" s="139"/>
      <c r="V85" s="139"/>
      <c r="W85" s="139"/>
      <c r="X85" s="139"/>
      <c r="Y85" s="139"/>
      <c r="Z85" s="129"/>
      <c r="AA85" s="129"/>
      <c r="AB85" s="129"/>
      <c r="AC85" s="129"/>
      <c r="AD85" s="129"/>
      <c r="AE85" s="129"/>
      <c r="AF85" s="129"/>
      <c r="AG85" s="129" t="s">
        <v>124</v>
      </c>
      <c r="AH85" s="129">
        <v>0</v>
      </c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</row>
    <row r="86" spans="1:60" outlineLevel="3" x14ac:dyDescent="0.2">
      <c r="A86" s="136"/>
      <c r="B86" s="137"/>
      <c r="C86" s="167" t="s">
        <v>210</v>
      </c>
      <c r="D86" s="141"/>
      <c r="E86" s="142">
        <v>7.26</v>
      </c>
      <c r="F86" s="139"/>
      <c r="G86" s="139"/>
      <c r="H86" s="139"/>
      <c r="I86" s="139"/>
      <c r="J86" s="139"/>
      <c r="K86" s="139"/>
      <c r="L86" s="139"/>
      <c r="M86" s="139"/>
      <c r="N86" s="138"/>
      <c r="O86" s="138"/>
      <c r="P86" s="138"/>
      <c r="Q86" s="138"/>
      <c r="R86" s="139"/>
      <c r="S86" s="139"/>
      <c r="T86" s="139"/>
      <c r="U86" s="139"/>
      <c r="V86" s="139"/>
      <c r="W86" s="139"/>
      <c r="X86" s="139"/>
      <c r="Y86" s="139"/>
      <c r="Z86" s="129"/>
      <c r="AA86" s="129"/>
      <c r="AB86" s="129"/>
      <c r="AC86" s="129"/>
      <c r="AD86" s="129"/>
      <c r="AE86" s="129"/>
      <c r="AF86" s="129"/>
      <c r="AG86" s="129" t="s">
        <v>124</v>
      </c>
      <c r="AH86" s="129">
        <v>0</v>
      </c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</row>
    <row r="87" spans="1:60" outlineLevel="1" x14ac:dyDescent="0.2">
      <c r="A87" s="158">
        <v>29</v>
      </c>
      <c r="B87" s="159" t="s">
        <v>211</v>
      </c>
      <c r="C87" s="165" t="s">
        <v>212</v>
      </c>
      <c r="D87" s="160" t="s">
        <v>0</v>
      </c>
      <c r="E87" s="161">
        <v>596.76739999999995</v>
      </c>
      <c r="F87" s="162"/>
      <c r="G87" s="163">
        <f>ROUND(E87*F87,2)</f>
        <v>0</v>
      </c>
      <c r="H87" s="140">
        <v>0</v>
      </c>
      <c r="I87" s="139">
        <f>ROUND(E87*H87,2)</f>
        <v>0</v>
      </c>
      <c r="J87" s="140">
        <v>4.4000000000000004</v>
      </c>
      <c r="K87" s="139">
        <f>ROUND(E87*J87,2)</f>
        <v>2625.78</v>
      </c>
      <c r="L87" s="139">
        <v>21</v>
      </c>
      <c r="M87" s="139">
        <f>G87*(1+L87/100)</f>
        <v>0</v>
      </c>
      <c r="N87" s="138">
        <v>0</v>
      </c>
      <c r="O87" s="138">
        <f>ROUND(E87*N87,2)</f>
        <v>0</v>
      </c>
      <c r="P87" s="138">
        <v>0</v>
      </c>
      <c r="Q87" s="138">
        <f>ROUND(E87*P87,2)</f>
        <v>0</v>
      </c>
      <c r="R87" s="139"/>
      <c r="S87" s="139" t="s">
        <v>122</v>
      </c>
      <c r="T87" s="139" t="s">
        <v>122</v>
      </c>
      <c r="U87" s="139">
        <v>0</v>
      </c>
      <c r="V87" s="139">
        <f>ROUND(E87*U87,2)</f>
        <v>0</v>
      </c>
      <c r="W87" s="139"/>
      <c r="X87" s="139" t="s">
        <v>188</v>
      </c>
      <c r="Y87" s="139" t="s">
        <v>112</v>
      </c>
      <c r="Z87" s="129"/>
      <c r="AA87" s="129"/>
      <c r="AB87" s="129"/>
      <c r="AC87" s="129"/>
      <c r="AD87" s="129"/>
      <c r="AE87" s="129"/>
      <c r="AF87" s="129"/>
      <c r="AG87" s="129" t="s">
        <v>189</v>
      </c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</row>
    <row r="88" spans="1:60" x14ac:dyDescent="0.2">
      <c r="A88" s="145" t="s">
        <v>104</v>
      </c>
      <c r="B88" s="146" t="s">
        <v>64</v>
      </c>
      <c r="C88" s="164" t="s">
        <v>65</v>
      </c>
      <c r="D88" s="147"/>
      <c r="E88" s="148"/>
      <c r="F88" s="149"/>
      <c r="G88" s="150">
        <f>SUMIF(AG89:AG95,"&lt;&gt;NOR",G89:G95)</f>
        <v>0</v>
      </c>
      <c r="H88" s="144"/>
      <c r="I88" s="144">
        <f>SUM(I89:I95)</f>
        <v>7084.1500000000005</v>
      </c>
      <c r="J88" s="144"/>
      <c r="K88" s="144">
        <f>SUM(K89:K95)</f>
        <v>1623.4</v>
      </c>
      <c r="L88" s="144"/>
      <c r="M88" s="144">
        <f>SUM(M89:M95)</f>
        <v>0</v>
      </c>
      <c r="N88" s="143"/>
      <c r="O88" s="143">
        <f>SUM(O89:O95)</f>
        <v>0.03</v>
      </c>
      <c r="P88" s="143"/>
      <c r="Q88" s="143">
        <f>SUM(Q89:Q95)</f>
        <v>0.03</v>
      </c>
      <c r="R88" s="144"/>
      <c r="S88" s="144"/>
      <c r="T88" s="144"/>
      <c r="U88" s="144"/>
      <c r="V88" s="144">
        <f>SUM(V89:V95)</f>
        <v>2.6799999999999997</v>
      </c>
      <c r="W88" s="144"/>
      <c r="X88" s="144"/>
      <c r="Y88" s="144"/>
      <c r="AG88" t="s">
        <v>105</v>
      </c>
    </row>
    <row r="89" spans="1:60" ht="22.5" outlineLevel="1" x14ac:dyDescent="0.2">
      <c r="A89" s="158">
        <v>30</v>
      </c>
      <c r="B89" s="159" t="s">
        <v>213</v>
      </c>
      <c r="C89" s="165" t="s">
        <v>214</v>
      </c>
      <c r="D89" s="160" t="s">
        <v>121</v>
      </c>
      <c r="E89" s="161">
        <v>14.29</v>
      </c>
      <c r="F89" s="162"/>
      <c r="G89" s="163">
        <f>ROUND(E89*F89,2)</f>
        <v>0</v>
      </c>
      <c r="H89" s="140">
        <v>0</v>
      </c>
      <c r="I89" s="139">
        <f>ROUND(E89*H89,2)</f>
        <v>0</v>
      </c>
      <c r="J89" s="140">
        <v>18.2</v>
      </c>
      <c r="K89" s="139">
        <f>ROUND(E89*J89,2)</f>
        <v>260.08</v>
      </c>
      <c r="L89" s="139">
        <v>21</v>
      </c>
      <c r="M89" s="139">
        <f>G89*(1+L89/100)</f>
        <v>0</v>
      </c>
      <c r="N89" s="138">
        <v>0</v>
      </c>
      <c r="O89" s="138">
        <f>ROUND(E89*N89,2)</f>
        <v>0</v>
      </c>
      <c r="P89" s="138">
        <v>2E-3</v>
      </c>
      <c r="Q89" s="138">
        <f>ROUND(E89*P89,2)</f>
        <v>0.03</v>
      </c>
      <c r="R89" s="139"/>
      <c r="S89" s="139" t="s">
        <v>122</v>
      </c>
      <c r="T89" s="139" t="s">
        <v>122</v>
      </c>
      <c r="U89" s="139">
        <v>3.7999999999999999E-2</v>
      </c>
      <c r="V89" s="139">
        <f>ROUND(E89*U89,2)</f>
        <v>0.54</v>
      </c>
      <c r="W89" s="139"/>
      <c r="X89" s="139" t="s">
        <v>111</v>
      </c>
      <c r="Y89" s="139" t="s">
        <v>112</v>
      </c>
      <c r="Z89" s="129"/>
      <c r="AA89" s="129"/>
      <c r="AB89" s="129"/>
      <c r="AC89" s="129"/>
      <c r="AD89" s="129"/>
      <c r="AE89" s="129"/>
      <c r="AF89" s="129"/>
      <c r="AG89" s="129" t="s">
        <v>113</v>
      </c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</row>
    <row r="90" spans="1:60" ht="22.5" outlineLevel="1" x14ac:dyDescent="0.2">
      <c r="A90" s="152">
        <v>31</v>
      </c>
      <c r="B90" s="153" t="s">
        <v>215</v>
      </c>
      <c r="C90" s="166" t="s">
        <v>216</v>
      </c>
      <c r="D90" s="154" t="s">
        <v>121</v>
      </c>
      <c r="E90" s="155">
        <v>14.29125</v>
      </c>
      <c r="F90" s="156"/>
      <c r="G90" s="157">
        <f>ROUND(E90*F90,2)</f>
        <v>0</v>
      </c>
      <c r="H90" s="140">
        <v>0</v>
      </c>
      <c r="I90" s="139">
        <f>ROUND(E90*H90,2)</f>
        <v>0</v>
      </c>
      <c r="J90" s="140">
        <v>43.6</v>
      </c>
      <c r="K90" s="139">
        <f>ROUND(E90*J90,2)</f>
        <v>623.1</v>
      </c>
      <c r="L90" s="139">
        <v>21</v>
      </c>
      <c r="M90" s="139">
        <f>G90*(1+L90/100)</f>
        <v>0</v>
      </c>
      <c r="N90" s="138">
        <v>0</v>
      </c>
      <c r="O90" s="138">
        <f>ROUND(E90*N90,2)</f>
        <v>0</v>
      </c>
      <c r="P90" s="138">
        <v>0</v>
      </c>
      <c r="Q90" s="138">
        <f>ROUND(E90*P90,2)</f>
        <v>0</v>
      </c>
      <c r="R90" s="139"/>
      <c r="S90" s="139" t="s">
        <v>122</v>
      </c>
      <c r="T90" s="139" t="s">
        <v>122</v>
      </c>
      <c r="U90" s="139">
        <v>0.08</v>
      </c>
      <c r="V90" s="139">
        <f>ROUND(E90*U90,2)</f>
        <v>1.1399999999999999</v>
      </c>
      <c r="W90" s="139"/>
      <c r="X90" s="139" t="s">
        <v>111</v>
      </c>
      <c r="Y90" s="139" t="s">
        <v>112</v>
      </c>
      <c r="Z90" s="129"/>
      <c r="AA90" s="129"/>
      <c r="AB90" s="129"/>
      <c r="AC90" s="129"/>
      <c r="AD90" s="129"/>
      <c r="AE90" s="129"/>
      <c r="AF90" s="129"/>
      <c r="AG90" s="129" t="s">
        <v>192</v>
      </c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</row>
    <row r="91" spans="1:60" outlineLevel="2" x14ac:dyDescent="0.2">
      <c r="A91" s="136"/>
      <c r="B91" s="137"/>
      <c r="C91" s="167" t="s">
        <v>172</v>
      </c>
      <c r="D91" s="141"/>
      <c r="E91" s="142">
        <v>14.29125</v>
      </c>
      <c r="F91" s="139"/>
      <c r="G91" s="139"/>
      <c r="H91" s="139"/>
      <c r="I91" s="139"/>
      <c r="J91" s="139"/>
      <c r="K91" s="139"/>
      <c r="L91" s="139"/>
      <c r="M91" s="139"/>
      <c r="N91" s="138"/>
      <c r="O91" s="138"/>
      <c r="P91" s="138"/>
      <c r="Q91" s="138"/>
      <c r="R91" s="139"/>
      <c r="S91" s="139"/>
      <c r="T91" s="139"/>
      <c r="U91" s="139"/>
      <c r="V91" s="139"/>
      <c r="W91" s="139"/>
      <c r="X91" s="139"/>
      <c r="Y91" s="139"/>
      <c r="Z91" s="129"/>
      <c r="AA91" s="129"/>
      <c r="AB91" s="129"/>
      <c r="AC91" s="129"/>
      <c r="AD91" s="129"/>
      <c r="AE91" s="129"/>
      <c r="AF91" s="129"/>
      <c r="AG91" s="129" t="s">
        <v>124</v>
      </c>
      <c r="AH91" s="129">
        <v>0</v>
      </c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</row>
    <row r="92" spans="1:60" outlineLevel="1" x14ac:dyDescent="0.2">
      <c r="A92" s="158">
        <v>32</v>
      </c>
      <c r="B92" s="159" t="s">
        <v>217</v>
      </c>
      <c r="C92" s="165" t="s">
        <v>218</v>
      </c>
      <c r="D92" s="160" t="s">
        <v>121</v>
      </c>
      <c r="E92" s="161">
        <v>14.29</v>
      </c>
      <c r="F92" s="162"/>
      <c r="G92" s="163">
        <f>ROUND(E92*F92,2)</f>
        <v>0</v>
      </c>
      <c r="H92" s="140">
        <v>10.6</v>
      </c>
      <c r="I92" s="139">
        <f>ROUND(E92*H92,2)</f>
        <v>151.47</v>
      </c>
      <c r="J92" s="140">
        <v>38.1</v>
      </c>
      <c r="K92" s="139">
        <f>ROUND(E92*J92,2)</f>
        <v>544.45000000000005</v>
      </c>
      <c r="L92" s="139">
        <v>21</v>
      </c>
      <c r="M92" s="139">
        <f>G92*(1+L92/100)</f>
        <v>0</v>
      </c>
      <c r="N92" s="138">
        <v>1.0000000000000001E-5</v>
      </c>
      <c r="O92" s="138">
        <f>ROUND(E92*N92,2)</f>
        <v>0</v>
      </c>
      <c r="P92" s="138">
        <v>0</v>
      </c>
      <c r="Q92" s="138">
        <f>ROUND(E92*P92,2)</f>
        <v>0</v>
      </c>
      <c r="R92" s="139"/>
      <c r="S92" s="139" t="s">
        <v>122</v>
      </c>
      <c r="T92" s="139" t="s">
        <v>122</v>
      </c>
      <c r="U92" s="139">
        <v>7.0000000000000007E-2</v>
      </c>
      <c r="V92" s="139">
        <f>ROUND(E92*U92,2)</f>
        <v>1</v>
      </c>
      <c r="W92" s="139"/>
      <c r="X92" s="139" t="s">
        <v>111</v>
      </c>
      <c r="Y92" s="139" t="s">
        <v>112</v>
      </c>
      <c r="Z92" s="129"/>
      <c r="AA92" s="129"/>
      <c r="AB92" s="129"/>
      <c r="AC92" s="129"/>
      <c r="AD92" s="129"/>
      <c r="AE92" s="129"/>
      <c r="AF92" s="129"/>
      <c r="AG92" s="129" t="s">
        <v>192</v>
      </c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</row>
    <row r="93" spans="1:60" outlineLevel="1" x14ac:dyDescent="0.2">
      <c r="A93" s="152">
        <v>33</v>
      </c>
      <c r="B93" s="153" t="s">
        <v>219</v>
      </c>
      <c r="C93" s="166" t="s">
        <v>220</v>
      </c>
      <c r="D93" s="154" t="s">
        <v>152</v>
      </c>
      <c r="E93" s="155">
        <v>1.50058</v>
      </c>
      <c r="F93" s="156"/>
      <c r="G93" s="157">
        <f>ROUND(E93*F93,2)</f>
        <v>0</v>
      </c>
      <c r="H93" s="140">
        <v>4620</v>
      </c>
      <c r="I93" s="139">
        <f>ROUND(E93*H93,2)</f>
        <v>6932.68</v>
      </c>
      <c r="J93" s="140">
        <v>0</v>
      </c>
      <c r="K93" s="139">
        <f>ROUND(E93*J93,2)</f>
        <v>0</v>
      </c>
      <c r="L93" s="139">
        <v>21</v>
      </c>
      <c r="M93" s="139">
        <f>G93*(1+L93/100)</f>
        <v>0</v>
      </c>
      <c r="N93" s="138">
        <v>0.02</v>
      </c>
      <c r="O93" s="138">
        <f>ROUND(E93*N93,2)</f>
        <v>0.03</v>
      </c>
      <c r="P93" s="138">
        <v>0</v>
      </c>
      <c r="Q93" s="138">
        <f>ROUND(E93*P93,2)</f>
        <v>0</v>
      </c>
      <c r="R93" s="139" t="s">
        <v>221</v>
      </c>
      <c r="S93" s="139" t="s">
        <v>122</v>
      </c>
      <c r="T93" s="139" t="s">
        <v>122</v>
      </c>
      <c r="U93" s="139">
        <v>0</v>
      </c>
      <c r="V93" s="139">
        <f>ROUND(E93*U93,2)</f>
        <v>0</v>
      </c>
      <c r="W93" s="139"/>
      <c r="X93" s="139" t="s">
        <v>222</v>
      </c>
      <c r="Y93" s="139" t="s">
        <v>112</v>
      </c>
      <c r="Z93" s="129"/>
      <c r="AA93" s="129"/>
      <c r="AB93" s="129"/>
      <c r="AC93" s="129"/>
      <c r="AD93" s="129"/>
      <c r="AE93" s="129"/>
      <c r="AF93" s="129"/>
      <c r="AG93" s="129" t="s">
        <v>223</v>
      </c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</row>
    <row r="94" spans="1:60" outlineLevel="2" x14ac:dyDescent="0.2">
      <c r="A94" s="136"/>
      <c r="B94" s="137"/>
      <c r="C94" s="167" t="s">
        <v>224</v>
      </c>
      <c r="D94" s="141"/>
      <c r="E94" s="142">
        <v>1.50058</v>
      </c>
      <c r="F94" s="139"/>
      <c r="G94" s="139"/>
      <c r="H94" s="139"/>
      <c r="I94" s="139"/>
      <c r="J94" s="139"/>
      <c r="K94" s="139"/>
      <c r="L94" s="139"/>
      <c r="M94" s="139"/>
      <c r="N94" s="138"/>
      <c r="O94" s="138"/>
      <c r="P94" s="138"/>
      <c r="Q94" s="138"/>
      <c r="R94" s="139"/>
      <c r="S94" s="139"/>
      <c r="T94" s="139"/>
      <c r="U94" s="139"/>
      <c r="V94" s="139"/>
      <c r="W94" s="139"/>
      <c r="X94" s="139"/>
      <c r="Y94" s="139"/>
      <c r="Z94" s="129"/>
      <c r="AA94" s="129"/>
      <c r="AB94" s="129"/>
      <c r="AC94" s="129"/>
      <c r="AD94" s="129"/>
      <c r="AE94" s="129"/>
      <c r="AF94" s="129"/>
      <c r="AG94" s="129" t="s">
        <v>124</v>
      </c>
      <c r="AH94" s="129">
        <v>0</v>
      </c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</row>
    <row r="95" spans="1:60" outlineLevel="1" x14ac:dyDescent="0.2">
      <c r="A95" s="158">
        <v>34</v>
      </c>
      <c r="B95" s="159" t="s">
        <v>225</v>
      </c>
      <c r="C95" s="165" t="s">
        <v>226</v>
      </c>
      <c r="D95" s="160" t="s">
        <v>0</v>
      </c>
      <c r="E95" s="161">
        <v>85.117800000000003</v>
      </c>
      <c r="F95" s="162"/>
      <c r="G95" s="163">
        <f>ROUND(E95*F95,2)</f>
        <v>0</v>
      </c>
      <c r="H95" s="140">
        <v>0</v>
      </c>
      <c r="I95" s="139">
        <f>ROUND(E95*H95,2)</f>
        <v>0</v>
      </c>
      <c r="J95" s="140">
        <v>2.2999999999999998</v>
      </c>
      <c r="K95" s="139">
        <f>ROUND(E95*J95,2)</f>
        <v>195.77</v>
      </c>
      <c r="L95" s="139">
        <v>21</v>
      </c>
      <c r="M95" s="139">
        <f>G95*(1+L95/100)</f>
        <v>0</v>
      </c>
      <c r="N95" s="138">
        <v>0</v>
      </c>
      <c r="O95" s="138">
        <f>ROUND(E95*N95,2)</f>
        <v>0</v>
      </c>
      <c r="P95" s="138">
        <v>0</v>
      </c>
      <c r="Q95" s="138">
        <f>ROUND(E95*P95,2)</f>
        <v>0</v>
      </c>
      <c r="R95" s="139"/>
      <c r="S95" s="139" t="s">
        <v>122</v>
      </c>
      <c r="T95" s="139" t="s">
        <v>122</v>
      </c>
      <c r="U95" s="139">
        <v>0</v>
      </c>
      <c r="V95" s="139">
        <f>ROUND(E95*U95,2)</f>
        <v>0</v>
      </c>
      <c r="W95" s="139"/>
      <c r="X95" s="139" t="s">
        <v>188</v>
      </c>
      <c r="Y95" s="139" t="s">
        <v>112</v>
      </c>
      <c r="Z95" s="129"/>
      <c r="AA95" s="129"/>
      <c r="AB95" s="129"/>
      <c r="AC95" s="129"/>
      <c r="AD95" s="129"/>
      <c r="AE95" s="129"/>
      <c r="AF95" s="129"/>
      <c r="AG95" s="129" t="s">
        <v>189</v>
      </c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</row>
    <row r="96" spans="1:60" x14ac:dyDescent="0.2">
      <c r="A96" s="145" t="s">
        <v>104</v>
      </c>
      <c r="B96" s="146" t="s">
        <v>66</v>
      </c>
      <c r="C96" s="164" t="s">
        <v>67</v>
      </c>
      <c r="D96" s="147"/>
      <c r="E96" s="148"/>
      <c r="F96" s="149"/>
      <c r="G96" s="150">
        <f>SUMIF(AG97:AG113,"&lt;&gt;NOR",G97:G113)</f>
        <v>0</v>
      </c>
      <c r="H96" s="144"/>
      <c r="I96" s="144">
        <f>SUM(I97:I113)</f>
        <v>12260.85</v>
      </c>
      <c r="J96" s="144"/>
      <c r="K96" s="144">
        <f>SUM(K97:K113)</f>
        <v>10807.09</v>
      </c>
      <c r="L96" s="144"/>
      <c r="M96" s="144">
        <f>SUM(M97:M113)</f>
        <v>0</v>
      </c>
      <c r="N96" s="143"/>
      <c r="O96" s="143">
        <f>SUM(O97:O113)</f>
        <v>0.38</v>
      </c>
      <c r="P96" s="143"/>
      <c r="Q96" s="143">
        <f>SUM(Q97:Q113)</f>
        <v>0</v>
      </c>
      <c r="R96" s="144"/>
      <c r="S96" s="144"/>
      <c r="T96" s="144"/>
      <c r="U96" s="144"/>
      <c r="V96" s="144">
        <f>SUM(V97:V113)</f>
        <v>16.95</v>
      </c>
      <c r="W96" s="144"/>
      <c r="X96" s="144"/>
      <c r="Y96" s="144"/>
      <c r="AG96" t="s">
        <v>105</v>
      </c>
    </row>
    <row r="97" spans="1:60" outlineLevel="1" x14ac:dyDescent="0.2">
      <c r="A97" s="152">
        <v>35</v>
      </c>
      <c r="B97" s="153" t="s">
        <v>227</v>
      </c>
      <c r="C97" s="166" t="s">
        <v>228</v>
      </c>
      <c r="D97" s="154" t="s">
        <v>121</v>
      </c>
      <c r="E97" s="155">
        <v>14.59</v>
      </c>
      <c r="F97" s="156"/>
      <c r="G97" s="157">
        <f>ROUND(E97*F97,2)</f>
        <v>0</v>
      </c>
      <c r="H97" s="140">
        <v>25.08</v>
      </c>
      <c r="I97" s="139">
        <f>ROUND(E97*H97,2)</f>
        <v>365.92</v>
      </c>
      <c r="J97" s="140">
        <v>27.22</v>
      </c>
      <c r="K97" s="139">
        <f>ROUND(E97*J97,2)</f>
        <v>397.14</v>
      </c>
      <c r="L97" s="139">
        <v>21</v>
      </c>
      <c r="M97" s="139">
        <f>G97*(1+L97/100)</f>
        <v>0</v>
      </c>
      <c r="N97" s="138">
        <v>2.1000000000000001E-4</v>
      </c>
      <c r="O97" s="138">
        <f>ROUND(E97*N97,2)</f>
        <v>0</v>
      </c>
      <c r="P97" s="138">
        <v>0</v>
      </c>
      <c r="Q97" s="138">
        <f>ROUND(E97*P97,2)</f>
        <v>0</v>
      </c>
      <c r="R97" s="139"/>
      <c r="S97" s="139" t="s">
        <v>122</v>
      </c>
      <c r="T97" s="139" t="s">
        <v>122</v>
      </c>
      <c r="U97" s="139">
        <v>0.05</v>
      </c>
      <c r="V97" s="139">
        <f>ROUND(E97*U97,2)</f>
        <v>0.73</v>
      </c>
      <c r="W97" s="139"/>
      <c r="X97" s="139" t="s">
        <v>111</v>
      </c>
      <c r="Y97" s="139" t="s">
        <v>112</v>
      </c>
      <c r="Z97" s="129"/>
      <c r="AA97" s="129"/>
      <c r="AB97" s="129"/>
      <c r="AC97" s="129"/>
      <c r="AD97" s="129"/>
      <c r="AE97" s="129"/>
      <c r="AF97" s="129"/>
      <c r="AG97" s="129" t="s">
        <v>192</v>
      </c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</row>
    <row r="98" spans="1:60" outlineLevel="2" x14ac:dyDescent="0.2">
      <c r="A98" s="136"/>
      <c r="B98" s="137"/>
      <c r="C98" s="167" t="s">
        <v>229</v>
      </c>
      <c r="D98" s="141"/>
      <c r="E98" s="142"/>
      <c r="F98" s="139"/>
      <c r="G98" s="139"/>
      <c r="H98" s="139"/>
      <c r="I98" s="139"/>
      <c r="J98" s="139"/>
      <c r="K98" s="139"/>
      <c r="L98" s="139"/>
      <c r="M98" s="139"/>
      <c r="N98" s="138"/>
      <c r="O98" s="138"/>
      <c r="P98" s="138"/>
      <c r="Q98" s="138"/>
      <c r="R98" s="139"/>
      <c r="S98" s="139"/>
      <c r="T98" s="139"/>
      <c r="U98" s="139"/>
      <c r="V98" s="139"/>
      <c r="W98" s="139"/>
      <c r="X98" s="139"/>
      <c r="Y98" s="139"/>
      <c r="Z98" s="129"/>
      <c r="AA98" s="129"/>
      <c r="AB98" s="129"/>
      <c r="AC98" s="129"/>
      <c r="AD98" s="129"/>
      <c r="AE98" s="129"/>
      <c r="AF98" s="129"/>
      <c r="AG98" s="129" t="s">
        <v>124</v>
      </c>
      <c r="AH98" s="129">
        <v>0</v>
      </c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</row>
    <row r="99" spans="1:60" outlineLevel="3" x14ac:dyDescent="0.2">
      <c r="A99" s="136"/>
      <c r="B99" s="137"/>
      <c r="C99" s="167" t="s">
        <v>230</v>
      </c>
      <c r="D99" s="141"/>
      <c r="E99" s="142">
        <v>0.3</v>
      </c>
      <c r="F99" s="139"/>
      <c r="G99" s="139"/>
      <c r="H99" s="139"/>
      <c r="I99" s="139"/>
      <c r="J99" s="139"/>
      <c r="K99" s="139"/>
      <c r="L99" s="139"/>
      <c r="M99" s="139"/>
      <c r="N99" s="138"/>
      <c r="O99" s="138"/>
      <c r="P99" s="138"/>
      <c r="Q99" s="138"/>
      <c r="R99" s="139"/>
      <c r="S99" s="139"/>
      <c r="T99" s="139"/>
      <c r="U99" s="139"/>
      <c r="V99" s="139"/>
      <c r="W99" s="139"/>
      <c r="X99" s="139"/>
      <c r="Y99" s="139"/>
      <c r="Z99" s="129"/>
      <c r="AA99" s="129"/>
      <c r="AB99" s="129"/>
      <c r="AC99" s="129"/>
      <c r="AD99" s="129"/>
      <c r="AE99" s="129"/>
      <c r="AF99" s="129"/>
      <c r="AG99" s="129" t="s">
        <v>124</v>
      </c>
      <c r="AH99" s="129">
        <v>0</v>
      </c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</row>
    <row r="100" spans="1:60" outlineLevel="3" x14ac:dyDescent="0.2">
      <c r="A100" s="136"/>
      <c r="B100" s="137"/>
      <c r="C100" s="167" t="s">
        <v>231</v>
      </c>
      <c r="D100" s="141"/>
      <c r="E100" s="142"/>
      <c r="F100" s="139"/>
      <c r="G100" s="139"/>
      <c r="H100" s="139"/>
      <c r="I100" s="139"/>
      <c r="J100" s="139"/>
      <c r="K100" s="139"/>
      <c r="L100" s="139"/>
      <c r="M100" s="139"/>
      <c r="N100" s="138"/>
      <c r="O100" s="138"/>
      <c r="P100" s="138"/>
      <c r="Q100" s="138"/>
      <c r="R100" s="139"/>
      <c r="S100" s="139"/>
      <c r="T100" s="139"/>
      <c r="U100" s="139"/>
      <c r="V100" s="139"/>
      <c r="W100" s="139"/>
      <c r="X100" s="139"/>
      <c r="Y100" s="139"/>
      <c r="Z100" s="129"/>
      <c r="AA100" s="129"/>
      <c r="AB100" s="129"/>
      <c r="AC100" s="129"/>
      <c r="AD100" s="129"/>
      <c r="AE100" s="129"/>
      <c r="AF100" s="129"/>
      <c r="AG100" s="129" t="s">
        <v>124</v>
      </c>
      <c r="AH100" s="129">
        <v>0</v>
      </c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</row>
    <row r="101" spans="1:60" outlineLevel="3" x14ac:dyDescent="0.2">
      <c r="A101" s="136"/>
      <c r="B101" s="137"/>
      <c r="C101" s="167" t="s">
        <v>194</v>
      </c>
      <c r="D101" s="141"/>
      <c r="E101" s="142">
        <v>14.29</v>
      </c>
      <c r="F101" s="139"/>
      <c r="G101" s="139"/>
      <c r="H101" s="139"/>
      <c r="I101" s="139"/>
      <c r="J101" s="139"/>
      <c r="K101" s="139"/>
      <c r="L101" s="139"/>
      <c r="M101" s="139"/>
      <c r="N101" s="138"/>
      <c r="O101" s="138"/>
      <c r="P101" s="138"/>
      <c r="Q101" s="138"/>
      <c r="R101" s="139"/>
      <c r="S101" s="139"/>
      <c r="T101" s="139"/>
      <c r="U101" s="139"/>
      <c r="V101" s="139"/>
      <c r="W101" s="139"/>
      <c r="X101" s="139"/>
      <c r="Y101" s="139"/>
      <c r="Z101" s="129"/>
      <c r="AA101" s="129"/>
      <c r="AB101" s="129"/>
      <c r="AC101" s="129"/>
      <c r="AD101" s="129"/>
      <c r="AE101" s="129"/>
      <c r="AF101" s="129"/>
      <c r="AG101" s="129" t="s">
        <v>124</v>
      </c>
      <c r="AH101" s="129">
        <v>0</v>
      </c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</row>
    <row r="102" spans="1:60" ht="22.5" outlineLevel="1" x14ac:dyDescent="0.2">
      <c r="A102" s="152">
        <v>36</v>
      </c>
      <c r="B102" s="153" t="s">
        <v>232</v>
      </c>
      <c r="C102" s="166" t="s">
        <v>233</v>
      </c>
      <c r="D102" s="154" t="s">
        <v>130</v>
      </c>
      <c r="E102" s="155">
        <v>2</v>
      </c>
      <c r="F102" s="156"/>
      <c r="G102" s="157">
        <f>ROUND(E102*F102,2)</f>
        <v>0</v>
      </c>
      <c r="H102" s="140">
        <v>13.1</v>
      </c>
      <c r="I102" s="139">
        <f>ROUND(E102*H102,2)</f>
        <v>26.2</v>
      </c>
      <c r="J102" s="140">
        <v>128.9</v>
      </c>
      <c r="K102" s="139">
        <f>ROUND(E102*J102,2)</f>
        <v>257.8</v>
      </c>
      <c r="L102" s="139">
        <v>21</v>
      </c>
      <c r="M102" s="139">
        <f>G102*(1+L102/100)</f>
        <v>0</v>
      </c>
      <c r="N102" s="138">
        <v>5.1000000000000004E-4</v>
      </c>
      <c r="O102" s="138">
        <f>ROUND(E102*N102,2)</f>
        <v>0</v>
      </c>
      <c r="P102" s="138">
        <v>0</v>
      </c>
      <c r="Q102" s="138">
        <f>ROUND(E102*P102,2)</f>
        <v>0</v>
      </c>
      <c r="R102" s="139"/>
      <c r="S102" s="139" t="s">
        <v>122</v>
      </c>
      <c r="T102" s="139" t="s">
        <v>122</v>
      </c>
      <c r="U102" s="139">
        <v>0.23599999999999999</v>
      </c>
      <c r="V102" s="139">
        <f>ROUND(E102*U102,2)</f>
        <v>0.47</v>
      </c>
      <c r="W102" s="139"/>
      <c r="X102" s="139" t="s">
        <v>111</v>
      </c>
      <c r="Y102" s="139" t="s">
        <v>112</v>
      </c>
      <c r="Z102" s="129"/>
      <c r="AA102" s="129"/>
      <c r="AB102" s="129"/>
      <c r="AC102" s="129"/>
      <c r="AD102" s="129"/>
      <c r="AE102" s="129"/>
      <c r="AF102" s="129"/>
      <c r="AG102" s="129" t="s">
        <v>192</v>
      </c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</row>
    <row r="103" spans="1:60" outlineLevel="2" x14ac:dyDescent="0.2">
      <c r="A103" s="136"/>
      <c r="B103" s="137"/>
      <c r="C103" s="167" t="s">
        <v>234</v>
      </c>
      <c r="D103" s="141"/>
      <c r="E103" s="142">
        <v>2</v>
      </c>
      <c r="F103" s="139"/>
      <c r="G103" s="139"/>
      <c r="H103" s="139"/>
      <c r="I103" s="139"/>
      <c r="J103" s="139"/>
      <c r="K103" s="139"/>
      <c r="L103" s="139"/>
      <c r="M103" s="139"/>
      <c r="N103" s="138"/>
      <c r="O103" s="138"/>
      <c r="P103" s="138"/>
      <c r="Q103" s="138"/>
      <c r="R103" s="139"/>
      <c r="S103" s="139"/>
      <c r="T103" s="139"/>
      <c r="U103" s="139"/>
      <c r="V103" s="139"/>
      <c r="W103" s="139"/>
      <c r="X103" s="139"/>
      <c r="Y103" s="139"/>
      <c r="Z103" s="129"/>
      <c r="AA103" s="129"/>
      <c r="AB103" s="129"/>
      <c r="AC103" s="129"/>
      <c r="AD103" s="129"/>
      <c r="AE103" s="129"/>
      <c r="AF103" s="129"/>
      <c r="AG103" s="129" t="s">
        <v>124</v>
      </c>
      <c r="AH103" s="129">
        <v>0</v>
      </c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</row>
    <row r="104" spans="1:60" outlineLevel="1" x14ac:dyDescent="0.2">
      <c r="A104" s="158">
        <v>37</v>
      </c>
      <c r="B104" s="159" t="s">
        <v>235</v>
      </c>
      <c r="C104" s="165" t="s">
        <v>236</v>
      </c>
      <c r="D104" s="160" t="s">
        <v>130</v>
      </c>
      <c r="E104" s="161">
        <v>2</v>
      </c>
      <c r="F104" s="162"/>
      <c r="G104" s="163">
        <f>ROUND(E104*F104,2)</f>
        <v>0</v>
      </c>
      <c r="H104" s="140">
        <v>5.42</v>
      </c>
      <c r="I104" s="139">
        <f>ROUND(E104*H104,2)</f>
        <v>10.84</v>
      </c>
      <c r="J104" s="140">
        <v>96.58</v>
      </c>
      <c r="K104" s="139">
        <f>ROUND(E104*J104,2)</f>
        <v>193.16</v>
      </c>
      <c r="L104" s="139">
        <v>21</v>
      </c>
      <c r="M104" s="139">
        <f>G104*(1+L104/100)</f>
        <v>0</v>
      </c>
      <c r="N104" s="138">
        <v>0</v>
      </c>
      <c r="O104" s="138">
        <f>ROUND(E104*N104,2)</f>
        <v>0</v>
      </c>
      <c r="P104" s="138">
        <v>0</v>
      </c>
      <c r="Q104" s="138">
        <f>ROUND(E104*P104,2)</f>
        <v>0</v>
      </c>
      <c r="R104" s="139"/>
      <c r="S104" s="139" t="s">
        <v>122</v>
      </c>
      <c r="T104" s="139" t="s">
        <v>122</v>
      </c>
      <c r="U104" s="139">
        <v>0.154</v>
      </c>
      <c r="V104" s="139">
        <f>ROUND(E104*U104,2)</f>
        <v>0.31</v>
      </c>
      <c r="W104" s="139"/>
      <c r="X104" s="139" t="s">
        <v>111</v>
      </c>
      <c r="Y104" s="139" t="s">
        <v>112</v>
      </c>
      <c r="Z104" s="129"/>
      <c r="AA104" s="129"/>
      <c r="AB104" s="129"/>
      <c r="AC104" s="129"/>
      <c r="AD104" s="129"/>
      <c r="AE104" s="129"/>
      <c r="AF104" s="129"/>
      <c r="AG104" s="129" t="s">
        <v>192</v>
      </c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</row>
    <row r="105" spans="1:60" ht="22.5" outlineLevel="1" x14ac:dyDescent="0.2">
      <c r="A105" s="152">
        <v>38</v>
      </c>
      <c r="B105" s="153" t="s">
        <v>237</v>
      </c>
      <c r="C105" s="166" t="s">
        <v>238</v>
      </c>
      <c r="D105" s="154" t="s">
        <v>121</v>
      </c>
      <c r="E105" s="155">
        <v>14.29125</v>
      </c>
      <c r="F105" s="156"/>
      <c r="G105" s="157">
        <f>ROUND(E105*F105,2)</f>
        <v>0</v>
      </c>
      <c r="H105" s="140">
        <v>158.19999999999999</v>
      </c>
      <c r="I105" s="139">
        <f>ROUND(E105*H105,2)</f>
        <v>2260.88</v>
      </c>
      <c r="J105" s="140">
        <v>532.79999999999995</v>
      </c>
      <c r="K105" s="139">
        <f>ROUND(E105*J105,2)</f>
        <v>7614.38</v>
      </c>
      <c r="L105" s="139">
        <v>21</v>
      </c>
      <c r="M105" s="139">
        <f>G105*(1+L105/100)</f>
        <v>0</v>
      </c>
      <c r="N105" s="138">
        <v>5.0400000000000002E-3</v>
      </c>
      <c r="O105" s="138">
        <f>ROUND(E105*N105,2)</f>
        <v>7.0000000000000007E-2</v>
      </c>
      <c r="P105" s="138">
        <v>0</v>
      </c>
      <c r="Q105" s="138">
        <f>ROUND(E105*P105,2)</f>
        <v>0</v>
      </c>
      <c r="R105" s="139"/>
      <c r="S105" s="139" t="s">
        <v>122</v>
      </c>
      <c r="T105" s="139" t="s">
        <v>122</v>
      </c>
      <c r="U105" s="139">
        <v>0.97799999999999998</v>
      </c>
      <c r="V105" s="139">
        <f>ROUND(E105*U105,2)</f>
        <v>13.98</v>
      </c>
      <c r="W105" s="139"/>
      <c r="X105" s="139" t="s">
        <v>111</v>
      </c>
      <c r="Y105" s="139" t="s">
        <v>112</v>
      </c>
      <c r="Z105" s="129"/>
      <c r="AA105" s="129"/>
      <c r="AB105" s="129"/>
      <c r="AC105" s="129"/>
      <c r="AD105" s="129"/>
      <c r="AE105" s="129"/>
      <c r="AF105" s="129"/>
      <c r="AG105" s="129" t="s">
        <v>192</v>
      </c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</row>
    <row r="106" spans="1:60" outlineLevel="2" x14ac:dyDescent="0.2">
      <c r="A106" s="136"/>
      <c r="B106" s="137"/>
      <c r="C106" s="167" t="s">
        <v>172</v>
      </c>
      <c r="D106" s="141"/>
      <c r="E106" s="142">
        <v>14.29125</v>
      </c>
      <c r="F106" s="139"/>
      <c r="G106" s="139"/>
      <c r="H106" s="139"/>
      <c r="I106" s="139"/>
      <c r="J106" s="139"/>
      <c r="K106" s="139"/>
      <c r="L106" s="139"/>
      <c r="M106" s="139"/>
      <c r="N106" s="138"/>
      <c r="O106" s="138"/>
      <c r="P106" s="138"/>
      <c r="Q106" s="138"/>
      <c r="R106" s="139"/>
      <c r="S106" s="139"/>
      <c r="T106" s="139"/>
      <c r="U106" s="139"/>
      <c r="V106" s="139"/>
      <c r="W106" s="139"/>
      <c r="X106" s="139"/>
      <c r="Y106" s="139"/>
      <c r="Z106" s="129"/>
      <c r="AA106" s="129"/>
      <c r="AB106" s="129"/>
      <c r="AC106" s="129"/>
      <c r="AD106" s="129"/>
      <c r="AE106" s="129"/>
      <c r="AF106" s="129"/>
      <c r="AG106" s="129" t="s">
        <v>124</v>
      </c>
      <c r="AH106" s="129">
        <v>0</v>
      </c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</row>
    <row r="107" spans="1:60" outlineLevel="1" x14ac:dyDescent="0.2">
      <c r="A107" s="152">
        <v>39</v>
      </c>
      <c r="B107" s="153" t="s">
        <v>239</v>
      </c>
      <c r="C107" s="166" t="s">
        <v>240</v>
      </c>
      <c r="D107" s="154" t="s">
        <v>130</v>
      </c>
      <c r="E107" s="155">
        <v>20.350000000000001</v>
      </c>
      <c r="F107" s="156"/>
      <c r="G107" s="157">
        <f>ROUND(E107*F107,2)</f>
        <v>0</v>
      </c>
      <c r="H107" s="140">
        <v>46.9</v>
      </c>
      <c r="I107" s="139">
        <f>ROUND(E107*H107,2)</f>
        <v>954.42</v>
      </c>
      <c r="J107" s="140">
        <v>38.1</v>
      </c>
      <c r="K107" s="139">
        <f>ROUND(E107*J107,2)</f>
        <v>775.34</v>
      </c>
      <c r="L107" s="139">
        <v>21</v>
      </c>
      <c r="M107" s="139">
        <f>G107*(1+L107/100)</f>
        <v>0</v>
      </c>
      <c r="N107" s="138">
        <v>4.0000000000000003E-5</v>
      </c>
      <c r="O107" s="138">
        <f>ROUND(E107*N107,2)</f>
        <v>0</v>
      </c>
      <c r="P107" s="138">
        <v>0</v>
      </c>
      <c r="Q107" s="138">
        <f>ROUND(E107*P107,2)</f>
        <v>0</v>
      </c>
      <c r="R107" s="139"/>
      <c r="S107" s="139" t="s">
        <v>122</v>
      </c>
      <c r="T107" s="139" t="s">
        <v>122</v>
      </c>
      <c r="U107" s="139">
        <v>7.0000000000000007E-2</v>
      </c>
      <c r="V107" s="139">
        <f>ROUND(E107*U107,2)</f>
        <v>1.42</v>
      </c>
      <c r="W107" s="139"/>
      <c r="X107" s="139" t="s">
        <v>111</v>
      </c>
      <c r="Y107" s="139" t="s">
        <v>112</v>
      </c>
      <c r="Z107" s="129"/>
      <c r="AA107" s="129"/>
      <c r="AB107" s="129"/>
      <c r="AC107" s="129"/>
      <c r="AD107" s="129"/>
      <c r="AE107" s="129"/>
      <c r="AF107" s="129"/>
      <c r="AG107" s="129" t="s">
        <v>192</v>
      </c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</row>
    <row r="108" spans="1:60" outlineLevel="2" x14ac:dyDescent="0.2">
      <c r="A108" s="136"/>
      <c r="B108" s="137"/>
      <c r="C108" s="167" t="s">
        <v>241</v>
      </c>
      <c r="D108" s="141"/>
      <c r="E108" s="142">
        <v>20.350000000000001</v>
      </c>
      <c r="F108" s="139"/>
      <c r="G108" s="139"/>
      <c r="H108" s="139"/>
      <c r="I108" s="139"/>
      <c r="J108" s="139"/>
      <c r="K108" s="139"/>
      <c r="L108" s="139"/>
      <c r="M108" s="139"/>
      <c r="N108" s="138"/>
      <c r="O108" s="138"/>
      <c r="P108" s="138"/>
      <c r="Q108" s="138"/>
      <c r="R108" s="139"/>
      <c r="S108" s="139"/>
      <c r="T108" s="139"/>
      <c r="U108" s="139"/>
      <c r="V108" s="139"/>
      <c r="W108" s="139"/>
      <c r="X108" s="139"/>
      <c r="Y108" s="139"/>
      <c r="Z108" s="129"/>
      <c r="AA108" s="129"/>
      <c r="AB108" s="129"/>
      <c r="AC108" s="129"/>
      <c r="AD108" s="129"/>
      <c r="AE108" s="129"/>
      <c r="AF108" s="129"/>
      <c r="AG108" s="129" t="s">
        <v>124</v>
      </c>
      <c r="AH108" s="129">
        <v>0</v>
      </c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</row>
    <row r="109" spans="1:60" outlineLevel="1" x14ac:dyDescent="0.2">
      <c r="A109" s="152">
        <v>40</v>
      </c>
      <c r="B109" s="153" t="s">
        <v>242</v>
      </c>
      <c r="C109" s="166" t="s">
        <v>243</v>
      </c>
      <c r="D109" s="154" t="s">
        <v>121</v>
      </c>
      <c r="E109" s="155">
        <v>1.2150000000000001</v>
      </c>
      <c r="F109" s="156"/>
      <c r="G109" s="157">
        <f>ROUND(E109*F109,2)</f>
        <v>0</v>
      </c>
      <c r="H109" s="140">
        <v>0</v>
      </c>
      <c r="I109" s="139">
        <f>ROUND(E109*H109,2)</f>
        <v>0</v>
      </c>
      <c r="J109" s="140">
        <v>16.399999999999999</v>
      </c>
      <c r="K109" s="139">
        <f>ROUND(E109*J109,2)</f>
        <v>19.93</v>
      </c>
      <c r="L109" s="139">
        <v>21</v>
      </c>
      <c r="M109" s="139">
        <f>G109*(1+L109/100)</f>
        <v>0</v>
      </c>
      <c r="N109" s="138">
        <v>0</v>
      </c>
      <c r="O109" s="138">
        <f>ROUND(E109*N109,2)</f>
        <v>0</v>
      </c>
      <c r="P109" s="138">
        <v>0</v>
      </c>
      <c r="Q109" s="138">
        <f>ROUND(E109*P109,2)</f>
        <v>0</v>
      </c>
      <c r="R109" s="139"/>
      <c r="S109" s="139" t="s">
        <v>122</v>
      </c>
      <c r="T109" s="139" t="s">
        <v>122</v>
      </c>
      <c r="U109" s="139">
        <v>0.03</v>
      </c>
      <c r="V109" s="139">
        <f>ROUND(E109*U109,2)</f>
        <v>0.04</v>
      </c>
      <c r="W109" s="139"/>
      <c r="X109" s="139" t="s">
        <v>111</v>
      </c>
      <c r="Y109" s="139" t="s">
        <v>112</v>
      </c>
      <c r="Z109" s="129"/>
      <c r="AA109" s="129"/>
      <c r="AB109" s="129"/>
      <c r="AC109" s="129"/>
      <c r="AD109" s="129"/>
      <c r="AE109" s="129"/>
      <c r="AF109" s="129"/>
      <c r="AG109" s="129" t="s">
        <v>192</v>
      </c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</row>
    <row r="110" spans="1:60" outlineLevel="2" x14ac:dyDescent="0.2">
      <c r="A110" s="136"/>
      <c r="B110" s="137"/>
      <c r="C110" s="167" t="s">
        <v>244</v>
      </c>
      <c r="D110" s="141"/>
      <c r="E110" s="142">
        <v>1.2150000000000001</v>
      </c>
      <c r="F110" s="139"/>
      <c r="G110" s="139"/>
      <c r="H110" s="139"/>
      <c r="I110" s="139"/>
      <c r="J110" s="139"/>
      <c r="K110" s="139"/>
      <c r="L110" s="139"/>
      <c r="M110" s="139"/>
      <c r="N110" s="138"/>
      <c r="O110" s="138"/>
      <c r="P110" s="138"/>
      <c r="Q110" s="138"/>
      <c r="R110" s="139"/>
      <c r="S110" s="139"/>
      <c r="T110" s="139"/>
      <c r="U110" s="139"/>
      <c r="V110" s="139"/>
      <c r="W110" s="139"/>
      <c r="X110" s="139"/>
      <c r="Y110" s="139"/>
      <c r="Z110" s="129"/>
      <c r="AA110" s="129"/>
      <c r="AB110" s="129"/>
      <c r="AC110" s="129"/>
      <c r="AD110" s="129"/>
      <c r="AE110" s="129"/>
      <c r="AF110" s="129"/>
      <c r="AG110" s="129" t="s">
        <v>124</v>
      </c>
      <c r="AH110" s="129">
        <v>0</v>
      </c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</row>
    <row r="111" spans="1:60" outlineLevel="1" x14ac:dyDescent="0.2">
      <c r="A111" s="152">
        <v>41</v>
      </c>
      <c r="B111" s="153" t="s">
        <v>245</v>
      </c>
      <c r="C111" s="166" t="s">
        <v>246</v>
      </c>
      <c r="D111" s="154" t="s">
        <v>121</v>
      </c>
      <c r="E111" s="155">
        <v>16.004799999999999</v>
      </c>
      <c r="F111" s="156"/>
      <c r="G111" s="157">
        <f>ROUND(E111*F111,2)</f>
        <v>0</v>
      </c>
      <c r="H111" s="140">
        <v>540</v>
      </c>
      <c r="I111" s="139">
        <f>ROUND(E111*H111,2)</f>
        <v>8642.59</v>
      </c>
      <c r="J111" s="140">
        <v>0</v>
      </c>
      <c r="K111" s="139">
        <f>ROUND(E111*J111,2)</f>
        <v>0</v>
      </c>
      <c r="L111" s="139">
        <v>21</v>
      </c>
      <c r="M111" s="139">
        <f>G111*(1+L111/100)</f>
        <v>0</v>
      </c>
      <c r="N111" s="138">
        <v>1.9199999999999998E-2</v>
      </c>
      <c r="O111" s="138">
        <f>ROUND(E111*N111,2)</f>
        <v>0.31</v>
      </c>
      <c r="P111" s="138">
        <v>0</v>
      </c>
      <c r="Q111" s="138">
        <f>ROUND(E111*P111,2)</f>
        <v>0</v>
      </c>
      <c r="R111" s="139"/>
      <c r="S111" s="139" t="s">
        <v>109</v>
      </c>
      <c r="T111" s="139" t="s">
        <v>122</v>
      </c>
      <c r="U111" s="139">
        <v>0</v>
      </c>
      <c r="V111" s="139">
        <f>ROUND(E111*U111,2)</f>
        <v>0</v>
      </c>
      <c r="W111" s="139"/>
      <c r="X111" s="139" t="s">
        <v>222</v>
      </c>
      <c r="Y111" s="139" t="s">
        <v>112</v>
      </c>
      <c r="Z111" s="129"/>
      <c r="AA111" s="129"/>
      <c r="AB111" s="129"/>
      <c r="AC111" s="129"/>
      <c r="AD111" s="129"/>
      <c r="AE111" s="129"/>
      <c r="AF111" s="129"/>
      <c r="AG111" s="129" t="s">
        <v>223</v>
      </c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</row>
    <row r="112" spans="1:60" outlineLevel="2" x14ac:dyDescent="0.2">
      <c r="A112" s="136"/>
      <c r="B112" s="137"/>
      <c r="C112" s="167" t="s">
        <v>247</v>
      </c>
      <c r="D112" s="141"/>
      <c r="E112" s="142">
        <v>16.004799999999999</v>
      </c>
      <c r="F112" s="139"/>
      <c r="G112" s="139"/>
      <c r="H112" s="139"/>
      <c r="I112" s="139"/>
      <c r="J112" s="139"/>
      <c r="K112" s="139"/>
      <c r="L112" s="139"/>
      <c r="M112" s="139"/>
      <c r="N112" s="138"/>
      <c r="O112" s="138"/>
      <c r="P112" s="138"/>
      <c r="Q112" s="138"/>
      <c r="R112" s="139"/>
      <c r="S112" s="139"/>
      <c r="T112" s="139"/>
      <c r="U112" s="139"/>
      <c r="V112" s="139"/>
      <c r="W112" s="139"/>
      <c r="X112" s="139"/>
      <c r="Y112" s="139"/>
      <c r="Z112" s="129"/>
      <c r="AA112" s="129"/>
      <c r="AB112" s="129"/>
      <c r="AC112" s="129"/>
      <c r="AD112" s="129"/>
      <c r="AE112" s="129"/>
      <c r="AF112" s="129"/>
      <c r="AG112" s="129" t="s">
        <v>124</v>
      </c>
      <c r="AH112" s="129">
        <v>0</v>
      </c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</row>
    <row r="113" spans="1:60" outlineLevel="1" x14ac:dyDescent="0.2">
      <c r="A113" s="158">
        <v>42</v>
      </c>
      <c r="B113" s="159" t="s">
        <v>248</v>
      </c>
      <c r="C113" s="165" t="s">
        <v>249</v>
      </c>
      <c r="D113" s="160" t="s">
        <v>0</v>
      </c>
      <c r="E113" s="161">
        <v>215.1858</v>
      </c>
      <c r="F113" s="162"/>
      <c r="G113" s="163">
        <f>ROUND(E113*F113,2)</f>
        <v>0</v>
      </c>
      <c r="H113" s="140">
        <v>0</v>
      </c>
      <c r="I113" s="139">
        <f>ROUND(E113*H113,2)</f>
        <v>0</v>
      </c>
      <c r="J113" s="140">
        <v>7.2</v>
      </c>
      <c r="K113" s="139">
        <f>ROUND(E113*J113,2)</f>
        <v>1549.34</v>
      </c>
      <c r="L113" s="139">
        <v>21</v>
      </c>
      <c r="M113" s="139">
        <f>G113*(1+L113/100)</f>
        <v>0</v>
      </c>
      <c r="N113" s="138">
        <v>0</v>
      </c>
      <c r="O113" s="138">
        <f>ROUND(E113*N113,2)</f>
        <v>0</v>
      </c>
      <c r="P113" s="138">
        <v>0</v>
      </c>
      <c r="Q113" s="138">
        <f>ROUND(E113*P113,2)</f>
        <v>0</v>
      </c>
      <c r="R113" s="139"/>
      <c r="S113" s="139" t="s">
        <v>122</v>
      </c>
      <c r="T113" s="139" t="s">
        <v>122</v>
      </c>
      <c r="U113" s="139">
        <v>0</v>
      </c>
      <c r="V113" s="139">
        <f>ROUND(E113*U113,2)</f>
        <v>0</v>
      </c>
      <c r="W113" s="139"/>
      <c r="X113" s="139" t="s">
        <v>188</v>
      </c>
      <c r="Y113" s="139" t="s">
        <v>112</v>
      </c>
      <c r="Z113" s="129"/>
      <c r="AA113" s="129"/>
      <c r="AB113" s="129"/>
      <c r="AC113" s="129"/>
      <c r="AD113" s="129"/>
      <c r="AE113" s="129"/>
      <c r="AF113" s="129"/>
      <c r="AG113" s="129" t="s">
        <v>189</v>
      </c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</row>
    <row r="114" spans="1:60" x14ac:dyDescent="0.2">
      <c r="A114" s="145" t="s">
        <v>104</v>
      </c>
      <c r="B114" s="146" t="s">
        <v>68</v>
      </c>
      <c r="C114" s="164" t="s">
        <v>69</v>
      </c>
      <c r="D114" s="147"/>
      <c r="E114" s="148"/>
      <c r="F114" s="149"/>
      <c r="G114" s="150">
        <f>SUMIF(AG115:AG132,"&lt;&gt;NOR",G115:G132)</f>
        <v>0</v>
      </c>
      <c r="H114" s="144"/>
      <c r="I114" s="144">
        <f>SUM(I115:I132)</f>
        <v>49622.479999999996</v>
      </c>
      <c r="J114" s="144"/>
      <c r="K114" s="144">
        <f>SUM(K115:K132)</f>
        <v>41947.74</v>
      </c>
      <c r="L114" s="144"/>
      <c r="M114" s="144">
        <f>SUM(M115:M132)</f>
        <v>0</v>
      </c>
      <c r="N114" s="143"/>
      <c r="O114" s="143">
        <f>SUM(O115:O132)</f>
        <v>1.32</v>
      </c>
      <c r="P114" s="143"/>
      <c r="Q114" s="143">
        <f>SUM(Q115:Q132)</f>
        <v>0</v>
      </c>
      <c r="R114" s="144"/>
      <c r="S114" s="144"/>
      <c r="T114" s="144"/>
      <c r="U114" s="144"/>
      <c r="V114" s="144">
        <f>SUM(V115:V132)</f>
        <v>70.13</v>
      </c>
      <c r="W114" s="144"/>
      <c r="X114" s="144"/>
      <c r="Y114" s="144"/>
      <c r="AG114" t="s">
        <v>105</v>
      </c>
    </row>
    <row r="115" spans="1:60" outlineLevel="1" x14ac:dyDescent="0.2">
      <c r="A115" s="158">
        <v>43</v>
      </c>
      <c r="B115" s="159" t="s">
        <v>250</v>
      </c>
      <c r="C115" s="165" t="s">
        <v>251</v>
      </c>
      <c r="D115" s="160" t="s">
        <v>121</v>
      </c>
      <c r="E115" s="161">
        <v>48.09</v>
      </c>
      <c r="F115" s="162"/>
      <c r="G115" s="163">
        <f>ROUND(E115*F115,2)</f>
        <v>0</v>
      </c>
      <c r="H115" s="140">
        <v>4.8499999999999996</v>
      </c>
      <c r="I115" s="139">
        <f>ROUND(E115*H115,2)</f>
        <v>233.24</v>
      </c>
      <c r="J115" s="140">
        <v>27.25</v>
      </c>
      <c r="K115" s="139">
        <f>ROUND(E115*J115,2)</f>
        <v>1310.45</v>
      </c>
      <c r="L115" s="139">
        <v>21</v>
      </c>
      <c r="M115" s="139">
        <f>G115*(1+L115/100)</f>
        <v>0</v>
      </c>
      <c r="N115" s="138">
        <v>3.0000000000000001E-5</v>
      </c>
      <c r="O115" s="138">
        <f>ROUND(E115*N115,2)</f>
        <v>0</v>
      </c>
      <c r="P115" s="138">
        <v>0</v>
      </c>
      <c r="Q115" s="138">
        <f>ROUND(E115*P115,2)</f>
        <v>0</v>
      </c>
      <c r="R115" s="139"/>
      <c r="S115" s="139" t="s">
        <v>122</v>
      </c>
      <c r="T115" s="139" t="s">
        <v>122</v>
      </c>
      <c r="U115" s="139">
        <v>0.05</v>
      </c>
      <c r="V115" s="139">
        <f>ROUND(E115*U115,2)</f>
        <v>2.4</v>
      </c>
      <c r="W115" s="139"/>
      <c r="X115" s="139" t="s">
        <v>111</v>
      </c>
      <c r="Y115" s="139" t="s">
        <v>112</v>
      </c>
      <c r="Z115" s="129"/>
      <c r="AA115" s="129"/>
      <c r="AB115" s="129"/>
      <c r="AC115" s="129"/>
      <c r="AD115" s="129"/>
      <c r="AE115" s="129"/>
      <c r="AF115" s="129"/>
      <c r="AG115" s="129" t="s">
        <v>116</v>
      </c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</row>
    <row r="116" spans="1:60" ht="22.5" outlineLevel="1" x14ac:dyDescent="0.2">
      <c r="A116" s="152">
        <v>44</v>
      </c>
      <c r="B116" s="153" t="s">
        <v>252</v>
      </c>
      <c r="C116" s="166" t="s">
        <v>253</v>
      </c>
      <c r="D116" s="154" t="s">
        <v>121</v>
      </c>
      <c r="E116" s="155">
        <v>48.09</v>
      </c>
      <c r="F116" s="156"/>
      <c r="G116" s="157">
        <f>ROUND(E116*F116,2)</f>
        <v>0</v>
      </c>
      <c r="H116" s="140">
        <v>172.7</v>
      </c>
      <c r="I116" s="139">
        <f>ROUND(E116*H116,2)</f>
        <v>8305.14</v>
      </c>
      <c r="J116" s="140">
        <v>705.3</v>
      </c>
      <c r="K116" s="139">
        <f>ROUND(E116*J116,2)</f>
        <v>33917.879999999997</v>
      </c>
      <c r="L116" s="139">
        <v>21</v>
      </c>
      <c r="M116" s="139">
        <f>G116*(1+L116/100)</f>
        <v>0</v>
      </c>
      <c r="N116" s="138">
        <v>5.3499999999999997E-3</v>
      </c>
      <c r="O116" s="138">
        <f>ROUND(E116*N116,2)</f>
        <v>0.26</v>
      </c>
      <c r="P116" s="138">
        <v>0</v>
      </c>
      <c r="Q116" s="138">
        <f>ROUND(E116*P116,2)</f>
        <v>0</v>
      </c>
      <c r="R116" s="139"/>
      <c r="S116" s="139" t="s">
        <v>122</v>
      </c>
      <c r="T116" s="139" t="s">
        <v>122</v>
      </c>
      <c r="U116" s="139">
        <v>1.288</v>
      </c>
      <c r="V116" s="139">
        <f>ROUND(E116*U116,2)</f>
        <v>61.94</v>
      </c>
      <c r="W116" s="139"/>
      <c r="X116" s="139" t="s">
        <v>111</v>
      </c>
      <c r="Y116" s="139" t="s">
        <v>112</v>
      </c>
      <c r="Z116" s="129"/>
      <c r="AA116" s="129"/>
      <c r="AB116" s="129"/>
      <c r="AC116" s="129"/>
      <c r="AD116" s="129"/>
      <c r="AE116" s="129"/>
      <c r="AF116" s="129"/>
      <c r="AG116" s="129" t="s">
        <v>192</v>
      </c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</row>
    <row r="117" spans="1:60" outlineLevel="2" x14ac:dyDescent="0.2">
      <c r="A117" s="136"/>
      <c r="B117" s="137"/>
      <c r="C117" s="167" t="s">
        <v>140</v>
      </c>
      <c r="D117" s="141"/>
      <c r="E117" s="142">
        <v>9.6750000000000007</v>
      </c>
      <c r="F117" s="139"/>
      <c r="G117" s="139"/>
      <c r="H117" s="139"/>
      <c r="I117" s="139"/>
      <c r="J117" s="139"/>
      <c r="K117" s="139"/>
      <c r="L117" s="139"/>
      <c r="M117" s="139"/>
      <c r="N117" s="138"/>
      <c r="O117" s="138"/>
      <c r="P117" s="138"/>
      <c r="Q117" s="138"/>
      <c r="R117" s="139"/>
      <c r="S117" s="139"/>
      <c r="T117" s="139"/>
      <c r="U117" s="139"/>
      <c r="V117" s="139"/>
      <c r="W117" s="139"/>
      <c r="X117" s="139"/>
      <c r="Y117" s="139"/>
      <c r="Z117" s="129"/>
      <c r="AA117" s="129"/>
      <c r="AB117" s="129"/>
      <c r="AC117" s="129"/>
      <c r="AD117" s="129"/>
      <c r="AE117" s="129"/>
      <c r="AF117" s="129"/>
      <c r="AG117" s="129" t="s">
        <v>124</v>
      </c>
      <c r="AH117" s="129">
        <v>0</v>
      </c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</row>
    <row r="118" spans="1:60" outlineLevel="3" x14ac:dyDescent="0.2">
      <c r="A118" s="136"/>
      <c r="B118" s="137"/>
      <c r="C118" s="167" t="s">
        <v>144</v>
      </c>
      <c r="D118" s="141"/>
      <c r="E118" s="142">
        <v>-1.1819999999999999</v>
      </c>
      <c r="F118" s="139"/>
      <c r="G118" s="139"/>
      <c r="H118" s="139"/>
      <c r="I118" s="139"/>
      <c r="J118" s="139"/>
      <c r="K118" s="139"/>
      <c r="L118" s="139"/>
      <c r="M118" s="139"/>
      <c r="N118" s="138"/>
      <c r="O118" s="138"/>
      <c r="P118" s="138"/>
      <c r="Q118" s="138"/>
      <c r="R118" s="139"/>
      <c r="S118" s="139"/>
      <c r="T118" s="139"/>
      <c r="U118" s="139"/>
      <c r="V118" s="139"/>
      <c r="W118" s="139"/>
      <c r="X118" s="139"/>
      <c r="Y118" s="139"/>
      <c r="Z118" s="129"/>
      <c r="AA118" s="129"/>
      <c r="AB118" s="129"/>
      <c r="AC118" s="129"/>
      <c r="AD118" s="129"/>
      <c r="AE118" s="129"/>
      <c r="AF118" s="129"/>
      <c r="AG118" s="129" t="s">
        <v>124</v>
      </c>
      <c r="AH118" s="129">
        <v>0</v>
      </c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</row>
    <row r="119" spans="1:60" outlineLevel="3" x14ac:dyDescent="0.2">
      <c r="A119" s="136"/>
      <c r="B119" s="137"/>
      <c r="C119" s="167" t="s">
        <v>142</v>
      </c>
      <c r="D119" s="141"/>
      <c r="E119" s="142">
        <v>42.354999999999997</v>
      </c>
      <c r="F119" s="139"/>
      <c r="G119" s="139"/>
      <c r="H119" s="139"/>
      <c r="I119" s="139"/>
      <c r="J119" s="139"/>
      <c r="K119" s="139"/>
      <c r="L119" s="139"/>
      <c r="M119" s="139"/>
      <c r="N119" s="138"/>
      <c r="O119" s="138"/>
      <c r="P119" s="138"/>
      <c r="Q119" s="138"/>
      <c r="R119" s="139"/>
      <c r="S119" s="139"/>
      <c r="T119" s="139"/>
      <c r="U119" s="139"/>
      <c r="V119" s="139"/>
      <c r="W119" s="139"/>
      <c r="X119" s="139"/>
      <c r="Y119" s="139"/>
      <c r="Z119" s="129"/>
      <c r="AA119" s="129"/>
      <c r="AB119" s="129"/>
      <c r="AC119" s="129"/>
      <c r="AD119" s="129"/>
      <c r="AE119" s="129"/>
      <c r="AF119" s="129"/>
      <c r="AG119" s="129" t="s">
        <v>124</v>
      </c>
      <c r="AH119" s="129">
        <v>0</v>
      </c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</row>
    <row r="120" spans="1:60" outlineLevel="3" x14ac:dyDescent="0.2">
      <c r="A120" s="136"/>
      <c r="B120" s="137"/>
      <c r="C120" s="167" t="s">
        <v>143</v>
      </c>
      <c r="D120" s="141"/>
      <c r="E120" s="142">
        <v>-1.5760000000000001</v>
      </c>
      <c r="F120" s="139"/>
      <c r="G120" s="139"/>
      <c r="H120" s="139"/>
      <c r="I120" s="139"/>
      <c r="J120" s="139"/>
      <c r="K120" s="139"/>
      <c r="L120" s="139"/>
      <c r="M120" s="139"/>
      <c r="N120" s="138"/>
      <c r="O120" s="138"/>
      <c r="P120" s="138"/>
      <c r="Q120" s="138"/>
      <c r="R120" s="139"/>
      <c r="S120" s="139"/>
      <c r="T120" s="139"/>
      <c r="U120" s="139"/>
      <c r="V120" s="139"/>
      <c r="W120" s="139"/>
      <c r="X120" s="139"/>
      <c r="Y120" s="139"/>
      <c r="Z120" s="129"/>
      <c r="AA120" s="129"/>
      <c r="AB120" s="129"/>
      <c r="AC120" s="129"/>
      <c r="AD120" s="129"/>
      <c r="AE120" s="129"/>
      <c r="AF120" s="129"/>
      <c r="AG120" s="129" t="s">
        <v>124</v>
      </c>
      <c r="AH120" s="129">
        <v>0</v>
      </c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</row>
    <row r="121" spans="1:60" outlineLevel="3" x14ac:dyDescent="0.2">
      <c r="A121" s="136"/>
      <c r="B121" s="137"/>
      <c r="C121" s="167" t="s">
        <v>144</v>
      </c>
      <c r="D121" s="141"/>
      <c r="E121" s="142">
        <v>-1.1819999999999999</v>
      </c>
      <c r="F121" s="139"/>
      <c r="G121" s="139"/>
      <c r="H121" s="139"/>
      <c r="I121" s="139"/>
      <c r="J121" s="139"/>
      <c r="K121" s="139"/>
      <c r="L121" s="139"/>
      <c r="M121" s="139"/>
      <c r="N121" s="138"/>
      <c r="O121" s="138"/>
      <c r="P121" s="138"/>
      <c r="Q121" s="138"/>
      <c r="R121" s="139"/>
      <c r="S121" s="139"/>
      <c r="T121" s="139"/>
      <c r="U121" s="139"/>
      <c r="V121" s="139"/>
      <c r="W121" s="139"/>
      <c r="X121" s="139"/>
      <c r="Y121" s="139"/>
      <c r="Z121" s="129"/>
      <c r="AA121" s="129"/>
      <c r="AB121" s="129"/>
      <c r="AC121" s="129"/>
      <c r="AD121" s="129"/>
      <c r="AE121" s="129"/>
      <c r="AF121" s="129"/>
      <c r="AG121" s="129" t="s">
        <v>124</v>
      </c>
      <c r="AH121" s="129">
        <v>0</v>
      </c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</row>
    <row r="122" spans="1:60" outlineLevel="1" x14ac:dyDescent="0.2">
      <c r="A122" s="152">
        <v>45</v>
      </c>
      <c r="B122" s="153" t="s">
        <v>254</v>
      </c>
      <c r="C122" s="166" t="s">
        <v>255</v>
      </c>
      <c r="D122" s="154" t="s">
        <v>121</v>
      </c>
      <c r="E122" s="155">
        <v>8.4930000000000003</v>
      </c>
      <c r="F122" s="156"/>
      <c r="G122" s="157">
        <f>ROUND(E122*F122,2)</f>
        <v>0</v>
      </c>
      <c r="H122" s="140">
        <v>0</v>
      </c>
      <c r="I122" s="139">
        <f>ROUND(E122*H122,2)</f>
        <v>0</v>
      </c>
      <c r="J122" s="140">
        <v>70.8</v>
      </c>
      <c r="K122" s="139">
        <f>ROUND(E122*J122,2)</f>
        <v>601.29999999999995</v>
      </c>
      <c r="L122" s="139">
        <v>21</v>
      </c>
      <c r="M122" s="139">
        <f>G122*(1+L122/100)</f>
        <v>0</v>
      </c>
      <c r="N122" s="138">
        <v>0</v>
      </c>
      <c r="O122" s="138">
        <f>ROUND(E122*N122,2)</f>
        <v>0</v>
      </c>
      <c r="P122" s="138">
        <v>0</v>
      </c>
      <c r="Q122" s="138">
        <f>ROUND(E122*P122,2)</f>
        <v>0</v>
      </c>
      <c r="R122" s="139"/>
      <c r="S122" s="139" t="s">
        <v>122</v>
      </c>
      <c r="T122" s="139" t="s">
        <v>122</v>
      </c>
      <c r="U122" s="139">
        <v>0.13</v>
      </c>
      <c r="V122" s="139">
        <f>ROUND(E122*U122,2)</f>
        <v>1.1000000000000001</v>
      </c>
      <c r="W122" s="139"/>
      <c r="X122" s="139" t="s">
        <v>111</v>
      </c>
      <c r="Y122" s="139" t="s">
        <v>112</v>
      </c>
      <c r="Z122" s="129"/>
      <c r="AA122" s="129"/>
      <c r="AB122" s="129"/>
      <c r="AC122" s="129"/>
      <c r="AD122" s="129"/>
      <c r="AE122" s="129"/>
      <c r="AF122" s="129"/>
      <c r="AG122" s="129" t="s">
        <v>192</v>
      </c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</row>
    <row r="123" spans="1:60" outlineLevel="2" x14ac:dyDescent="0.2">
      <c r="A123" s="136"/>
      <c r="B123" s="137"/>
      <c r="C123" s="167" t="s">
        <v>140</v>
      </c>
      <c r="D123" s="141"/>
      <c r="E123" s="142">
        <v>9.6750000000000007</v>
      </c>
      <c r="F123" s="139"/>
      <c r="G123" s="139"/>
      <c r="H123" s="139"/>
      <c r="I123" s="139"/>
      <c r="J123" s="139"/>
      <c r="K123" s="139"/>
      <c r="L123" s="139"/>
      <c r="M123" s="139"/>
      <c r="N123" s="138"/>
      <c r="O123" s="138"/>
      <c r="P123" s="138"/>
      <c r="Q123" s="138"/>
      <c r="R123" s="139"/>
      <c r="S123" s="139"/>
      <c r="T123" s="139"/>
      <c r="U123" s="139"/>
      <c r="V123" s="139"/>
      <c r="W123" s="139"/>
      <c r="X123" s="139"/>
      <c r="Y123" s="139"/>
      <c r="Z123" s="129"/>
      <c r="AA123" s="129"/>
      <c r="AB123" s="129"/>
      <c r="AC123" s="129"/>
      <c r="AD123" s="129"/>
      <c r="AE123" s="129"/>
      <c r="AF123" s="129"/>
      <c r="AG123" s="129" t="s">
        <v>124</v>
      </c>
      <c r="AH123" s="129">
        <v>0</v>
      </c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</row>
    <row r="124" spans="1:60" outlineLevel="3" x14ac:dyDescent="0.2">
      <c r="A124" s="136"/>
      <c r="B124" s="137"/>
      <c r="C124" s="167" t="s">
        <v>141</v>
      </c>
      <c r="D124" s="141"/>
      <c r="E124" s="142">
        <v>-1.1819999999999999</v>
      </c>
      <c r="F124" s="139"/>
      <c r="G124" s="139"/>
      <c r="H124" s="139"/>
      <c r="I124" s="139"/>
      <c r="J124" s="139"/>
      <c r="K124" s="139"/>
      <c r="L124" s="139"/>
      <c r="M124" s="139"/>
      <c r="N124" s="138"/>
      <c r="O124" s="138"/>
      <c r="P124" s="138"/>
      <c r="Q124" s="138"/>
      <c r="R124" s="139"/>
      <c r="S124" s="139"/>
      <c r="T124" s="139"/>
      <c r="U124" s="139"/>
      <c r="V124" s="139"/>
      <c r="W124" s="139"/>
      <c r="X124" s="139"/>
      <c r="Y124" s="139"/>
      <c r="Z124" s="129"/>
      <c r="AA124" s="129"/>
      <c r="AB124" s="129"/>
      <c r="AC124" s="129"/>
      <c r="AD124" s="129"/>
      <c r="AE124" s="129"/>
      <c r="AF124" s="129"/>
      <c r="AG124" s="129" t="s">
        <v>124</v>
      </c>
      <c r="AH124" s="129">
        <v>0</v>
      </c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</row>
    <row r="125" spans="1:60" outlineLevel="1" x14ac:dyDescent="0.2">
      <c r="A125" s="152">
        <v>46</v>
      </c>
      <c r="B125" s="153" t="s">
        <v>256</v>
      </c>
      <c r="C125" s="166" t="s">
        <v>257</v>
      </c>
      <c r="D125" s="154" t="s">
        <v>130</v>
      </c>
      <c r="E125" s="155">
        <v>39.049999999999997</v>
      </c>
      <c r="F125" s="156"/>
      <c r="G125" s="157">
        <f>ROUND(E125*F125,2)</f>
        <v>0</v>
      </c>
      <c r="H125" s="140">
        <v>0</v>
      </c>
      <c r="I125" s="139">
        <f>ROUND(E125*H125,2)</f>
        <v>0</v>
      </c>
      <c r="J125" s="140">
        <v>65.400000000000006</v>
      </c>
      <c r="K125" s="139">
        <f>ROUND(E125*J125,2)</f>
        <v>2553.87</v>
      </c>
      <c r="L125" s="139">
        <v>21</v>
      </c>
      <c r="M125" s="139">
        <f>G125*(1+L125/100)</f>
        <v>0</v>
      </c>
      <c r="N125" s="138">
        <v>0</v>
      </c>
      <c r="O125" s="138">
        <f>ROUND(E125*N125,2)</f>
        <v>0</v>
      </c>
      <c r="P125" s="138">
        <v>0</v>
      </c>
      <c r="Q125" s="138">
        <f>ROUND(E125*P125,2)</f>
        <v>0</v>
      </c>
      <c r="R125" s="139"/>
      <c r="S125" s="139" t="s">
        <v>122</v>
      </c>
      <c r="T125" s="139" t="s">
        <v>122</v>
      </c>
      <c r="U125" s="139">
        <v>0.12</v>
      </c>
      <c r="V125" s="139">
        <f>ROUND(E125*U125,2)</f>
        <v>4.6900000000000004</v>
      </c>
      <c r="W125" s="139"/>
      <c r="X125" s="139" t="s">
        <v>111</v>
      </c>
      <c r="Y125" s="139" t="s">
        <v>112</v>
      </c>
      <c r="Z125" s="129"/>
      <c r="AA125" s="129"/>
      <c r="AB125" s="129"/>
      <c r="AC125" s="129"/>
      <c r="AD125" s="129"/>
      <c r="AE125" s="129"/>
      <c r="AF125" s="129"/>
      <c r="AG125" s="129" t="s">
        <v>192</v>
      </c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</row>
    <row r="126" spans="1:60" outlineLevel="2" x14ac:dyDescent="0.2">
      <c r="A126" s="136"/>
      <c r="B126" s="137"/>
      <c r="C126" s="167" t="s">
        <v>258</v>
      </c>
      <c r="D126" s="141"/>
      <c r="E126" s="142">
        <v>12.9</v>
      </c>
      <c r="F126" s="139"/>
      <c r="G126" s="139"/>
      <c r="H126" s="139"/>
      <c r="I126" s="139"/>
      <c r="J126" s="139"/>
      <c r="K126" s="139"/>
      <c r="L126" s="139"/>
      <c r="M126" s="139"/>
      <c r="N126" s="138"/>
      <c r="O126" s="138"/>
      <c r="P126" s="138"/>
      <c r="Q126" s="138"/>
      <c r="R126" s="139"/>
      <c r="S126" s="139"/>
      <c r="T126" s="139"/>
      <c r="U126" s="139"/>
      <c r="V126" s="139"/>
      <c r="W126" s="139"/>
      <c r="X126" s="139"/>
      <c r="Y126" s="139"/>
      <c r="Z126" s="129"/>
      <c r="AA126" s="129"/>
      <c r="AB126" s="129"/>
      <c r="AC126" s="129"/>
      <c r="AD126" s="129"/>
      <c r="AE126" s="129"/>
      <c r="AF126" s="129"/>
      <c r="AG126" s="129" t="s">
        <v>124</v>
      </c>
      <c r="AH126" s="129">
        <v>0</v>
      </c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</row>
    <row r="127" spans="1:60" outlineLevel="3" x14ac:dyDescent="0.2">
      <c r="A127" s="136"/>
      <c r="B127" s="137"/>
      <c r="C127" s="167" t="s">
        <v>241</v>
      </c>
      <c r="D127" s="141"/>
      <c r="E127" s="142">
        <v>20.350000000000001</v>
      </c>
      <c r="F127" s="139"/>
      <c r="G127" s="139"/>
      <c r="H127" s="139"/>
      <c r="I127" s="139"/>
      <c r="J127" s="139"/>
      <c r="K127" s="139"/>
      <c r="L127" s="139"/>
      <c r="M127" s="139"/>
      <c r="N127" s="138"/>
      <c r="O127" s="138"/>
      <c r="P127" s="138"/>
      <c r="Q127" s="138"/>
      <c r="R127" s="139"/>
      <c r="S127" s="139"/>
      <c r="T127" s="139"/>
      <c r="U127" s="139"/>
      <c r="V127" s="139"/>
      <c r="W127" s="139"/>
      <c r="X127" s="139"/>
      <c r="Y127" s="139"/>
      <c r="Z127" s="129"/>
      <c r="AA127" s="129"/>
      <c r="AB127" s="129"/>
      <c r="AC127" s="129"/>
      <c r="AD127" s="129"/>
      <c r="AE127" s="129"/>
      <c r="AF127" s="129"/>
      <c r="AG127" s="129" t="s">
        <v>124</v>
      </c>
      <c r="AH127" s="129">
        <v>0</v>
      </c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</row>
    <row r="128" spans="1:60" outlineLevel="3" x14ac:dyDescent="0.2">
      <c r="A128" s="136"/>
      <c r="B128" s="137"/>
      <c r="C128" s="167" t="s">
        <v>259</v>
      </c>
      <c r="D128" s="141"/>
      <c r="E128" s="142">
        <v>5.8</v>
      </c>
      <c r="F128" s="139"/>
      <c r="G128" s="139"/>
      <c r="H128" s="139"/>
      <c r="I128" s="139"/>
      <c r="J128" s="139"/>
      <c r="K128" s="139"/>
      <c r="L128" s="139"/>
      <c r="M128" s="139"/>
      <c r="N128" s="138"/>
      <c r="O128" s="138"/>
      <c r="P128" s="138"/>
      <c r="Q128" s="138"/>
      <c r="R128" s="139"/>
      <c r="S128" s="139"/>
      <c r="T128" s="139"/>
      <c r="U128" s="139"/>
      <c r="V128" s="139"/>
      <c r="W128" s="139"/>
      <c r="X128" s="139"/>
      <c r="Y128" s="139"/>
      <c r="Z128" s="129"/>
      <c r="AA128" s="129"/>
      <c r="AB128" s="129"/>
      <c r="AC128" s="129"/>
      <c r="AD128" s="129"/>
      <c r="AE128" s="129"/>
      <c r="AF128" s="129"/>
      <c r="AG128" s="129" t="s">
        <v>124</v>
      </c>
      <c r="AH128" s="129">
        <v>0</v>
      </c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</row>
    <row r="129" spans="1:60" outlineLevel="1" x14ac:dyDescent="0.2">
      <c r="A129" s="158">
        <v>47</v>
      </c>
      <c r="B129" s="159" t="s">
        <v>260</v>
      </c>
      <c r="C129" s="165" t="s">
        <v>261</v>
      </c>
      <c r="D129" s="160" t="s">
        <v>130</v>
      </c>
      <c r="E129" s="161">
        <v>45</v>
      </c>
      <c r="F129" s="162"/>
      <c r="G129" s="163">
        <f>ROUND(E129*F129,2)</f>
        <v>0</v>
      </c>
      <c r="H129" s="140">
        <v>15.3</v>
      </c>
      <c r="I129" s="139">
        <f>ROUND(E129*H129,2)</f>
        <v>688.5</v>
      </c>
      <c r="J129" s="140">
        <v>0</v>
      </c>
      <c r="K129" s="139">
        <f>ROUND(E129*J129,2)</f>
        <v>0</v>
      </c>
      <c r="L129" s="139">
        <v>21</v>
      </c>
      <c r="M129" s="139">
        <f>G129*(1+L129/100)</f>
        <v>0</v>
      </c>
      <c r="N129" s="138">
        <v>2.2000000000000001E-4</v>
      </c>
      <c r="O129" s="138">
        <f>ROUND(E129*N129,2)</f>
        <v>0.01</v>
      </c>
      <c r="P129" s="138">
        <v>0</v>
      </c>
      <c r="Q129" s="138">
        <f>ROUND(E129*P129,2)</f>
        <v>0</v>
      </c>
      <c r="R129" s="139"/>
      <c r="S129" s="139" t="s">
        <v>109</v>
      </c>
      <c r="T129" s="139" t="s">
        <v>262</v>
      </c>
      <c r="U129" s="139">
        <v>0</v>
      </c>
      <c r="V129" s="139">
        <f>ROUND(E129*U129,2)</f>
        <v>0</v>
      </c>
      <c r="W129" s="139"/>
      <c r="X129" s="139" t="s">
        <v>222</v>
      </c>
      <c r="Y129" s="139" t="s">
        <v>112</v>
      </c>
      <c r="Z129" s="129"/>
      <c r="AA129" s="129"/>
      <c r="AB129" s="129"/>
      <c r="AC129" s="129"/>
      <c r="AD129" s="129"/>
      <c r="AE129" s="129"/>
      <c r="AF129" s="129"/>
      <c r="AG129" s="129" t="s">
        <v>223</v>
      </c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</row>
    <row r="130" spans="1:60" outlineLevel="1" x14ac:dyDescent="0.2">
      <c r="A130" s="152">
        <v>48</v>
      </c>
      <c r="B130" s="153" t="s">
        <v>263</v>
      </c>
      <c r="C130" s="166" t="s">
        <v>264</v>
      </c>
      <c r="D130" s="154" t="s">
        <v>121</v>
      </c>
      <c r="E130" s="155">
        <v>53.860799999999998</v>
      </c>
      <c r="F130" s="156"/>
      <c r="G130" s="157">
        <f>ROUND(E130*F130,2)</f>
        <v>0</v>
      </c>
      <c r="H130" s="140">
        <v>750</v>
      </c>
      <c r="I130" s="139">
        <f>ROUND(E130*H130,2)</f>
        <v>40395.599999999999</v>
      </c>
      <c r="J130" s="140">
        <v>0</v>
      </c>
      <c r="K130" s="139">
        <f>ROUND(E130*J130,2)</f>
        <v>0</v>
      </c>
      <c r="L130" s="139">
        <v>21</v>
      </c>
      <c r="M130" s="139">
        <f>G130*(1+L130/100)</f>
        <v>0</v>
      </c>
      <c r="N130" s="138">
        <v>1.9429999999999999E-2</v>
      </c>
      <c r="O130" s="138">
        <f>ROUND(E130*N130,2)</f>
        <v>1.05</v>
      </c>
      <c r="P130" s="138">
        <v>0</v>
      </c>
      <c r="Q130" s="138">
        <f>ROUND(E130*P130,2)</f>
        <v>0</v>
      </c>
      <c r="R130" s="139"/>
      <c r="S130" s="139" t="s">
        <v>109</v>
      </c>
      <c r="T130" s="139" t="s">
        <v>122</v>
      </c>
      <c r="U130" s="139">
        <v>0</v>
      </c>
      <c r="V130" s="139">
        <f>ROUND(E130*U130,2)</f>
        <v>0</v>
      </c>
      <c r="W130" s="139"/>
      <c r="X130" s="139" t="s">
        <v>222</v>
      </c>
      <c r="Y130" s="139" t="s">
        <v>112</v>
      </c>
      <c r="Z130" s="129"/>
      <c r="AA130" s="129"/>
      <c r="AB130" s="129"/>
      <c r="AC130" s="129"/>
      <c r="AD130" s="129"/>
      <c r="AE130" s="129"/>
      <c r="AF130" s="129"/>
      <c r="AG130" s="129" t="s">
        <v>223</v>
      </c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</row>
    <row r="131" spans="1:60" outlineLevel="2" x14ac:dyDescent="0.2">
      <c r="A131" s="136"/>
      <c r="B131" s="137"/>
      <c r="C131" s="167" t="s">
        <v>265</v>
      </c>
      <c r="D131" s="141"/>
      <c r="E131" s="142">
        <v>53.860799999999998</v>
      </c>
      <c r="F131" s="139"/>
      <c r="G131" s="139"/>
      <c r="H131" s="139"/>
      <c r="I131" s="139"/>
      <c r="J131" s="139"/>
      <c r="K131" s="139"/>
      <c r="L131" s="139"/>
      <c r="M131" s="139"/>
      <c r="N131" s="138"/>
      <c r="O131" s="138"/>
      <c r="P131" s="138"/>
      <c r="Q131" s="138"/>
      <c r="R131" s="139"/>
      <c r="S131" s="139"/>
      <c r="T131" s="139"/>
      <c r="U131" s="139"/>
      <c r="V131" s="139"/>
      <c r="W131" s="139"/>
      <c r="X131" s="139"/>
      <c r="Y131" s="139"/>
      <c r="Z131" s="129"/>
      <c r="AA131" s="129"/>
      <c r="AB131" s="129"/>
      <c r="AC131" s="129"/>
      <c r="AD131" s="129"/>
      <c r="AE131" s="129"/>
      <c r="AF131" s="129"/>
      <c r="AG131" s="129" t="s">
        <v>124</v>
      </c>
      <c r="AH131" s="129">
        <v>0</v>
      </c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</row>
    <row r="132" spans="1:60" outlineLevel="1" x14ac:dyDescent="0.2">
      <c r="A132" s="158">
        <v>49</v>
      </c>
      <c r="B132" s="159" t="s">
        <v>266</v>
      </c>
      <c r="C132" s="165" t="s">
        <v>267</v>
      </c>
      <c r="D132" s="160" t="s">
        <v>0</v>
      </c>
      <c r="E132" s="161">
        <v>880.0598</v>
      </c>
      <c r="F132" s="162"/>
      <c r="G132" s="163">
        <f>ROUND(E132*F132,2)</f>
        <v>0</v>
      </c>
      <c r="H132" s="140">
        <v>0</v>
      </c>
      <c r="I132" s="139">
        <f>ROUND(E132*H132,2)</f>
        <v>0</v>
      </c>
      <c r="J132" s="140">
        <v>4.05</v>
      </c>
      <c r="K132" s="139">
        <f>ROUND(E132*J132,2)</f>
        <v>3564.24</v>
      </c>
      <c r="L132" s="139">
        <v>21</v>
      </c>
      <c r="M132" s="139">
        <f>G132*(1+L132/100)</f>
        <v>0</v>
      </c>
      <c r="N132" s="138">
        <v>0</v>
      </c>
      <c r="O132" s="138">
        <f>ROUND(E132*N132,2)</f>
        <v>0</v>
      </c>
      <c r="P132" s="138">
        <v>0</v>
      </c>
      <c r="Q132" s="138">
        <f>ROUND(E132*P132,2)</f>
        <v>0</v>
      </c>
      <c r="R132" s="139"/>
      <c r="S132" s="139" t="s">
        <v>122</v>
      </c>
      <c r="T132" s="139" t="s">
        <v>122</v>
      </c>
      <c r="U132" s="139">
        <v>0</v>
      </c>
      <c r="V132" s="139">
        <f>ROUND(E132*U132,2)</f>
        <v>0</v>
      </c>
      <c r="W132" s="139"/>
      <c r="X132" s="139" t="s">
        <v>188</v>
      </c>
      <c r="Y132" s="139" t="s">
        <v>112</v>
      </c>
      <c r="Z132" s="129"/>
      <c r="AA132" s="129"/>
      <c r="AB132" s="129"/>
      <c r="AC132" s="129"/>
      <c r="AD132" s="129"/>
      <c r="AE132" s="129"/>
      <c r="AF132" s="129"/>
      <c r="AG132" s="129" t="s">
        <v>189</v>
      </c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</row>
    <row r="133" spans="1:60" x14ac:dyDescent="0.2">
      <c r="A133" s="145" t="s">
        <v>104</v>
      </c>
      <c r="B133" s="146" t="s">
        <v>70</v>
      </c>
      <c r="C133" s="164" t="s">
        <v>71</v>
      </c>
      <c r="D133" s="147"/>
      <c r="E133" s="148"/>
      <c r="F133" s="149"/>
      <c r="G133" s="150">
        <f>SUMIF(AG134:AG141,"&lt;&gt;NOR",G134:G141)</f>
        <v>0</v>
      </c>
      <c r="H133" s="144"/>
      <c r="I133" s="144">
        <f>SUM(I134:I141)</f>
        <v>717.08</v>
      </c>
      <c r="J133" s="144"/>
      <c r="K133" s="144">
        <f>SUM(K134:K141)</f>
        <v>2532.5700000000002</v>
      </c>
      <c r="L133" s="144"/>
      <c r="M133" s="144">
        <f>SUM(M134:M141)</f>
        <v>0</v>
      </c>
      <c r="N133" s="143"/>
      <c r="O133" s="143">
        <f>SUM(O134:O141)</f>
        <v>0</v>
      </c>
      <c r="P133" s="143"/>
      <c r="Q133" s="143">
        <f>SUM(Q134:Q141)</f>
        <v>0</v>
      </c>
      <c r="R133" s="144"/>
      <c r="S133" s="144"/>
      <c r="T133" s="144"/>
      <c r="U133" s="144"/>
      <c r="V133" s="144">
        <f>SUM(V134:V141)</f>
        <v>4.79</v>
      </c>
      <c r="W133" s="144"/>
      <c r="X133" s="144"/>
      <c r="Y133" s="144"/>
      <c r="AG133" t="s">
        <v>105</v>
      </c>
    </row>
    <row r="134" spans="1:60" outlineLevel="1" x14ac:dyDescent="0.2">
      <c r="A134" s="152">
        <v>50</v>
      </c>
      <c r="B134" s="153" t="s">
        <v>268</v>
      </c>
      <c r="C134" s="166" t="s">
        <v>269</v>
      </c>
      <c r="D134" s="154" t="s">
        <v>121</v>
      </c>
      <c r="E134" s="155">
        <v>3.7120000000000002</v>
      </c>
      <c r="F134" s="156"/>
      <c r="G134" s="157">
        <f>ROUND(E134*F134,2)</f>
        <v>0</v>
      </c>
      <c r="H134" s="140">
        <v>49.2</v>
      </c>
      <c r="I134" s="139">
        <f>ROUND(E134*H134,2)</f>
        <v>182.63</v>
      </c>
      <c r="J134" s="140">
        <v>210.3</v>
      </c>
      <c r="K134" s="139">
        <f>ROUND(E134*J134,2)</f>
        <v>780.63</v>
      </c>
      <c r="L134" s="139">
        <v>21</v>
      </c>
      <c r="M134" s="139">
        <f>G134*(1+L134/100)</f>
        <v>0</v>
      </c>
      <c r="N134" s="138">
        <v>3.1E-4</v>
      </c>
      <c r="O134" s="138">
        <f>ROUND(E134*N134,2)</f>
        <v>0</v>
      </c>
      <c r="P134" s="138">
        <v>0</v>
      </c>
      <c r="Q134" s="138">
        <f>ROUND(E134*P134,2)</f>
        <v>0</v>
      </c>
      <c r="R134" s="139"/>
      <c r="S134" s="139" t="s">
        <v>122</v>
      </c>
      <c r="T134" s="139" t="s">
        <v>122</v>
      </c>
      <c r="U134" s="139">
        <v>0.4</v>
      </c>
      <c r="V134" s="139">
        <f>ROUND(E134*U134,2)</f>
        <v>1.48</v>
      </c>
      <c r="W134" s="139"/>
      <c r="X134" s="139" t="s">
        <v>111</v>
      </c>
      <c r="Y134" s="139" t="s">
        <v>112</v>
      </c>
      <c r="Z134" s="129"/>
      <c r="AA134" s="129"/>
      <c r="AB134" s="129"/>
      <c r="AC134" s="129"/>
      <c r="AD134" s="129"/>
      <c r="AE134" s="129"/>
      <c r="AF134" s="129"/>
      <c r="AG134" s="129" t="s">
        <v>116</v>
      </c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</row>
    <row r="135" spans="1:60" outlineLevel="2" x14ac:dyDescent="0.2">
      <c r="A135" s="136"/>
      <c r="B135" s="137"/>
      <c r="C135" s="167" t="s">
        <v>270</v>
      </c>
      <c r="D135" s="141"/>
      <c r="E135" s="142"/>
      <c r="F135" s="139"/>
      <c r="G135" s="139"/>
      <c r="H135" s="139"/>
      <c r="I135" s="139"/>
      <c r="J135" s="139"/>
      <c r="K135" s="139"/>
      <c r="L135" s="139"/>
      <c r="M135" s="139"/>
      <c r="N135" s="138"/>
      <c r="O135" s="138"/>
      <c r="P135" s="138"/>
      <c r="Q135" s="138"/>
      <c r="R135" s="139"/>
      <c r="S135" s="139"/>
      <c r="T135" s="139"/>
      <c r="U135" s="139"/>
      <c r="V135" s="139"/>
      <c r="W135" s="139"/>
      <c r="X135" s="139"/>
      <c r="Y135" s="139"/>
      <c r="Z135" s="129"/>
      <c r="AA135" s="129"/>
      <c r="AB135" s="129"/>
      <c r="AC135" s="129"/>
      <c r="AD135" s="129"/>
      <c r="AE135" s="129"/>
      <c r="AF135" s="129"/>
      <c r="AG135" s="129" t="s">
        <v>124</v>
      </c>
      <c r="AH135" s="129">
        <v>0</v>
      </c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</row>
    <row r="136" spans="1:60" outlineLevel="3" x14ac:dyDescent="0.2">
      <c r="A136" s="136"/>
      <c r="B136" s="137"/>
      <c r="C136" s="167" t="s">
        <v>271</v>
      </c>
      <c r="D136" s="141"/>
      <c r="E136" s="142">
        <v>1.8160000000000001</v>
      </c>
      <c r="F136" s="139"/>
      <c r="G136" s="139"/>
      <c r="H136" s="139"/>
      <c r="I136" s="139"/>
      <c r="J136" s="139"/>
      <c r="K136" s="139"/>
      <c r="L136" s="139"/>
      <c r="M136" s="139"/>
      <c r="N136" s="138"/>
      <c r="O136" s="138"/>
      <c r="P136" s="138"/>
      <c r="Q136" s="138"/>
      <c r="R136" s="139"/>
      <c r="S136" s="139"/>
      <c r="T136" s="139"/>
      <c r="U136" s="139"/>
      <c r="V136" s="139"/>
      <c r="W136" s="139"/>
      <c r="X136" s="139"/>
      <c r="Y136" s="139"/>
      <c r="Z136" s="129"/>
      <c r="AA136" s="129"/>
      <c r="AB136" s="129"/>
      <c r="AC136" s="129"/>
      <c r="AD136" s="129"/>
      <c r="AE136" s="129"/>
      <c r="AF136" s="129"/>
      <c r="AG136" s="129" t="s">
        <v>124</v>
      </c>
      <c r="AH136" s="129">
        <v>0</v>
      </c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</row>
    <row r="137" spans="1:60" outlineLevel="3" x14ac:dyDescent="0.2">
      <c r="A137" s="136"/>
      <c r="B137" s="137"/>
      <c r="C137" s="167" t="s">
        <v>272</v>
      </c>
      <c r="D137" s="141"/>
      <c r="E137" s="142">
        <v>1.8959999999999999</v>
      </c>
      <c r="F137" s="139"/>
      <c r="G137" s="139"/>
      <c r="H137" s="139"/>
      <c r="I137" s="139"/>
      <c r="J137" s="139"/>
      <c r="K137" s="139"/>
      <c r="L137" s="139"/>
      <c r="M137" s="139"/>
      <c r="N137" s="138"/>
      <c r="O137" s="138"/>
      <c r="P137" s="138"/>
      <c r="Q137" s="138"/>
      <c r="R137" s="139"/>
      <c r="S137" s="139"/>
      <c r="T137" s="139"/>
      <c r="U137" s="139"/>
      <c r="V137" s="139"/>
      <c r="W137" s="139"/>
      <c r="X137" s="139"/>
      <c r="Y137" s="139"/>
      <c r="Z137" s="129"/>
      <c r="AA137" s="129"/>
      <c r="AB137" s="129"/>
      <c r="AC137" s="129"/>
      <c r="AD137" s="129"/>
      <c r="AE137" s="129"/>
      <c r="AF137" s="129"/>
      <c r="AG137" s="129" t="s">
        <v>124</v>
      </c>
      <c r="AH137" s="129">
        <v>0</v>
      </c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</row>
    <row r="138" spans="1:60" outlineLevel="1" x14ac:dyDescent="0.2">
      <c r="A138" s="152">
        <v>51</v>
      </c>
      <c r="B138" s="153" t="s">
        <v>273</v>
      </c>
      <c r="C138" s="166" t="s">
        <v>274</v>
      </c>
      <c r="D138" s="154" t="s">
        <v>121</v>
      </c>
      <c r="E138" s="155">
        <v>5.516</v>
      </c>
      <c r="F138" s="156"/>
      <c r="G138" s="157">
        <f>ROUND(E138*F138,2)</f>
        <v>0</v>
      </c>
      <c r="H138" s="140">
        <v>96.89</v>
      </c>
      <c r="I138" s="139">
        <f>ROUND(E138*H138,2)</f>
        <v>534.45000000000005</v>
      </c>
      <c r="J138" s="140">
        <v>317.61</v>
      </c>
      <c r="K138" s="139">
        <f>ROUND(E138*J138,2)</f>
        <v>1751.94</v>
      </c>
      <c r="L138" s="139">
        <v>21</v>
      </c>
      <c r="M138" s="139">
        <f>G138*(1+L138/100)</f>
        <v>0</v>
      </c>
      <c r="N138" s="138">
        <v>5.4000000000000001E-4</v>
      </c>
      <c r="O138" s="138">
        <f>ROUND(E138*N138,2)</f>
        <v>0</v>
      </c>
      <c r="P138" s="138">
        <v>0</v>
      </c>
      <c r="Q138" s="138">
        <f>ROUND(E138*P138,2)</f>
        <v>0</v>
      </c>
      <c r="R138" s="139"/>
      <c r="S138" s="139" t="s">
        <v>122</v>
      </c>
      <c r="T138" s="139" t="s">
        <v>122</v>
      </c>
      <c r="U138" s="139">
        <v>0.6</v>
      </c>
      <c r="V138" s="139">
        <f>ROUND(E138*U138,2)</f>
        <v>3.31</v>
      </c>
      <c r="W138" s="139"/>
      <c r="X138" s="139" t="s">
        <v>111</v>
      </c>
      <c r="Y138" s="139" t="s">
        <v>112</v>
      </c>
      <c r="Z138" s="129"/>
      <c r="AA138" s="129"/>
      <c r="AB138" s="129"/>
      <c r="AC138" s="129"/>
      <c r="AD138" s="129"/>
      <c r="AE138" s="129"/>
      <c r="AF138" s="129"/>
      <c r="AG138" s="129" t="s">
        <v>192</v>
      </c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</row>
    <row r="139" spans="1:60" outlineLevel="2" x14ac:dyDescent="0.2">
      <c r="A139" s="136"/>
      <c r="B139" s="137"/>
      <c r="C139" s="167" t="s">
        <v>275</v>
      </c>
      <c r="D139" s="141"/>
      <c r="E139" s="142"/>
      <c r="F139" s="139"/>
      <c r="G139" s="139"/>
      <c r="H139" s="139"/>
      <c r="I139" s="139"/>
      <c r="J139" s="139"/>
      <c r="K139" s="139"/>
      <c r="L139" s="139"/>
      <c r="M139" s="139"/>
      <c r="N139" s="138"/>
      <c r="O139" s="138"/>
      <c r="P139" s="138"/>
      <c r="Q139" s="138"/>
      <c r="R139" s="139"/>
      <c r="S139" s="139"/>
      <c r="T139" s="139"/>
      <c r="U139" s="139"/>
      <c r="V139" s="139"/>
      <c r="W139" s="139"/>
      <c r="X139" s="139"/>
      <c r="Y139" s="139"/>
      <c r="Z139" s="129"/>
      <c r="AA139" s="129"/>
      <c r="AB139" s="129"/>
      <c r="AC139" s="129"/>
      <c r="AD139" s="129"/>
      <c r="AE139" s="129"/>
      <c r="AF139" s="129"/>
      <c r="AG139" s="129" t="s">
        <v>124</v>
      </c>
      <c r="AH139" s="129">
        <v>0</v>
      </c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</row>
    <row r="140" spans="1:60" outlineLevel="3" x14ac:dyDescent="0.2">
      <c r="A140" s="136"/>
      <c r="B140" s="137"/>
      <c r="C140" s="167" t="s">
        <v>276</v>
      </c>
      <c r="D140" s="141"/>
      <c r="E140" s="142">
        <v>2.3639999999999999</v>
      </c>
      <c r="F140" s="139"/>
      <c r="G140" s="139"/>
      <c r="H140" s="139"/>
      <c r="I140" s="139"/>
      <c r="J140" s="139"/>
      <c r="K140" s="139"/>
      <c r="L140" s="139"/>
      <c r="M140" s="139"/>
      <c r="N140" s="138"/>
      <c r="O140" s="138"/>
      <c r="P140" s="138"/>
      <c r="Q140" s="138"/>
      <c r="R140" s="139"/>
      <c r="S140" s="139"/>
      <c r="T140" s="139"/>
      <c r="U140" s="139"/>
      <c r="V140" s="139"/>
      <c r="W140" s="139"/>
      <c r="X140" s="139"/>
      <c r="Y140" s="139"/>
      <c r="Z140" s="129"/>
      <c r="AA140" s="129"/>
      <c r="AB140" s="129"/>
      <c r="AC140" s="129"/>
      <c r="AD140" s="129"/>
      <c r="AE140" s="129"/>
      <c r="AF140" s="129"/>
      <c r="AG140" s="129" t="s">
        <v>124</v>
      </c>
      <c r="AH140" s="129">
        <v>0</v>
      </c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</row>
    <row r="141" spans="1:60" outlineLevel="3" x14ac:dyDescent="0.2">
      <c r="A141" s="136"/>
      <c r="B141" s="137"/>
      <c r="C141" s="167" t="s">
        <v>277</v>
      </c>
      <c r="D141" s="141"/>
      <c r="E141" s="142">
        <v>3.1520000000000001</v>
      </c>
      <c r="F141" s="139"/>
      <c r="G141" s="139"/>
      <c r="H141" s="139"/>
      <c r="I141" s="139"/>
      <c r="J141" s="139"/>
      <c r="K141" s="139"/>
      <c r="L141" s="139"/>
      <c r="M141" s="139"/>
      <c r="N141" s="138"/>
      <c r="O141" s="138"/>
      <c r="P141" s="138"/>
      <c r="Q141" s="138"/>
      <c r="R141" s="139"/>
      <c r="S141" s="139"/>
      <c r="T141" s="139"/>
      <c r="U141" s="139"/>
      <c r="V141" s="139"/>
      <c r="W141" s="139"/>
      <c r="X141" s="139"/>
      <c r="Y141" s="139"/>
      <c r="Z141" s="129"/>
      <c r="AA141" s="129"/>
      <c r="AB141" s="129"/>
      <c r="AC141" s="129"/>
      <c r="AD141" s="129"/>
      <c r="AE141" s="129"/>
      <c r="AF141" s="129"/>
      <c r="AG141" s="129" t="s">
        <v>124</v>
      </c>
      <c r="AH141" s="129">
        <v>0</v>
      </c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</row>
    <row r="142" spans="1:60" x14ac:dyDescent="0.2">
      <c r="A142" s="145" t="s">
        <v>104</v>
      </c>
      <c r="B142" s="146" t="s">
        <v>72</v>
      </c>
      <c r="C142" s="164" t="s">
        <v>73</v>
      </c>
      <c r="D142" s="147"/>
      <c r="E142" s="148"/>
      <c r="F142" s="149"/>
      <c r="G142" s="150">
        <f>SUMIF(AG143:AG148,"&lt;&gt;NOR",G143:G148)</f>
        <v>0</v>
      </c>
      <c r="H142" s="144"/>
      <c r="I142" s="144">
        <f>SUM(I143:I148)</f>
        <v>365.78999999999996</v>
      </c>
      <c r="J142" s="144"/>
      <c r="K142" s="144">
        <f>SUM(K143:K148)</f>
        <v>2537.04</v>
      </c>
      <c r="L142" s="144"/>
      <c r="M142" s="144">
        <f>SUM(M143:M148)</f>
        <v>0</v>
      </c>
      <c r="N142" s="143"/>
      <c r="O142" s="143">
        <f>SUM(O143:O148)</f>
        <v>0</v>
      </c>
      <c r="P142" s="143"/>
      <c r="Q142" s="143">
        <f>SUM(Q143:Q148)</f>
        <v>0</v>
      </c>
      <c r="R142" s="144"/>
      <c r="S142" s="144"/>
      <c r="T142" s="144"/>
      <c r="U142" s="144"/>
      <c r="V142" s="144">
        <f>SUM(V143:V148)</f>
        <v>4.59</v>
      </c>
      <c r="W142" s="144"/>
      <c r="X142" s="144"/>
      <c r="Y142" s="144"/>
      <c r="AG142" t="s">
        <v>105</v>
      </c>
    </row>
    <row r="143" spans="1:60" outlineLevel="1" x14ac:dyDescent="0.2">
      <c r="A143" s="158">
        <v>52</v>
      </c>
      <c r="B143" s="159" t="s">
        <v>278</v>
      </c>
      <c r="C143" s="165" t="s">
        <v>279</v>
      </c>
      <c r="D143" s="160" t="s">
        <v>121</v>
      </c>
      <c r="E143" s="161">
        <v>34.64</v>
      </c>
      <c r="F143" s="162"/>
      <c r="G143" s="163">
        <f>ROUND(E143*F143,2)</f>
        <v>0</v>
      </c>
      <c r="H143" s="140">
        <v>5.6</v>
      </c>
      <c r="I143" s="139">
        <f>ROUND(E143*H143,2)</f>
        <v>193.98</v>
      </c>
      <c r="J143" s="140">
        <v>17.7</v>
      </c>
      <c r="K143" s="139">
        <f>ROUND(E143*J143,2)</f>
        <v>613.13</v>
      </c>
      <c r="L143" s="139">
        <v>21</v>
      </c>
      <c r="M143" s="139">
        <f>G143*(1+L143/100)</f>
        <v>0</v>
      </c>
      <c r="N143" s="138">
        <v>6.9999999999999994E-5</v>
      </c>
      <c r="O143" s="138">
        <f>ROUND(E143*N143,2)</f>
        <v>0</v>
      </c>
      <c r="P143" s="138">
        <v>0</v>
      </c>
      <c r="Q143" s="138">
        <f>ROUND(E143*P143,2)</f>
        <v>0</v>
      </c>
      <c r="R143" s="139"/>
      <c r="S143" s="139" t="s">
        <v>122</v>
      </c>
      <c r="T143" s="139" t="s">
        <v>122</v>
      </c>
      <c r="U143" s="139">
        <v>3.2480000000000002E-2</v>
      </c>
      <c r="V143" s="139">
        <f>ROUND(E143*U143,2)</f>
        <v>1.1299999999999999</v>
      </c>
      <c r="W143" s="139"/>
      <c r="X143" s="139" t="s">
        <v>111</v>
      </c>
      <c r="Y143" s="139" t="s">
        <v>112</v>
      </c>
      <c r="Z143" s="129"/>
      <c r="AA143" s="129"/>
      <c r="AB143" s="129"/>
      <c r="AC143" s="129"/>
      <c r="AD143" s="129"/>
      <c r="AE143" s="129"/>
      <c r="AF143" s="129"/>
      <c r="AG143" s="129" t="s">
        <v>192</v>
      </c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</row>
    <row r="144" spans="1:60" outlineLevel="1" x14ac:dyDescent="0.2">
      <c r="A144" s="152">
        <v>53</v>
      </c>
      <c r="B144" s="153" t="s">
        <v>280</v>
      </c>
      <c r="C144" s="166" t="s">
        <v>281</v>
      </c>
      <c r="D144" s="154" t="s">
        <v>121</v>
      </c>
      <c r="E144" s="155">
        <v>34.64</v>
      </c>
      <c r="F144" s="156"/>
      <c r="G144" s="157">
        <f>ROUND(E144*F144,2)</f>
        <v>0</v>
      </c>
      <c r="H144" s="140">
        <v>4.96</v>
      </c>
      <c r="I144" s="139">
        <f>ROUND(E144*H144,2)</f>
        <v>171.81</v>
      </c>
      <c r="J144" s="140">
        <v>55.54</v>
      </c>
      <c r="K144" s="139">
        <f>ROUND(E144*J144,2)</f>
        <v>1923.91</v>
      </c>
      <c r="L144" s="139">
        <v>21</v>
      </c>
      <c r="M144" s="139">
        <f>G144*(1+L144/100)</f>
        <v>0</v>
      </c>
      <c r="N144" s="138">
        <v>1.3999999999999999E-4</v>
      </c>
      <c r="O144" s="138">
        <f>ROUND(E144*N144,2)</f>
        <v>0</v>
      </c>
      <c r="P144" s="138">
        <v>0</v>
      </c>
      <c r="Q144" s="138">
        <f>ROUND(E144*P144,2)</f>
        <v>0</v>
      </c>
      <c r="R144" s="139"/>
      <c r="S144" s="139" t="s">
        <v>122</v>
      </c>
      <c r="T144" s="139" t="s">
        <v>122</v>
      </c>
      <c r="U144" s="139">
        <v>0.1</v>
      </c>
      <c r="V144" s="139">
        <f>ROUND(E144*U144,2)</f>
        <v>3.46</v>
      </c>
      <c r="W144" s="139"/>
      <c r="X144" s="139" t="s">
        <v>111</v>
      </c>
      <c r="Y144" s="139" t="s">
        <v>112</v>
      </c>
      <c r="Z144" s="129"/>
      <c r="AA144" s="129"/>
      <c r="AB144" s="129"/>
      <c r="AC144" s="129"/>
      <c r="AD144" s="129"/>
      <c r="AE144" s="129"/>
      <c r="AF144" s="129"/>
      <c r="AG144" s="129" t="s">
        <v>192</v>
      </c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</row>
    <row r="145" spans="1:60" outlineLevel="2" x14ac:dyDescent="0.2">
      <c r="A145" s="136"/>
      <c r="B145" s="137"/>
      <c r="C145" s="167" t="s">
        <v>282</v>
      </c>
      <c r="D145" s="141"/>
      <c r="E145" s="142"/>
      <c r="F145" s="139"/>
      <c r="G145" s="139"/>
      <c r="H145" s="139"/>
      <c r="I145" s="139"/>
      <c r="J145" s="139"/>
      <c r="K145" s="139"/>
      <c r="L145" s="139"/>
      <c r="M145" s="139"/>
      <c r="N145" s="138"/>
      <c r="O145" s="138"/>
      <c r="P145" s="138"/>
      <c r="Q145" s="138"/>
      <c r="R145" s="139"/>
      <c r="S145" s="139"/>
      <c r="T145" s="139"/>
      <c r="U145" s="139"/>
      <c r="V145" s="139"/>
      <c r="W145" s="139"/>
      <c r="X145" s="139"/>
      <c r="Y145" s="139"/>
      <c r="Z145" s="129"/>
      <c r="AA145" s="129"/>
      <c r="AB145" s="129"/>
      <c r="AC145" s="129"/>
      <c r="AD145" s="129"/>
      <c r="AE145" s="129"/>
      <c r="AF145" s="129"/>
      <c r="AG145" s="129" t="s">
        <v>124</v>
      </c>
      <c r="AH145" s="129">
        <v>0</v>
      </c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</row>
    <row r="146" spans="1:60" outlineLevel="3" x14ac:dyDescent="0.2">
      <c r="A146" s="136"/>
      <c r="B146" s="137"/>
      <c r="C146" s="167" t="s">
        <v>194</v>
      </c>
      <c r="D146" s="141"/>
      <c r="E146" s="142">
        <v>14.29</v>
      </c>
      <c r="F146" s="139"/>
      <c r="G146" s="139"/>
      <c r="H146" s="139"/>
      <c r="I146" s="139"/>
      <c r="J146" s="139"/>
      <c r="K146" s="139"/>
      <c r="L146" s="139"/>
      <c r="M146" s="139"/>
      <c r="N146" s="138"/>
      <c r="O146" s="138"/>
      <c r="P146" s="138"/>
      <c r="Q146" s="138"/>
      <c r="R146" s="139"/>
      <c r="S146" s="139"/>
      <c r="T146" s="139"/>
      <c r="U146" s="139"/>
      <c r="V146" s="139"/>
      <c r="W146" s="139"/>
      <c r="X146" s="139"/>
      <c r="Y146" s="139"/>
      <c r="Z146" s="129"/>
      <c r="AA146" s="129"/>
      <c r="AB146" s="129"/>
      <c r="AC146" s="129"/>
      <c r="AD146" s="129"/>
      <c r="AE146" s="129"/>
      <c r="AF146" s="129"/>
      <c r="AG146" s="129" t="s">
        <v>124</v>
      </c>
      <c r="AH146" s="129">
        <v>0</v>
      </c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</row>
    <row r="147" spans="1:60" outlineLevel="3" x14ac:dyDescent="0.2">
      <c r="A147" s="136"/>
      <c r="B147" s="137"/>
      <c r="C147" s="167" t="s">
        <v>283</v>
      </c>
      <c r="D147" s="141"/>
      <c r="E147" s="142"/>
      <c r="F147" s="139"/>
      <c r="G147" s="139"/>
      <c r="H147" s="139"/>
      <c r="I147" s="139"/>
      <c r="J147" s="139"/>
      <c r="K147" s="139"/>
      <c r="L147" s="139"/>
      <c r="M147" s="139"/>
      <c r="N147" s="138"/>
      <c r="O147" s="138"/>
      <c r="P147" s="138"/>
      <c r="Q147" s="138"/>
      <c r="R147" s="139"/>
      <c r="S147" s="139"/>
      <c r="T147" s="139"/>
      <c r="U147" s="139"/>
      <c r="V147" s="139"/>
      <c r="W147" s="139"/>
      <c r="X147" s="139"/>
      <c r="Y147" s="139"/>
      <c r="Z147" s="129"/>
      <c r="AA147" s="129"/>
      <c r="AB147" s="129"/>
      <c r="AC147" s="129"/>
      <c r="AD147" s="129"/>
      <c r="AE147" s="129"/>
      <c r="AF147" s="129"/>
      <c r="AG147" s="129" t="s">
        <v>124</v>
      </c>
      <c r="AH147" s="129">
        <v>0</v>
      </c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</row>
    <row r="148" spans="1:60" outlineLevel="3" x14ac:dyDescent="0.2">
      <c r="A148" s="136"/>
      <c r="B148" s="137"/>
      <c r="C148" s="167" t="s">
        <v>284</v>
      </c>
      <c r="D148" s="141"/>
      <c r="E148" s="142">
        <v>20.350000000000001</v>
      </c>
      <c r="F148" s="139"/>
      <c r="G148" s="139"/>
      <c r="H148" s="139"/>
      <c r="I148" s="139"/>
      <c r="J148" s="139"/>
      <c r="K148" s="139"/>
      <c r="L148" s="139"/>
      <c r="M148" s="139"/>
      <c r="N148" s="138"/>
      <c r="O148" s="138"/>
      <c r="P148" s="138"/>
      <c r="Q148" s="138"/>
      <c r="R148" s="139"/>
      <c r="S148" s="139"/>
      <c r="T148" s="139"/>
      <c r="U148" s="139"/>
      <c r="V148" s="139"/>
      <c r="W148" s="139"/>
      <c r="X148" s="139"/>
      <c r="Y148" s="139"/>
      <c r="Z148" s="129"/>
      <c r="AA148" s="129"/>
      <c r="AB148" s="129"/>
      <c r="AC148" s="129"/>
      <c r="AD148" s="129"/>
      <c r="AE148" s="129"/>
      <c r="AF148" s="129"/>
      <c r="AG148" s="129" t="s">
        <v>124</v>
      </c>
      <c r="AH148" s="129">
        <v>0</v>
      </c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</row>
    <row r="149" spans="1:60" x14ac:dyDescent="0.2">
      <c r="A149" s="145" t="s">
        <v>104</v>
      </c>
      <c r="B149" s="146" t="s">
        <v>74</v>
      </c>
      <c r="C149" s="164" t="s">
        <v>75</v>
      </c>
      <c r="D149" s="147"/>
      <c r="E149" s="148"/>
      <c r="F149" s="149"/>
      <c r="G149" s="150">
        <f>SUMIF(AG150:AG156,"&lt;&gt;NOR",G150:G156)</f>
        <v>0</v>
      </c>
      <c r="H149" s="144"/>
      <c r="I149" s="144">
        <f>SUM(I150:I156)</f>
        <v>0</v>
      </c>
      <c r="J149" s="144"/>
      <c r="K149" s="144">
        <f>SUM(K150:K156)</f>
        <v>11403.49</v>
      </c>
      <c r="L149" s="144"/>
      <c r="M149" s="144">
        <f>SUM(M150:M156)</f>
        <v>0</v>
      </c>
      <c r="N149" s="143"/>
      <c r="O149" s="143">
        <f>SUM(O150:O156)</f>
        <v>0</v>
      </c>
      <c r="P149" s="143"/>
      <c r="Q149" s="143">
        <f>SUM(Q150:Q156)</f>
        <v>0</v>
      </c>
      <c r="R149" s="144"/>
      <c r="S149" s="144"/>
      <c r="T149" s="144"/>
      <c r="U149" s="144"/>
      <c r="V149" s="144">
        <f>SUM(V150:V156)</f>
        <v>13.77</v>
      </c>
      <c r="W149" s="144"/>
      <c r="X149" s="144"/>
      <c r="Y149" s="144"/>
      <c r="AG149" t="s">
        <v>105</v>
      </c>
    </row>
    <row r="150" spans="1:60" outlineLevel="1" x14ac:dyDescent="0.2">
      <c r="A150" s="158">
        <v>54</v>
      </c>
      <c r="B150" s="159" t="s">
        <v>285</v>
      </c>
      <c r="C150" s="165" t="s">
        <v>286</v>
      </c>
      <c r="D150" s="160" t="s">
        <v>187</v>
      </c>
      <c r="E150" s="161">
        <v>7.1156100000000002</v>
      </c>
      <c r="F150" s="162"/>
      <c r="G150" s="163">
        <f t="shared" ref="G150:G156" si="0">ROUND(E150*F150,2)</f>
        <v>0</v>
      </c>
      <c r="H150" s="140">
        <v>0</v>
      </c>
      <c r="I150" s="139">
        <f t="shared" ref="I150:I156" si="1">ROUND(E150*H150,2)</f>
        <v>0</v>
      </c>
      <c r="J150" s="140">
        <v>199</v>
      </c>
      <c r="K150" s="139">
        <f t="shared" ref="K150:K156" si="2">ROUND(E150*J150,2)</f>
        <v>1416.01</v>
      </c>
      <c r="L150" s="139">
        <v>21</v>
      </c>
      <c r="M150" s="139">
        <f t="shared" ref="M150:M156" si="3">G150*(1+L150/100)</f>
        <v>0</v>
      </c>
      <c r="N150" s="138">
        <v>0</v>
      </c>
      <c r="O150" s="138">
        <f t="shared" ref="O150:O156" si="4">ROUND(E150*N150,2)</f>
        <v>0</v>
      </c>
      <c r="P150" s="138">
        <v>0</v>
      </c>
      <c r="Q150" s="138">
        <f t="shared" ref="Q150:Q156" si="5">ROUND(E150*P150,2)</f>
        <v>0</v>
      </c>
      <c r="R150" s="139"/>
      <c r="S150" s="139" t="s">
        <v>122</v>
      </c>
      <c r="T150" s="139" t="s">
        <v>122</v>
      </c>
      <c r="U150" s="139">
        <v>0.27700000000000002</v>
      </c>
      <c r="V150" s="139">
        <f t="shared" ref="V150:V156" si="6">ROUND(E150*U150,2)</f>
        <v>1.97</v>
      </c>
      <c r="W150" s="139"/>
      <c r="X150" s="139" t="s">
        <v>287</v>
      </c>
      <c r="Y150" s="139" t="s">
        <v>112</v>
      </c>
      <c r="Z150" s="129"/>
      <c r="AA150" s="129"/>
      <c r="AB150" s="129"/>
      <c r="AC150" s="129"/>
      <c r="AD150" s="129"/>
      <c r="AE150" s="129"/>
      <c r="AF150" s="129"/>
      <c r="AG150" s="129" t="s">
        <v>288</v>
      </c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</row>
    <row r="151" spans="1:60" outlineLevel="1" x14ac:dyDescent="0.2">
      <c r="A151" s="158">
        <v>55</v>
      </c>
      <c r="B151" s="159" t="s">
        <v>289</v>
      </c>
      <c r="C151" s="165" t="s">
        <v>290</v>
      </c>
      <c r="D151" s="160" t="s">
        <v>187</v>
      </c>
      <c r="E151" s="161">
        <v>7.1156100000000002</v>
      </c>
      <c r="F151" s="162"/>
      <c r="G151" s="163">
        <f t="shared" si="0"/>
        <v>0</v>
      </c>
      <c r="H151" s="140">
        <v>0</v>
      </c>
      <c r="I151" s="139">
        <f t="shared" si="1"/>
        <v>0</v>
      </c>
      <c r="J151" s="140">
        <v>264</v>
      </c>
      <c r="K151" s="139">
        <f t="shared" si="2"/>
        <v>1878.52</v>
      </c>
      <c r="L151" s="139">
        <v>21</v>
      </c>
      <c r="M151" s="139">
        <f t="shared" si="3"/>
        <v>0</v>
      </c>
      <c r="N151" s="138">
        <v>0</v>
      </c>
      <c r="O151" s="138">
        <f t="shared" si="4"/>
        <v>0</v>
      </c>
      <c r="P151" s="138">
        <v>0</v>
      </c>
      <c r="Q151" s="138">
        <f t="shared" si="5"/>
        <v>0</v>
      </c>
      <c r="R151" s="139"/>
      <c r="S151" s="139" t="s">
        <v>122</v>
      </c>
      <c r="T151" s="139" t="s">
        <v>122</v>
      </c>
      <c r="U151" s="139">
        <v>0.49</v>
      </c>
      <c r="V151" s="139">
        <f t="shared" si="6"/>
        <v>3.49</v>
      </c>
      <c r="W151" s="139"/>
      <c r="X151" s="139" t="s">
        <v>287</v>
      </c>
      <c r="Y151" s="139" t="s">
        <v>112</v>
      </c>
      <c r="Z151" s="129"/>
      <c r="AA151" s="129"/>
      <c r="AB151" s="129"/>
      <c r="AC151" s="129"/>
      <c r="AD151" s="129"/>
      <c r="AE151" s="129"/>
      <c r="AF151" s="129"/>
      <c r="AG151" s="129" t="s">
        <v>288</v>
      </c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</row>
    <row r="152" spans="1:60" outlineLevel="1" x14ac:dyDescent="0.2">
      <c r="A152" s="158">
        <v>56</v>
      </c>
      <c r="B152" s="159" t="s">
        <v>291</v>
      </c>
      <c r="C152" s="165" t="s">
        <v>292</v>
      </c>
      <c r="D152" s="160" t="s">
        <v>187</v>
      </c>
      <c r="E152" s="161">
        <v>35.578060000000001</v>
      </c>
      <c r="F152" s="162"/>
      <c r="G152" s="163">
        <f t="shared" si="0"/>
        <v>0</v>
      </c>
      <c r="H152" s="140">
        <v>0</v>
      </c>
      <c r="I152" s="139">
        <f t="shared" si="1"/>
        <v>0</v>
      </c>
      <c r="J152" s="140">
        <v>25</v>
      </c>
      <c r="K152" s="139">
        <f t="shared" si="2"/>
        <v>889.45</v>
      </c>
      <c r="L152" s="139">
        <v>21</v>
      </c>
      <c r="M152" s="139">
        <f t="shared" si="3"/>
        <v>0</v>
      </c>
      <c r="N152" s="138">
        <v>0</v>
      </c>
      <c r="O152" s="138">
        <f t="shared" si="4"/>
        <v>0</v>
      </c>
      <c r="P152" s="138">
        <v>0</v>
      </c>
      <c r="Q152" s="138">
        <f t="shared" si="5"/>
        <v>0</v>
      </c>
      <c r="R152" s="139"/>
      <c r="S152" s="139" t="s">
        <v>122</v>
      </c>
      <c r="T152" s="139" t="s">
        <v>122</v>
      </c>
      <c r="U152" s="139">
        <v>0</v>
      </c>
      <c r="V152" s="139">
        <f t="shared" si="6"/>
        <v>0</v>
      </c>
      <c r="W152" s="139"/>
      <c r="X152" s="139" t="s">
        <v>287</v>
      </c>
      <c r="Y152" s="139" t="s">
        <v>112</v>
      </c>
      <c r="Z152" s="129"/>
      <c r="AA152" s="129"/>
      <c r="AB152" s="129"/>
      <c r="AC152" s="129"/>
      <c r="AD152" s="129"/>
      <c r="AE152" s="129"/>
      <c r="AF152" s="129"/>
      <c r="AG152" s="129" t="s">
        <v>288</v>
      </c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</row>
    <row r="153" spans="1:60" outlineLevel="1" x14ac:dyDescent="0.2">
      <c r="A153" s="158">
        <v>57</v>
      </c>
      <c r="B153" s="159" t="s">
        <v>293</v>
      </c>
      <c r="C153" s="165" t="s">
        <v>294</v>
      </c>
      <c r="D153" s="160" t="s">
        <v>187</v>
      </c>
      <c r="E153" s="161">
        <v>7.1156100000000002</v>
      </c>
      <c r="F153" s="162"/>
      <c r="G153" s="163">
        <f t="shared" si="0"/>
        <v>0</v>
      </c>
      <c r="H153" s="140">
        <v>0</v>
      </c>
      <c r="I153" s="139">
        <f t="shared" si="1"/>
        <v>0</v>
      </c>
      <c r="J153" s="140">
        <v>369.5</v>
      </c>
      <c r="K153" s="139">
        <f t="shared" si="2"/>
        <v>2629.22</v>
      </c>
      <c r="L153" s="139">
        <v>21</v>
      </c>
      <c r="M153" s="139">
        <f t="shared" si="3"/>
        <v>0</v>
      </c>
      <c r="N153" s="138">
        <v>0</v>
      </c>
      <c r="O153" s="138">
        <f t="shared" si="4"/>
        <v>0</v>
      </c>
      <c r="P153" s="138">
        <v>0</v>
      </c>
      <c r="Q153" s="138">
        <f t="shared" si="5"/>
        <v>0</v>
      </c>
      <c r="R153" s="139"/>
      <c r="S153" s="139" t="s">
        <v>122</v>
      </c>
      <c r="T153" s="139" t="s">
        <v>122</v>
      </c>
      <c r="U153" s="139">
        <v>0.94199999999999995</v>
      </c>
      <c r="V153" s="139">
        <f t="shared" si="6"/>
        <v>6.7</v>
      </c>
      <c r="W153" s="139"/>
      <c r="X153" s="139" t="s">
        <v>287</v>
      </c>
      <c r="Y153" s="139" t="s">
        <v>112</v>
      </c>
      <c r="Z153" s="129"/>
      <c r="AA153" s="129"/>
      <c r="AB153" s="129"/>
      <c r="AC153" s="129"/>
      <c r="AD153" s="129"/>
      <c r="AE153" s="129"/>
      <c r="AF153" s="129"/>
      <c r="AG153" s="129" t="s">
        <v>288</v>
      </c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</row>
    <row r="154" spans="1:60" outlineLevel="1" x14ac:dyDescent="0.2">
      <c r="A154" s="158">
        <v>58</v>
      </c>
      <c r="B154" s="159" t="s">
        <v>295</v>
      </c>
      <c r="C154" s="165" t="s">
        <v>296</v>
      </c>
      <c r="D154" s="160" t="s">
        <v>187</v>
      </c>
      <c r="E154" s="161">
        <v>14.23122</v>
      </c>
      <c r="F154" s="162"/>
      <c r="G154" s="163">
        <f t="shared" si="0"/>
        <v>0</v>
      </c>
      <c r="H154" s="140">
        <v>0</v>
      </c>
      <c r="I154" s="139">
        <f t="shared" si="1"/>
        <v>0</v>
      </c>
      <c r="J154" s="140">
        <v>41.2</v>
      </c>
      <c r="K154" s="139">
        <f t="shared" si="2"/>
        <v>586.33000000000004</v>
      </c>
      <c r="L154" s="139">
        <v>21</v>
      </c>
      <c r="M154" s="139">
        <f t="shared" si="3"/>
        <v>0</v>
      </c>
      <c r="N154" s="138">
        <v>0</v>
      </c>
      <c r="O154" s="138">
        <f t="shared" si="4"/>
        <v>0</v>
      </c>
      <c r="P154" s="138">
        <v>0</v>
      </c>
      <c r="Q154" s="138">
        <f t="shared" si="5"/>
        <v>0</v>
      </c>
      <c r="R154" s="139"/>
      <c r="S154" s="139" t="s">
        <v>122</v>
      </c>
      <c r="T154" s="139" t="s">
        <v>122</v>
      </c>
      <c r="U154" s="139">
        <v>0.11</v>
      </c>
      <c r="V154" s="139">
        <f t="shared" si="6"/>
        <v>1.57</v>
      </c>
      <c r="W154" s="139"/>
      <c r="X154" s="139" t="s">
        <v>287</v>
      </c>
      <c r="Y154" s="139" t="s">
        <v>112</v>
      </c>
      <c r="Z154" s="129"/>
      <c r="AA154" s="129"/>
      <c r="AB154" s="129"/>
      <c r="AC154" s="129"/>
      <c r="AD154" s="129"/>
      <c r="AE154" s="129"/>
      <c r="AF154" s="129"/>
      <c r="AG154" s="129" t="s">
        <v>288</v>
      </c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</row>
    <row r="155" spans="1:60" ht="22.5" outlineLevel="1" x14ac:dyDescent="0.2">
      <c r="A155" s="158">
        <v>59</v>
      </c>
      <c r="B155" s="159" t="s">
        <v>297</v>
      </c>
      <c r="C155" s="165" t="s">
        <v>298</v>
      </c>
      <c r="D155" s="160" t="s">
        <v>187</v>
      </c>
      <c r="E155" s="161">
        <v>7.1156100000000002</v>
      </c>
      <c r="F155" s="162"/>
      <c r="G155" s="163">
        <f t="shared" si="0"/>
        <v>0</v>
      </c>
      <c r="H155" s="140">
        <v>0</v>
      </c>
      <c r="I155" s="139">
        <f t="shared" si="1"/>
        <v>0</v>
      </c>
      <c r="J155" s="140">
        <v>550</v>
      </c>
      <c r="K155" s="139">
        <f t="shared" si="2"/>
        <v>3913.59</v>
      </c>
      <c r="L155" s="139">
        <v>21</v>
      </c>
      <c r="M155" s="139">
        <f t="shared" si="3"/>
        <v>0</v>
      </c>
      <c r="N155" s="138">
        <v>0</v>
      </c>
      <c r="O155" s="138">
        <f t="shared" si="4"/>
        <v>0</v>
      </c>
      <c r="P155" s="138">
        <v>0</v>
      </c>
      <c r="Q155" s="138">
        <f t="shared" si="5"/>
        <v>0</v>
      </c>
      <c r="R155" s="139"/>
      <c r="S155" s="139" t="s">
        <v>122</v>
      </c>
      <c r="T155" s="139" t="s">
        <v>122</v>
      </c>
      <c r="U155" s="139">
        <v>0</v>
      </c>
      <c r="V155" s="139">
        <f t="shared" si="6"/>
        <v>0</v>
      </c>
      <c r="W155" s="139"/>
      <c r="X155" s="139" t="s">
        <v>287</v>
      </c>
      <c r="Y155" s="139" t="s">
        <v>112</v>
      </c>
      <c r="Z155" s="129"/>
      <c r="AA155" s="129"/>
      <c r="AB155" s="129"/>
      <c r="AC155" s="129"/>
      <c r="AD155" s="129"/>
      <c r="AE155" s="129"/>
      <c r="AF155" s="129"/>
      <c r="AG155" s="129" t="s">
        <v>288</v>
      </c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</row>
    <row r="156" spans="1:60" outlineLevel="1" x14ac:dyDescent="0.2">
      <c r="A156" s="152">
        <v>60</v>
      </c>
      <c r="B156" s="153" t="s">
        <v>299</v>
      </c>
      <c r="C156" s="166" t="s">
        <v>300</v>
      </c>
      <c r="D156" s="154" t="s">
        <v>187</v>
      </c>
      <c r="E156" s="155">
        <v>7.1156100000000002</v>
      </c>
      <c r="F156" s="156"/>
      <c r="G156" s="157">
        <f t="shared" si="0"/>
        <v>0</v>
      </c>
      <c r="H156" s="140">
        <v>0</v>
      </c>
      <c r="I156" s="139">
        <f t="shared" si="1"/>
        <v>0</v>
      </c>
      <c r="J156" s="140">
        <v>12.7</v>
      </c>
      <c r="K156" s="139">
        <f t="shared" si="2"/>
        <v>90.37</v>
      </c>
      <c r="L156" s="139">
        <v>21</v>
      </c>
      <c r="M156" s="139">
        <f t="shared" si="3"/>
        <v>0</v>
      </c>
      <c r="N156" s="138">
        <v>0</v>
      </c>
      <c r="O156" s="138">
        <f t="shared" si="4"/>
        <v>0</v>
      </c>
      <c r="P156" s="138">
        <v>0</v>
      </c>
      <c r="Q156" s="138">
        <f t="shared" si="5"/>
        <v>0</v>
      </c>
      <c r="R156" s="139"/>
      <c r="S156" s="139" t="s">
        <v>122</v>
      </c>
      <c r="T156" s="139" t="s">
        <v>122</v>
      </c>
      <c r="U156" s="139">
        <v>6.0000000000000001E-3</v>
      </c>
      <c r="V156" s="139">
        <f t="shared" si="6"/>
        <v>0.04</v>
      </c>
      <c r="W156" s="139"/>
      <c r="X156" s="139" t="s">
        <v>287</v>
      </c>
      <c r="Y156" s="139" t="s">
        <v>112</v>
      </c>
      <c r="Z156" s="129"/>
      <c r="AA156" s="129"/>
      <c r="AB156" s="129"/>
      <c r="AC156" s="129"/>
      <c r="AD156" s="129"/>
      <c r="AE156" s="129"/>
      <c r="AF156" s="129"/>
      <c r="AG156" s="129" t="s">
        <v>288</v>
      </c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</row>
    <row r="157" spans="1:60" x14ac:dyDescent="0.2">
      <c r="A157" s="3"/>
      <c r="B157" s="4"/>
      <c r="C157" s="168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15</v>
      </c>
      <c r="AF157">
        <v>21</v>
      </c>
      <c r="AG157" t="s">
        <v>90</v>
      </c>
    </row>
    <row r="158" spans="1:60" x14ac:dyDescent="0.2">
      <c r="A158" s="132"/>
      <c r="B158" s="133" t="s">
        <v>27</v>
      </c>
      <c r="C158" s="169"/>
      <c r="D158" s="134"/>
      <c r="E158" s="135"/>
      <c r="F158" s="135"/>
      <c r="G158" s="151">
        <f>G8+G12+G21+G36+G42+G46+G48+G70+G72+G88+G96+G114+G133+G142+G149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301</v>
      </c>
    </row>
    <row r="159" spans="1:60" x14ac:dyDescent="0.2">
      <c r="A159" s="3"/>
      <c r="B159" s="4"/>
      <c r="C159" s="168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68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69" t="s">
        <v>302</v>
      </c>
      <c r="B161" s="269"/>
      <c r="C161" s="270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50"/>
      <c r="B162" s="251"/>
      <c r="C162" s="252"/>
      <c r="D162" s="251"/>
      <c r="E162" s="251"/>
      <c r="F162" s="251"/>
      <c r="G162" s="25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G162" t="s">
        <v>303</v>
      </c>
    </row>
    <row r="163" spans="1:33" x14ac:dyDescent="0.2">
      <c r="A163" s="254"/>
      <c r="B163" s="255"/>
      <c r="C163" s="256"/>
      <c r="D163" s="255"/>
      <c r="E163" s="255"/>
      <c r="F163" s="255"/>
      <c r="G163" s="25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54"/>
      <c r="B164" s="255"/>
      <c r="C164" s="256"/>
      <c r="D164" s="255"/>
      <c r="E164" s="255"/>
      <c r="F164" s="255"/>
      <c r="G164" s="25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54"/>
      <c r="B165" s="255"/>
      <c r="C165" s="256"/>
      <c r="D165" s="255"/>
      <c r="E165" s="255"/>
      <c r="F165" s="255"/>
      <c r="G165" s="25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58"/>
      <c r="B166" s="259"/>
      <c r="C166" s="260"/>
      <c r="D166" s="259"/>
      <c r="E166" s="259"/>
      <c r="F166" s="259"/>
      <c r="G166" s="26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3"/>
      <c r="B167" s="4"/>
      <c r="C167" s="16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C168" s="170"/>
      <c r="D168" s="10"/>
      <c r="AG168" t="s">
        <v>304</v>
      </c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62:G166"/>
    <mergeCell ref="A1:G1"/>
    <mergeCell ref="C2:G2"/>
    <mergeCell ref="C3:G3"/>
    <mergeCell ref="C4:G4"/>
    <mergeCell ref="A161:C16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N54" sqref="N54:N55"/>
    </sheetView>
  </sheetViews>
  <sheetFormatPr defaultRowHeight="12.75" x14ac:dyDescent="0.2"/>
  <cols>
    <col min="1" max="1" width="48.140625" style="191" customWidth="1"/>
    <col min="2" max="2" width="5.7109375" style="192" customWidth="1"/>
    <col min="3" max="3" width="6" style="192" customWidth="1"/>
    <col min="4" max="5" width="14.42578125" style="193" customWidth="1"/>
  </cols>
  <sheetData>
    <row r="1" spans="1:5" ht="33" customHeight="1" thickBot="1" x14ac:dyDescent="0.25">
      <c r="A1" s="271" t="s">
        <v>305</v>
      </c>
      <c r="B1" s="271"/>
      <c r="C1" s="271"/>
      <c r="D1" s="271"/>
      <c r="E1" s="271"/>
    </row>
    <row r="2" spans="1:5" ht="14.45" customHeight="1" x14ac:dyDescent="0.2">
      <c r="A2" s="171" t="s">
        <v>306</v>
      </c>
      <c r="B2" s="172" t="s">
        <v>307</v>
      </c>
      <c r="C2" s="172" t="s">
        <v>308</v>
      </c>
      <c r="D2" s="173" t="s">
        <v>309</v>
      </c>
      <c r="E2" s="174" t="s">
        <v>310</v>
      </c>
    </row>
    <row r="3" spans="1:5" x14ac:dyDescent="0.2">
      <c r="A3" s="175" t="s">
        <v>311</v>
      </c>
      <c r="B3" s="176"/>
      <c r="C3" s="176"/>
      <c r="D3" s="177"/>
      <c r="E3" s="178">
        <f>SUM(E4:E22)</f>
        <v>0</v>
      </c>
    </row>
    <row r="4" spans="1:5" x14ac:dyDescent="0.2">
      <c r="A4" s="179" t="s">
        <v>312</v>
      </c>
      <c r="B4" s="180" t="s">
        <v>313</v>
      </c>
      <c r="C4" s="180">
        <v>1</v>
      </c>
      <c r="D4" s="195"/>
      <c r="E4" s="181">
        <f t="shared" ref="E4:E22" si="0">C4*D4</f>
        <v>0</v>
      </c>
    </row>
    <row r="5" spans="1:5" x14ac:dyDescent="0.2">
      <c r="A5" s="179" t="s">
        <v>314</v>
      </c>
      <c r="B5" s="180" t="s">
        <v>313</v>
      </c>
      <c r="C5" s="180">
        <v>1</v>
      </c>
      <c r="D5" s="195"/>
      <c r="E5" s="181">
        <f t="shared" si="0"/>
        <v>0</v>
      </c>
    </row>
    <row r="6" spans="1:5" x14ac:dyDescent="0.2">
      <c r="A6" s="179" t="s">
        <v>315</v>
      </c>
      <c r="B6" s="180" t="s">
        <v>313</v>
      </c>
      <c r="C6" s="180">
        <v>1</v>
      </c>
      <c r="D6" s="195"/>
      <c r="E6" s="181">
        <f t="shared" si="0"/>
        <v>0</v>
      </c>
    </row>
    <row r="7" spans="1:5" x14ac:dyDescent="0.2">
      <c r="A7" s="179" t="s">
        <v>316</v>
      </c>
      <c r="B7" s="180" t="s">
        <v>130</v>
      </c>
      <c r="C7" s="180">
        <v>10</v>
      </c>
      <c r="D7" s="195"/>
      <c r="E7" s="181">
        <f t="shared" si="0"/>
        <v>0</v>
      </c>
    </row>
    <row r="8" spans="1:5" x14ac:dyDescent="0.2">
      <c r="A8" s="179" t="s">
        <v>317</v>
      </c>
      <c r="B8" s="180" t="s">
        <v>130</v>
      </c>
      <c r="C8" s="180">
        <v>15</v>
      </c>
      <c r="D8" s="195"/>
      <c r="E8" s="181">
        <f t="shared" si="0"/>
        <v>0</v>
      </c>
    </row>
    <row r="9" spans="1:5" x14ac:dyDescent="0.2">
      <c r="A9" s="179" t="s">
        <v>318</v>
      </c>
      <c r="B9" s="180" t="s">
        <v>130</v>
      </c>
      <c r="C9" s="180">
        <v>16</v>
      </c>
      <c r="D9" s="195"/>
      <c r="E9" s="181">
        <f t="shared" si="0"/>
        <v>0</v>
      </c>
    </row>
    <row r="10" spans="1:5" x14ac:dyDescent="0.2">
      <c r="A10" s="179" t="s">
        <v>319</v>
      </c>
      <c r="B10" s="180" t="s">
        <v>130</v>
      </c>
      <c r="C10" s="180">
        <v>8</v>
      </c>
      <c r="D10" s="195"/>
      <c r="E10" s="181">
        <f t="shared" si="0"/>
        <v>0</v>
      </c>
    </row>
    <row r="11" spans="1:5" x14ac:dyDescent="0.2">
      <c r="A11" s="179" t="s">
        <v>320</v>
      </c>
      <c r="B11" s="180" t="s">
        <v>130</v>
      </c>
      <c r="C11" s="180">
        <v>15</v>
      </c>
      <c r="D11" s="195"/>
      <c r="E11" s="181">
        <f t="shared" si="0"/>
        <v>0</v>
      </c>
    </row>
    <row r="12" spans="1:5" x14ac:dyDescent="0.2">
      <c r="A12" s="179" t="s">
        <v>321</v>
      </c>
      <c r="B12" s="180" t="s">
        <v>130</v>
      </c>
      <c r="C12" s="180">
        <v>15</v>
      </c>
      <c r="D12" s="195"/>
      <c r="E12" s="181">
        <f t="shared" si="0"/>
        <v>0</v>
      </c>
    </row>
    <row r="13" spans="1:5" x14ac:dyDescent="0.2">
      <c r="A13" s="179" t="s">
        <v>322</v>
      </c>
      <c r="B13" s="180" t="s">
        <v>323</v>
      </c>
      <c r="C13" s="180">
        <v>2</v>
      </c>
      <c r="D13" s="195"/>
      <c r="E13" s="181">
        <f t="shared" si="0"/>
        <v>0</v>
      </c>
    </row>
    <row r="14" spans="1:5" x14ac:dyDescent="0.2">
      <c r="A14" s="179" t="s">
        <v>324</v>
      </c>
      <c r="B14" s="180" t="s">
        <v>323</v>
      </c>
      <c r="C14" s="180">
        <v>2</v>
      </c>
      <c r="D14" s="195"/>
      <c r="E14" s="181">
        <f t="shared" si="0"/>
        <v>0</v>
      </c>
    </row>
    <row r="15" spans="1:5" x14ac:dyDescent="0.2">
      <c r="A15" s="179" t="s">
        <v>325</v>
      </c>
      <c r="B15" s="180" t="s">
        <v>323</v>
      </c>
      <c r="C15" s="180">
        <v>4</v>
      </c>
      <c r="D15" s="195"/>
      <c r="E15" s="181">
        <f t="shared" si="0"/>
        <v>0</v>
      </c>
    </row>
    <row r="16" spans="1:5" x14ac:dyDescent="0.2">
      <c r="A16" s="179" t="s">
        <v>326</v>
      </c>
      <c r="B16" s="180" t="s">
        <v>323</v>
      </c>
      <c r="C16" s="180">
        <v>2</v>
      </c>
      <c r="D16" s="195"/>
      <c r="E16" s="181">
        <f t="shared" si="0"/>
        <v>0</v>
      </c>
    </row>
    <row r="17" spans="1:5" x14ac:dyDescent="0.2">
      <c r="A17" s="179" t="s">
        <v>327</v>
      </c>
      <c r="B17" s="180" t="s">
        <v>323</v>
      </c>
      <c r="C17" s="180">
        <v>30</v>
      </c>
      <c r="D17" s="195"/>
      <c r="E17" s="181">
        <f t="shared" si="0"/>
        <v>0</v>
      </c>
    </row>
    <row r="18" spans="1:5" x14ac:dyDescent="0.2">
      <c r="A18" s="179" t="s">
        <v>328</v>
      </c>
      <c r="B18" s="180" t="s">
        <v>130</v>
      </c>
      <c r="C18" s="180">
        <v>10</v>
      </c>
      <c r="D18" s="195"/>
      <c r="E18" s="181">
        <f t="shared" si="0"/>
        <v>0</v>
      </c>
    </row>
    <row r="19" spans="1:5" x14ac:dyDescent="0.2">
      <c r="A19" s="179" t="s">
        <v>329</v>
      </c>
      <c r="B19" s="180" t="s">
        <v>313</v>
      </c>
      <c r="C19" s="180">
        <v>1</v>
      </c>
      <c r="D19" s="195"/>
      <c r="E19" s="181">
        <f t="shared" si="0"/>
        <v>0</v>
      </c>
    </row>
    <row r="20" spans="1:5" x14ac:dyDescent="0.2">
      <c r="A20" s="179" t="s">
        <v>330</v>
      </c>
      <c r="B20" s="180" t="s">
        <v>313</v>
      </c>
      <c r="C20" s="180">
        <v>1</v>
      </c>
      <c r="D20" s="195"/>
      <c r="E20" s="181">
        <f t="shared" si="0"/>
        <v>0</v>
      </c>
    </row>
    <row r="21" spans="1:5" x14ac:dyDescent="0.2">
      <c r="A21" s="179" t="s">
        <v>331</v>
      </c>
      <c r="B21" s="180" t="s">
        <v>323</v>
      </c>
      <c r="C21" s="180">
        <v>5</v>
      </c>
      <c r="D21" s="195"/>
      <c r="E21" s="181">
        <f t="shared" si="0"/>
        <v>0</v>
      </c>
    </row>
    <row r="22" spans="1:5" x14ac:dyDescent="0.2">
      <c r="A22" s="179" t="s">
        <v>332</v>
      </c>
      <c r="B22" s="180" t="s">
        <v>323</v>
      </c>
      <c r="C22" s="180">
        <v>5</v>
      </c>
      <c r="D22" s="195"/>
      <c r="E22" s="181">
        <f t="shared" si="0"/>
        <v>0</v>
      </c>
    </row>
    <row r="23" spans="1:5" x14ac:dyDescent="0.2">
      <c r="A23" s="175" t="s">
        <v>333</v>
      </c>
      <c r="B23" s="176"/>
      <c r="C23" s="176"/>
      <c r="D23" s="177"/>
      <c r="E23" s="178">
        <f>SUM(E24:E35)</f>
        <v>0</v>
      </c>
    </row>
    <row r="24" spans="1:5" x14ac:dyDescent="0.2">
      <c r="A24" s="179" t="s">
        <v>334</v>
      </c>
      <c r="B24" s="180" t="s">
        <v>130</v>
      </c>
      <c r="C24" s="180">
        <v>8</v>
      </c>
      <c r="D24" s="195"/>
      <c r="E24" s="181">
        <f t="shared" ref="E24:E35" si="1">C24*D24</f>
        <v>0</v>
      </c>
    </row>
    <row r="25" spans="1:5" x14ac:dyDescent="0.2">
      <c r="A25" s="179" t="s">
        <v>335</v>
      </c>
      <c r="B25" s="180" t="s">
        <v>130</v>
      </c>
      <c r="C25" s="180">
        <v>6</v>
      </c>
      <c r="D25" s="195"/>
      <c r="E25" s="181">
        <f t="shared" si="1"/>
        <v>0</v>
      </c>
    </row>
    <row r="26" spans="1:5" x14ac:dyDescent="0.2">
      <c r="A26" s="179" t="s">
        <v>336</v>
      </c>
      <c r="B26" s="180" t="s">
        <v>130</v>
      </c>
      <c r="C26" s="180">
        <v>6</v>
      </c>
      <c r="D26" s="195"/>
      <c r="E26" s="181">
        <f t="shared" si="1"/>
        <v>0</v>
      </c>
    </row>
    <row r="27" spans="1:5" x14ac:dyDescent="0.2">
      <c r="A27" s="179" t="s">
        <v>337</v>
      </c>
      <c r="B27" s="180" t="s">
        <v>130</v>
      </c>
      <c r="C27" s="180">
        <v>8</v>
      </c>
      <c r="D27" s="195"/>
      <c r="E27" s="181">
        <f t="shared" si="1"/>
        <v>0</v>
      </c>
    </row>
    <row r="28" spans="1:5" x14ac:dyDescent="0.2">
      <c r="A28" s="179" t="s">
        <v>338</v>
      </c>
      <c r="B28" s="180" t="s">
        <v>323</v>
      </c>
      <c r="C28" s="180">
        <v>3</v>
      </c>
      <c r="D28" s="195"/>
      <c r="E28" s="181">
        <f t="shared" si="1"/>
        <v>0</v>
      </c>
    </row>
    <row r="29" spans="1:5" x14ac:dyDescent="0.2">
      <c r="A29" s="179" t="s">
        <v>339</v>
      </c>
      <c r="B29" s="180" t="s">
        <v>323</v>
      </c>
      <c r="C29" s="180">
        <v>7</v>
      </c>
      <c r="D29" s="195"/>
      <c r="E29" s="181">
        <f t="shared" si="1"/>
        <v>0</v>
      </c>
    </row>
    <row r="30" spans="1:5" x14ac:dyDescent="0.2">
      <c r="A30" s="179" t="s">
        <v>340</v>
      </c>
      <c r="B30" s="180" t="s">
        <v>323</v>
      </c>
      <c r="C30" s="180">
        <v>3</v>
      </c>
      <c r="D30" s="195"/>
      <c r="E30" s="181">
        <f t="shared" si="1"/>
        <v>0</v>
      </c>
    </row>
    <row r="31" spans="1:5" x14ac:dyDescent="0.2">
      <c r="A31" s="179" t="s">
        <v>328</v>
      </c>
      <c r="B31" s="180" t="s">
        <v>130</v>
      </c>
      <c r="C31" s="180">
        <v>6</v>
      </c>
      <c r="D31" s="195"/>
      <c r="E31" s="181">
        <f t="shared" si="1"/>
        <v>0</v>
      </c>
    </row>
    <row r="32" spans="1:5" x14ac:dyDescent="0.2">
      <c r="A32" s="179" t="s">
        <v>341</v>
      </c>
      <c r="B32" s="180" t="s">
        <v>313</v>
      </c>
      <c r="C32" s="180">
        <v>1</v>
      </c>
      <c r="D32" s="195"/>
      <c r="E32" s="181">
        <f t="shared" si="1"/>
        <v>0</v>
      </c>
    </row>
    <row r="33" spans="1:5" x14ac:dyDescent="0.2">
      <c r="A33" s="179" t="s">
        <v>370</v>
      </c>
      <c r="B33" s="180" t="s">
        <v>323</v>
      </c>
      <c r="C33" s="182">
        <v>1</v>
      </c>
      <c r="D33" s="194"/>
      <c r="E33" s="181">
        <f t="shared" si="1"/>
        <v>0</v>
      </c>
    </row>
    <row r="34" spans="1:5" x14ac:dyDescent="0.2">
      <c r="A34" s="179" t="s">
        <v>342</v>
      </c>
      <c r="B34" s="180" t="s">
        <v>323</v>
      </c>
      <c r="C34" s="182">
        <v>1</v>
      </c>
      <c r="D34" s="195"/>
      <c r="E34" s="181">
        <f t="shared" si="1"/>
        <v>0</v>
      </c>
    </row>
    <row r="35" spans="1:5" x14ac:dyDescent="0.2">
      <c r="A35" s="179" t="s">
        <v>343</v>
      </c>
      <c r="B35" s="180" t="s">
        <v>323</v>
      </c>
      <c r="C35" s="180">
        <v>1</v>
      </c>
      <c r="D35" s="195"/>
      <c r="E35" s="181">
        <f t="shared" si="1"/>
        <v>0</v>
      </c>
    </row>
    <row r="36" spans="1:5" x14ac:dyDescent="0.2">
      <c r="A36" s="175" t="s">
        <v>366</v>
      </c>
      <c r="B36" s="176"/>
      <c r="C36" s="176"/>
      <c r="D36" s="177"/>
      <c r="E36" s="178">
        <f>SUM(E37:E38)</f>
        <v>0</v>
      </c>
    </row>
    <row r="37" spans="1:5" x14ac:dyDescent="0.2">
      <c r="A37" s="179" t="s">
        <v>344</v>
      </c>
      <c r="B37" s="180" t="s">
        <v>323</v>
      </c>
      <c r="C37" s="182">
        <v>5</v>
      </c>
      <c r="D37" s="194"/>
      <c r="E37" s="181">
        <f>C37*D37</f>
        <v>0</v>
      </c>
    </row>
    <row r="38" spans="1:5" x14ac:dyDescent="0.2">
      <c r="A38" s="179" t="s">
        <v>345</v>
      </c>
      <c r="B38" s="180" t="s">
        <v>323</v>
      </c>
      <c r="C38" s="182">
        <v>5</v>
      </c>
      <c r="D38" s="194"/>
      <c r="E38" s="181">
        <f>C38*D38</f>
        <v>0</v>
      </c>
    </row>
    <row r="39" spans="1:5" x14ac:dyDescent="0.2">
      <c r="A39" s="175" t="s">
        <v>346</v>
      </c>
      <c r="B39" s="176"/>
      <c r="C39" s="176"/>
      <c r="D39" s="177"/>
      <c r="E39" s="178">
        <f>SUM(E40:E61)</f>
        <v>0</v>
      </c>
    </row>
    <row r="40" spans="1:5" x14ac:dyDescent="0.2">
      <c r="A40" s="179" t="s">
        <v>347</v>
      </c>
      <c r="B40" s="180" t="s">
        <v>323</v>
      </c>
      <c r="C40" s="180">
        <v>5</v>
      </c>
      <c r="D40" s="194"/>
      <c r="E40" s="181">
        <f t="shared" ref="E40:E54" si="2">C40*D40</f>
        <v>0</v>
      </c>
    </row>
    <row r="41" spans="1:5" x14ac:dyDescent="0.2">
      <c r="A41" s="179" t="s">
        <v>348</v>
      </c>
      <c r="B41" s="180" t="s">
        <v>323</v>
      </c>
      <c r="C41" s="180">
        <v>5</v>
      </c>
      <c r="D41" s="194"/>
      <c r="E41" s="181">
        <f t="shared" si="2"/>
        <v>0</v>
      </c>
    </row>
    <row r="42" spans="1:5" x14ac:dyDescent="0.2">
      <c r="A42" s="179" t="s">
        <v>349</v>
      </c>
      <c r="B42" s="180" t="s">
        <v>323</v>
      </c>
      <c r="C42" s="180">
        <v>5</v>
      </c>
      <c r="D42" s="194"/>
      <c r="E42" s="181">
        <f t="shared" si="2"/>
        <v>0</v>
      </c>
    </row>
    <row r="43" spans="1:5" x14ac:dyDescent="0.2">
      <c r="A43" s="179" t="s">
        <v>350</v>
      </c>
      <c r="B43" s="180" t="s">
        <v>323</v>
      </c>
      <c r="C43" s="180">
        <v>5</v>
      </c>
      <c r="D43" s="195"/>
      <c r="E43" s="181">
        <f t="shared" si="2"/>
        <v>0</v>
      </c>
    </row>
    <row r="44" spans="1:5" x14ac:dyDescent="0.2">
      <c r="A44" s="183" t="s">
        <v>351</v>
      </c>
      <c r="B44" s="182" t="s">
        <v>323</v>
      </c>
      <c r="C44" s="182">
        <v>2</v>
      </c>
      <c r="D44" s="194"/>
      <c r="E44" s="184">
        <f t="shared" si="2"/>
        <v>0</v>
      </c>
    </row>
    <row r="45" spans="1:5" x14ac:dyDescent="0.2">
      <c r="A45" s="183" t="s">
        <v>352</v>
      </c>
      <c r="B45" s="182" t="s">
        <v>323</v>
      </c>
      <c r="C45" s="182">
        <v>2</v>
      </c>
      <c r="D45" s="194"/>
      <c r="E45" s="184">
        <f t="shared" si="2"/>
        <v>0</v>
      </c>
    </row>
    <row r="46" spans="1:5" x14ac:dyDescent="0.2">
      <c r="A46" s="183" t="s">
        <v>353</v>
      </c>
      <c r="B46" s="182" t="s">
        <v>323</v>
      </c>
      <c r="C46" s="182">
        <v>2</v>
      </c>
      <c r="D46" s="194"/>
      <c r="E46" s="184">
        <f t="shared" si="2"/>
        <v>0</v>
      </c>
    </row>
    <row r="47" spans="1:5" x14ac:dyDescent="0.2">
      <c r="A47" s="183" t="s">
        <v>354</v>
      </c>
      <c r="B47" s="182" t="s">
        <v>323</v>
      </c>
      <c r="C47" s="182">
        <v>2</v>
      </c>
      <c r="D47" s="195"/>
      <c r="E47" s="184">
        <f t="shared" si="2"/>
        <v>0</v>
      </c>
    </row>
    <row r="48" spans="1:5" x14ac:dyDescent="0.2">
      <c r="A48" s="183" t="s">
        <v>332</v>
      </c>
      <c r="B48" s="182" t="s">
        <v>323</v>
      </c>
      <c r="C48" s="182">
        <v>2</v>
      </c>
      <c r="D48" s="195"/>
      <c r="E48" s="184">
        <f t="shared" si="2"/>
        <v>0</v>
      </c>
    </row>
    <row r="49" spans="1:5" x14ac:dyDescent="0.2">
      <c r="A49" s="183" t="s">
        <v>355</v>
      </c>
      <c r="B49" s="182" t="s">
        <v>323</v>
      </c>
      <c r="C49" s="182">
        <v>6</v>
      </c>
      <c r="D49" s="194"/>
      <c r="E49" s="184">
        <f t="shared" si="2"/>
        <v>0</v>
      </c>
    </row>
    <row r="50" spans="1:5" x14ac:dyDescent="0.2">
      <c r="A50" s="183" t="s">
        <v>367</v>
      </c>
      <c r="B50" s="182" t="s">
        <v>323</v>
      </c>
      <c r="C50" s="182">
        <v>1</v>
      </c>
      <c r="D50" s="194"/>
      <c r="E50" s="184">
        <f t="shared" si="2"/>
        <v>0</v>
      </c>
    </row>
    <row r="51" spans="1:5" x14ac:dyDescent="0.2">
      <c r="A51" s="183" t="s">
        <v>368</v>
      </c>
      <c r="B51" s="182" t="s">
        <v>323</v>
      </c>
      <c r="C51" s="182">
        <v>1</v>
      </c>
      <c r="D51" s="194"/>
      <c r="E51" s="184">
        <f t="shared" si="2"/>
        <v>0</v>
      </c>
    </row>
    <row r="52" spans="1:5" x14ac:dyDescent="0.2">
      <c r="A52" s="183" t="s">
        <v>356</v>
      </c>
      <c r="B52" s="182" t="s">
        <v>323</v>
      </c>
      <c r="C52" s="182">
        <v>1</v>
      </c>
      <c r="D52" s="194"/>
      <c r="E52" s="184">
        <f t="shared" si="2"/>
        <v>0</v>
      </c>
    </row>
    <row r="53" spans="1:5" x14ac:dyDescent="0.2">
      <c r="A53" s="183" t="s">
        <v>369</v>
      </c>
      <c r="B53" s="182" t="s">
        <v>323</v>
      </c>
      <c r="C53" s="182">
        <v>1</v>
      </c>
      <c r="D53" s="194"/>
      <c r="E53" s="184">
        <f t="shared" si="2"/>
        <v>0</v>
      </c>
    </row>
    <row r="54" spans="1:5" x14ac:dyDescent="0.2">
      <c r="A54" s="183" t="s">
        <v>357</v>
      </c>
      <c r="B54" s="182" t="s">
        <v>323</v>
      </c>
      <c r="C54" s="182">
        <v>1</v>
      </c>
      <c r="D54" s="195"/>
      <c r="E54" s="184">
        <f t="shared" si="2"/>
        <v>0</v>
      </c>
    </row>
    <row r="55" spans="1:5" x14ac:dyDescent="0.2">
      <c r="A55" s="185" t="s">
        <v>358</v>
      </c>
      <c r="B55" s="186" t="s">
        <v>323</v>
      </c>
      <c r="C55" s="186">
        <v>2</v>
      </c>
      <c r="D55" s="194"/>
      <c r="E55" s="184">
        <f>D55*C55</f>
        <v>0</v>
      </c>
    </row>
    <row r="56" spans="1:5" x14ac:dyDescent="0.2">
      <c r="A56" s="185" t="s">
        <v>359</v>
      </c>
      <c r="B56" s="186" t="s">
        <v>323</v>
      </c>
      <c r="C56" s="186">
        <v>2</v>
      </c>
      <c r="D56" s="195"/>
      <c r="E56" s="184">
        <f>D56*C56</f>
        <v>0</v>
      </c>
    </row>
    <row r="57" spans="1:5" x14ac:dyDescent="0.2">
      <c r="A57" s="185" t="s">
        <v>360</v>
      </c>
      <c r="B57" s="186" t="s">
        <v>323</v>
      </c>
      <c r="C57" s="186">
        <v>2</v>
      </c>
      <c r="D57" s="195"/>
      <c r="E57" s="184">
        <f>D57*C57</f>
        <v>0</v>
      </c>
    </row>
    <row r="58" spans="1:5" x14ac:dyDescent="0.2">
      <c r="A58" s="183" t="s">
        <v>361</v>
      </c>
      <c r="B58" s="182" t="s">
        <v>323</v>
      </c>
      <c r="C58" s="182">
        <v>2</v>
      </c>
      <c r="D58" s="195"/>
      <c r="E58" s="184">
        <f>C58*D58</f>
        <v>0</v>
      </c>
    </row>
    <row r="59" spans="1:5" x14ac:dyDescent="0.2">
      <c r="A59" s="183" t="s">
        <v>372</v>
      </c>
      <c r="B59" s="182" t="s">
        <v>323</v>
      </c>
      <c r="C59" s="182">
        <v>1</v>
      </c>
      <c r="D59" s="194"/>
      <c r="E59" s="184">
        <f>C59*D59</f>
        <v>0</v>
      </c>
    </row>
    <row r="60" spans="1:5" x14ac:dyDescent="0.2">
      <c r="A60" s="183" t="s">
        <v>362</v>
      </c>
      <c r="B60" s="182" t="s">
        <v>313</v>
      </c>
      <c r="C60" s="182">
        <v>1</v>
      </c>
      <c r="D60" s="195"/>
      <c r="E60" s="184">
        <f>SUM(D60*1)</f>
        <v>0</v>
      </c>
    </row>
    <row r="61" spans="1:5" x14ac:dyDescent="0.2">
      <c r="A61" s="183" t="s">
        <v>363</v>
      </c>
      <c r="B61" s="182" t="s">
        <v>313</v>
      </c>
      <c r="C61" s="182">
        <v>1</v>
      </c>
      <c r="D61" s="195"/>
      <c r="E61" s="184">
        <f>SUM(D61*1)</f>
        <v>0</v>
      </c>
    </row>
    <row r="62" spans="1:5" x14ac:dyDescent="0.2">
      <c r="A62" s="183" t="s">
        <v>364</v>
      </c>
      <c r="B62" s="182" t="s">
        <v>313</v>
      </c>
      <c r="C62" s="182">
        <v>1</v>
      </c>
      <c r="D62" s="195"/>
      <c r="E62" s="184">
        <f>SUM(D62*1)</f>
        <v>0</v>
      </c>
    </row>
    <row r="63" spans="1:5" ht="13.5" thickBot="1" x14ac:dyDescent="0.25">
      <c r="A63" s="187" t="s">
        <v>365</v>
      </c>
      <c r="B63" s="188"/>
      <c r="C63" s="188"/>
      <c r="D63" s="189"/>
      <c r="E63" s="190">
        <f>E3+E23+E36+E39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0" ma:contentTypeDescription="Vytvoří nový dokument" ma:contentTypeScope="" ma:versionID="b355f718846c3642adf6c8836443fc9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b0b85cf6ec3df31f7bbb0953499e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9CFD63-B67E-4C19-898E-92A08FA377BB}"/>
</file>

<file path=customXml/itemProps2.xml><?xml version="1.0" encoding="utf-8"?>
<ds:datastoreItem xmlns:ds="http://schemas.openxmlformats.org/officeDocument/2006/customXml" ds:itemID="{F63AC765-9F32-408C-9A60-EC540811B128}"/>
</file>

<file path=customXml/itemProps3.xml><?xml version="1.0" encoding="utf-8"?>
<ds:datastoreItem xmlns:ds="http://schemas.openxmlformats.org/officeDocument/2006/customXml" ds:itemID="{DD7A3E69-EC76-4F40-A69A-90EDF16C7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Stavba</vt:lpstr>
      <vt:lpstr>VzorPolozky</vt:lpstr>
      <vt:lpstr>01 01 Pol</vt:lpstr>
      <vt:lpstr>ZTI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Miroslav Geršl</cp:lastModifiedBy>
  <cp:lastPrinted>2019-03-19T12:27:02Z</cp:lastPrinted>
  <dcterms:created xsi:type="dcterms:W3CDTF">2009-04-08T07:15:50Z</dcterms:created>
  <dcterms:modified xsi:type="dcterms:W3CDTF">2023-04-14T11:41:29Z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