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_VZ_2021\VZ-172-2021_OPRAVA CHODBY VODOVA\a_VZ_OPRAVA CHODBY VODOVA_VYZVA\"/>
    </mc:Choice>
  </mc:AlternateContent>
  <bookViews>
    <workbookView xWindow="-120" yWindow="-120" windowWidth="29040" windowHeight="15840" activeTab="2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Stavba!$H$33</definedName>
    <definedName name="CenaCelkem">Stavba!$G$20</definedName>
    <definedName name="CenaCelkemBezDPH">Stavba!$G$19</definedName>
    <definedName name="CenaCelkemVypocet" localSheetId="0">Stavba!$I$33</definedName>
    <definedName name="cisloobjektu">Stavba!#REF!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Stavba!#REF!</definedName>
    <definedName name="dadresa">Stavba!$D$10:$G$10</definedName>
    <definedName name="DIČ" localSheetId="0">Stavba!$I$10</definedName>
    <definedName name="dmisto">Stavba!$E$11:$G$11</definedName>
    <definedName name="DPHSni">Stavba!$G$15</definedName>
    <definedName name="DPHZakl">Stavba!$G$17</definedName>
    <definedName name="dpsc" localSheetId="0">Stavba!$D$11</definedName>
    <definedName name="IČO" localSheetId="0">Stavba!$I$9</definedName>
    <definedName name="Mena">Stavba!$J$20</definedName>
    <definedName name="MistoStavby">Stavba!#REF!</definedName>
    <definedName name="nazevobjektu">Stavba!#REF!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Stavba!#REF!</definedName>
    <definedName name="_xlnm.Print_Titles" localSheetId="2">'01 01 Pol'!$1:$7</definedName>
    <definedName name="oadresa">Stavba!$D$4</definedName>
    <definedName name="Objednatel" localSheetId="0">Stavba!$D$3</definedName>
    <definedName name="Objekt" localSheetId="0">Stavba!$B$29</definedName>
    <definedName name="_xlnm.Print_Area" localSheetId="2">'01 01 Pol'!$A$1:$X$82</definedName>
    <definedName name="_xlnm.Print_Area" localSheetId="0">Stavba!$A$1:$J$34</definedName>
    <definedName name="odic" localSheetId="0">Stavba!$I$4</definedName>
    <definedName name="oico" localSheetId="0">Stavba!$I$3</definedName>
    <definedName name="omisto" localSheetId="0">Stavba!$E$5</definedName>
    <definedName name="onazev" localSheetId="0">Stavba!$D$4</definedName>
    <definedName name="opsc" localSheetId="0">Stavba!$D$5</definedName>
    <definedName name="padresa">Stavba!$D$7</definedName>
    <definedName name="pdic">Stavba!$I$7</definedName>
    <definedName name="pico">Stavba!$I$6</definedName>
    <definedName name="pmisto">Stavba!$E$8</definedName>
    <definedName name="PocetMJ">#REF!</definedName>
    <definedName name="PoptavkaID">Stavba!$A$1</definedName>
    <definedName name="pPSC">Stavba!$D$8</definedName>
    <definedName name="Projektant">Stavba!$D$6</definedName>
    <definedName name="SazbaDPH1" localSheetId="0">Stavba!$E$14</definedName>
    <definedName name="SazbaDPH1">'[1]Krycí list'!$C$30</definedName>
    <definedName name="SazbaDPH2" localSheetId="0">Stavba!$E$16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Stavba!$D$12</definedName>
    <definedName name="Z_B7E7C763_C459_487D_8ABA_5CFDDFBD5A84_.wvu.Cols" localSheetId="0" hidden="1">Stavba!$A:$A</definedName>
    <definedName name="Z_B7E7C763_C459_487D_8ABA_5CFDDFBD5A84_.wvu.PrintArea" localSheetId="0" hidden="1">Stavba!$B$1:$J$27</definedName>
    <definedName name="ZakladDPHSni">Stavba!$G$14</definedName>
    <definedName name="ZakladDPHSniVypocet" localSheetId="0">Stavba!$F$33</definedName>
    <definedName name="ZakladDPHZakl">Stavba!$G$16</definedName>
    <definedName name="ZakladDPHZaklVypocet" localSheetId="0">Stavba!$G$33</definedName>
    <definedName name="ZaObjednatele">Stavba!$G$25</definedName>
    <definedName name="Zaokrouhleni">Stavba!$G$18</definedName>
    <definedName name="ZaZhotovitele">Stavba!$D$25</definedName>
    <definedName name="Zhotovitel">Stavba!$D$9:$G$9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2" l="1"/>
  <c r="G69" i="12" l="1"/>
  <c r="G71" i="12"/>
  <c r="G81" i="12"/>
  <c r="G80" i="12"/>
  <c r="G78" i="12"/>
  <c r="G76" i="12"/>
  <c r="G75" i="12"/>
  <c r="G74" i="12"/>
  <c r="G73" i="12"/>
  <c r="G72" i="12"/>
  <c r="G70" i="12"/>
  <c r="G14" i="12"/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O12" i="12"/>
  <c r="Q12" i="12"/>
  <c r="V12" i="12"/>
  <c r="G13" i="12"/>
  <c r="M14" i="12"/>
  <c r="M13" i="12" s="1"/>
  <c r="I14" i="12"/>
  <c r="I13" i="12" s="1"/>
  <c r="K14" i="12"/>
  <c r="K13" i="12" s="1"/>
  <c r="O14" i="12"/>
  <c r="O13" i="12" s="1"/>
  <c r="Q14" i="12"/>
  <c r="Q13" i="12" s="1"/>
  <c r="V14" i="12"/>
  <c r="V13" i="12" s="1"/>
  <c r="G17" i="12"/>
  <c r="I17" i="12"/>
  <c r="K17" i="12"/>
  <c r="O17" i="12"/>
  <c r="Q17" i="12"/>
  <c r="V17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M31" i="12" s="1"/>
  <c r="I32" i="12"/>
  <c r="I31" i="12" s="1"/>
  <c r="K32" i="12"/>
  <c r="K31" i="12" s="1"/>
  <c r="O32" i="12"/>
  <c r="O31" i="12" s="1"/>
  <c r="Q32" i="12"/>
  <c r="Q31" i="12" s="1"/>
  <c r="V32" i="12"/>
  <c r="V31" i="12" s="1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AD81" i="12"/>
  <c r="F30" i="1" s="1"/>
  <c r="G16" i="12" l="1"/>
  <c r="G31" i="12"/>
  <c r="Q27" i="12"/>
  <c r="I27" i="12"/>
  <c r="O27" i="12"/>
  <c r="O60" i="12"/>
  <c r="K16" i="12"/>
  <c r="V35" i="12"/>
  <c r="G8" i="12"/>
  <c r="G51" i="12"/>
  <c r="O35" i="12"/>
  <c r="I35" i="12"/>
  <c r="K27" i="12"/>
  <c r="I16" i="12"/>
  <c r="G27" i="12"/>
  <c r="AE81" i="12"/>
  <c r="G32" i="1" s="1"/>
  <c r="F33" i="1"/>
  <c r="G14" i="1" s="1"/>
  <c r="V27" i="12"/>
  <c r="V8" i="12"/>
  <c r="G60" i="12"/>
  <c r="K51" i="12"/>
  <c r="K38" i="12"/>
  <c r="Q38" i="12"/>
  <c r="Q8" i="12"/>
  <c r="F31" i="1"/>
  <c r="V60" i="12"/>
  <c r="I51" i="12"/>
  <c r="K35" i="12"/>
  <c r="M35" i="12"/>
  <c r="M27" i="12"/>
  <c r="K8" i="12"/>
  <c r="F32" i="1"/>
  <c r="I8" i="12"/>
  <c r="Q60" i="12"/>
  <c r="V38" i="12"/>
  <c r="I38" i="12"/>
  <c r="G35" i="12"/>
  <c r="O38" i="12"/>
  <c r="V51" i="12"/>
  <c r="K60" i="12"/>
  <c r="I60" i="12"/>
  <c r="Q16" i="12"/>
  <c r="Q51" i="12"/>
  <c r="O51" i="12"/>
  <c r="G38" i="12"/>
  <c r="Q35" i="12"/>
  <c r="V16" i="12"/>
  <c r="O16" i="12"/>
  <c r="O8" i="12"/>
  <c r="M60" i="12"/>
  <c r="M52" i="12"/>
  <c r="M51" i="12" s="1"/>
  <c r="M40" i="12"/>
  <c r="M38" i="12" s="1"/>
  <c r="M17" i="12"/>
  <c r="M16" i="12" s="1"/>
  <c r="M12" i="12"/>
  <c r="M8" i="12" s="1"/>
  <c r="J19" i="1"/>
  <c r="J17" i="1"/>
  <c r="G29" i="1"/>
  <c r="F29" i="1"/>
  <c r="J14" i="1"/>
  <c r="J15" i="1"/>
  <c r="J16" i="1"/>
  <c r="J18" i="1"/>
  <c r="E15" i="1"/>
  <c r="E17" i="1"/>
  <c r="H32" i="1" l="1"/>
  <c r="I32" i="1" s="1"/>
  <c r="G31" i="1"/>
  <c r="H31" i="1" s="1"/>
  <c r="I31" i="1" s="1"/>
  <c r="G30" i="1"/>
  <c r="G33" i="1" s="1"/>
  <c r="A14" i="1"/>
  <c r="G19" i="1" l="1"/>
  <c r="H30" i="1"/>
  <c r="I30" i="1" s="1"/>
  <c r="I33" i="1" s="1"/>
  <c r="A15" i="1"/>
  <c r="G15" i="1"/>
  <c r="H33" i="1" l="1"/>
  <c r="J30" i="1"/>
  <c r="J33" i="1" s="1"/>
  <c r="J31" i="1"/>
  <c r="J32" i="1"/>
  <c r="G68" i="12"/>
  <c r="G82" i="12" s="1"/>
  <c r="G16" i="1" s="1"/>
  <c r="A16" i="1" l="1"/>
  <c r="A17" i="1" l="1"/>
  <c r="G17" i="1"/>
  <c r="A18" i="1" s="1"/>
  <c r="A20" i="1" l="1"/>
  <c r="G20" i="1"/>
  <c r="G18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9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9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0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1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karel.sojka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<sst xmlns="http://schemas.openxmlformats.org/spreadsheetml/2006/main" count="428" uniqueCount="218">
  <si>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</si>
  <si>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</si>
  <si>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</si>
  <si>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</si>
  <si>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</si>
  <si>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</si>
  <si>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</si>
  <si>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</si>
  <si>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</si>
  <si>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</si>
  <si>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</si>
  <si>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</si>
  <si>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</si>
  <si>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</si>
  <si>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</si>
  <si>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</si>
  <si>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</si>
  <si>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</si>
  <si>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</si>
  <si>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</si>
  <si>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</si>
  <si>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</si>
  <si>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</si>
  <si>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</si>
  <si>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</si>
  <si>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</si>
  <si>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</si>
  <si>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</si>
  <si>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</si>
  <si>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</si>
  <si>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</si>
  <si>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</si>
  <si>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</si>
  <si>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</si>
  <si>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</si>
  <si>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</si>
  <si>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</si>
  <si>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Vodova - chodba 3 NP oprava</t>
  </si>
  <si>
    <t>211005</t>
  </si>
  <si>
    <t>Stavba</t>
  </si>
  <si>
    <t>Celkem za stavbu</t>
  </si>
  <si>
    <t>CZK</t>
  </si>
  <si>
    <t>0</t>
  </si>
  <si>
    <t>342</t>
  </si>
  <si>
    <t>Sádrokartonové kce.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</si>
  <si>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</si>
  <si>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</si>
  <si>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</si>
  <si>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</si>
  <si>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</si>
  <si>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</si>
  <si>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</si>
  <si>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</si>
  <si>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776</t>
  </si>
  <si>
    <t>Podlahy povlakové</t>
  </si>
  <si>
    <t>784</t>
  </si>
  <si>
    <t>Malby</t>
  </si>
  <si>
    <t>D96</t>
  </si>
  <si>
    <t>Přesuny suti a vybouraných hmot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</si>
  <si>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</si>
  <si>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</si>
  <si>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</si>
  <si>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</si>
  <si>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</si>
  <si>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</si>
  <si>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</si>
  <si>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</si>
  <si>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</si>
  <si>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</si>
  <si>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</si>
  <si>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</si>
  <si>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</si>
  <si>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</si>
  <si>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</si>
  <si>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</si>
  <si>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</si>
  <si>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</si>
  <si>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</si>
  <si>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</si>
  <si>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</si>
  <si>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</si>
  <si>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</si>
  <si>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</si>
  <si>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</si>
  <si>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</si>
  <si>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</si>
  <si>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VRN-01</t>
  </si>
  <si>
    <t>Zařízení staveniště</t>
  </si>
  <si>
    <t>Soubor</t>
  </si>
  <si>
    <t>Vlastní</t>
  </si>
  <si>
    <t>Indiv</t>
  </si>
  <si>
    <t>Práce</t>
  </si>
  <si>
    <t>POL1_</t>
  </si>
  <si>
    <t>VRN-02</t>
  </si>
  <si>
    <t>Kompletační činnost (IČD)</t>
  </si>
  <si>
    <t>POL1_1</t>
  </si>
  <si>
    <t>VRN-03</t>
  </si>
  <si>
    <t>Provoz investora</t>
  </si>
  <si>
    <t>VRN-05</t>
  </si>
  <si>
    <t>Přesun stavebních kapacit, doprava</t>
  </si>
  <si>
    <t>m2</t>
  </si>
  <si>
    <t>RTS 21/ II</t>
  </si>
  <si>
    <t>32,85*1,4</t>
  </si>
  <si>
    <t>VV</t>
  </si>
  <si>
    <t>602011141RT3</t>
  </si>
  <si>
    <t>Štuk na stěnách vnitřní , ručně tloušťka vrstvy 4 mm</t>
  </si>
  <si>
    <t>3*(32,85*2+1,2+1,4-5,45+0,2*9)</t>
  </si>
  <si>
    <t>-0,7*1,97*7</t>
  </si>
  <si>
    <t>-0,8*1,7*2</t>
  </si>
  <si>
    <t>-5,45*2,1*4</t>
  </si>
  <si>
    <t>-2,7*2,1</t>
  </si>
  <si>
    <t>602011191R00</t>
  </si>
  <si>
    <t xml:space="preserve">Podklad.nátěr stěn pod tenkovr.omítky </t>
  </si>
  <si>
    <t>m</t>
  </si>
  <si>
    <t>612421421R01</t>
  </si>
  <si>
    <t>Oprava vápen.omítek stěn do 60 % pl. - hladkých</t>
  </si>
  <si>
    <t>0,3*(5,45*4+2,65)</t>
  </si>
  <si>
    <t>632411105RT3</t>
  </si>
  <si>
    <t>Samonivelační stěrka , ruč.zpracování tl.5 mm samonivelační polymercementová stěrka</t>
  </si>
  <si>
    <t>632411904R00</t>
  </si>
  <si>
    <t xml:space="preserve">Penetrace savých podkladů </t>
  </si>
  <si>
    <t>941955001R00</t>
  </si>
  <si>
    <t>Lešení lehké pomocné, výška podlahy do 1,2 m</t>
  </si>
  <si>
    <t>podhled : 45,99</t>
  </si>
  <si>
    <t>omítky : 130,127*0,3</t>
  </si>
  <si>
    <t>965048150R01</t>
  </si>
  <si>
    <t>Dočištění povrchu po odstranění PVC</t>
  </si>
  <si>
    <t>978013161R01</t>
  </si>
  <si>
    <t>Otlučení omítek vnitřních stěn v rozsahu do 60 %</t>
  </si>
  <si>
    <t>t</t>
  </si>
  <si>
    <t>Přesun hmot</t>
  </si>
  <si>
    <t>POL7_</t>
  </si>
  <si>
    <t>776101121R00</t>
  </si>
  <si>
    <t>Provedení penetrace podkladu pod.povlak.podlahy</t>
  </si>
  <si>
    <t>776401800R00</t>
  </si>
  <si>
    <t>Demontáž soklíků nebo lišt, pryžových nebo z PVC</t>
  </si>
  <si>
    <t>776421100RU1</t>
  </si>
  <si>
    <t>Lepení podlahových soklíků z PVC a vinylu včetně dodávky soklíku PVC</t>
  </si>
  <si>
    <t>32,85*2+1,2*2+0,2*12</t>
  </si>
  <si>
    <t>-5,45-0,7*9</t>
  </si>
  <si>
    <t>776511820RT1</t>
  </si>
  <si>
    <t>Odstranění PVC a koberců lepených s podložkou z ploch nad 20 m2</t>
  </si>
  <si>
    <t>776521100RT1</t>
  </si>
  <si>
    <t>Lepení povlak.podlah z pásů PVC na Chemopren pouze položení - PVC ve specifikaci</t>
  </si>
  <si>
    <t>776590100U00</t>
  </si>
  <si>
    <t>Vysátí podkladu nášlap ploch podlah</t>
  </si>
  <si>
    <t>POL1_7</t>
  </si>
  <si>
    <t>28412285R</t>
  </si>
  <si>
    <t>Podlahovina PVC tl. 2,0 mm 1,5 x 12 m</t>
  </si>
  <si>
    <t>SPCM</t>
  </si>
  <si>
    <t>Specifikace</t>
  </si>
  <si>
    <t>POL3_1</t>
  </si>
  <si>
    <t>45,99*1,1</t>
  </si>
  <si>
    <t>998776202R00</t>
  </si>
  <si>
    <t>Přesun hmot pro podlahy povlakové, výšky do 12 m</t>
  </si>
  <si>
    <t>784402801R00</t>
  </si>
  <si>
    <t>Odstranění malby oškrábáním v místnosti H do 3,8 m</t>
  </si>
  <si>
    <t xml:space="preserve">40% stávajících omítek : </t>
  </si>
  <si>
    <t>130,127*0,4</t>
  </si>
  <si>
    <t>784191101R00</t>
  </si>
  <si>
    <t>Penetrace podkladu univerzální  1x</t>
  </si>
  <si>
    <t>784195112R00</t>
  </si>
  <si>
    <t>Malba Standard, bílá, bez penetrace, 2 x</t>
  </si>
  <si>
    <t>784442021RT1</t>
  </si>
  <si>
    <t>Malba disperzní interiér.,výška do 3,8m pro sádrokartony, 2 x nátěr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</si>
  <si>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</si>
  <si>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</si>
  <si>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</si>
  <si>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</si>
  <si>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</si>
  <si>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</si>
  <si>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</si>
  <si>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</si>
  <si>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979082111R00</t>
  </si>
  <si>
    <t>Vnitrostaveništní doprava suti do 10 m</t>
  </si>
  <si>
    <t>979082121R00</t>
  </si>
  <si>
    <t>Příplatek k vnitrost. dopravě suti za dalších 5 m</t>
  </si>
  <si>
    <t>979990181R00</t>
  </si>
  <si>
    <t>Poplatek za uložení suti - PVC podlahová krytina, skupina odpadu 200307</t>
  </si>
  <si>
    <t>979093111R00</t>
  </si>
  <si>
    <t>Uložení suti na skládku bez zhutnění</t>
  </si>
  <si>
    <t>SUM</t>
  </si>
  <si>
    <t>Nátěr parapetu</t>
  </si>
  <si>
    <t>kpl</t>
  </si>
  <si>
    <t>Lokální vyspravení parapetu</t>
  </si>
  <si>
    <t>kus</t>
  </si>
  <si>
    <t>Provedení opravného bílého nátěru na topném potrubí vč. očištění</t>
  </si>
  <si>
    <t>Odstranění nátěrů z kovových konstrukcí oškrábáním</t>
  </si>
  <si>
    <t>Nátěr syntetický kovových konstrukcí 2x + 1x email</t>
  </si>
  <si>
    <t>zárubně:0,35*(0,7+1,97*2)*4 = 1,856</t>
  </si>
  <si>
    <t>Zakrývání výplní oken a dveří</t>
  </si>
  <si>
    <t>2,1*(3,77+5,5*3)+2*0,7*10=56,567m2</t>
  </si>
  <si>
    <t>Zakrývání světel, opáskování před malováním</t>
  </si>
  <si>
    <t>Závěrečný úklid</t>
  </si>
  <si>
    <t>Broušení podlahy po nivelaci</t>
  </si>
  <si>
    <t>Kovová revizní dvířka 60x60cm  vč. osazení</t>
  </si>
  <si>
    <t>Kovová revizní dvířka 40x40cm vč. osazení</t>
  </si>
  <si>
    <t>Zakrytí žlabu předstěnou z SDK</t>
  </si>
  <si>
    <t>OP</t>
  </si>
  <si>
    <t>Ostatní prácce</t>
  </si>
  <si>
    <t>BAU - 2</t>
  </si>
  <si>
    <t>130,127*2=260,254</t>
  </si>
  <si>
    <t>45,99*1,5</t>
  </si>
  <si>
    <t>BAU - 1</t>
  </si>
  <si>
    <t>BAU - 3</t>
  </si>
  <si>
    <t>BAU - 4</t>
  </si>
  <si>
    <t>BAU - 5</t>
  </si>
  <si>
    <t>BAU - 6</t>
  </si>
  <si>
    <t>BAU - 7</t>
  </si>
  <si>
    <t>BAU - 8</t>
  </si>
  <si>
    <t>BAU - 9</t>
  </si>
  <si>
    <t>BAU - 10</t>
  </si>
  <si>
    <t>BAU - 11</t>
  </si>
  <si>
    <t>BAU - 12</t>
  </si>
  <si>
    <t>BAU - 13</t>
  </si>
  <si>
    <t>BAU - 14</t>
  </si>
  <si>
    <t>BAU - 15</t>
  </si>
  <si>
    <t>Zapraní rohů dveří vč. vložení výztužného plastového rožku s perlinkou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</si>
</sst>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3" fontId="8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14" fillId="0" borderId="0" xfId="0" applyFont="1"/>
    <xf numFmtId="4" fontId="0" fillId="0" borderId="0" xfId="0" applyNumberFormat="1" applyAlignment="1">
      <alignment vertical="top"/>
    </xf>
    <xf numFmtId="49" fontId="14" fillId="0" borderId="0" xfId="0" applyNumberFormat="1" applyFont="1" applyBorder="1" applyAlignment="1">
      <alignment vertical="top"/>
    </xf>
    <xf numFmtId="0" fontId="14" fillId="0" borderId="0" xfId="0" applyFont="1" applyBorder="1" applyAlignment="1">
      <alignment horizontal="center" vertical="top" shrinkToFit="1"/>
    </xf>
    <xf numFmtId="4" fontId="14" fillId="0" borderId="0" xfId="0" applyNumberFormat="1" applyFont="1" applyBorder="1" applyAlignment="1">
      <alignment vertical="top" shrinkToFit="1"/>
    </xf>
    <xf numFmtId="4" fontId="14" fillId="3" borderId="0" xfId="0" applyNumberFormat="1" applyFont="1" applyFill="1" applyBorder="1" applyAlignment="1" applyProtection="1">
      <alignment vertical="top" shrinkToFit="1"/>
      <protection locked="0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9" fontId="14" fillId="0" borderId="38" xfId="0" applyNumberFormat="1" applyFont="1" applyBorder="1" applyAlignment="1">
      <alignment vertical="top"/>
    </xf>
    <xf numFmtId="0" fontId="14" fillId="0" borderId="38" xfId="0" applyFont="1" applyBorder="1" applyAlignment="1">
      <alignment horizontal="center" vertical="top" shrinkToFit="1"/>
    </xf>
    <xf numFmtId="164" fontId="14" fillId="0" borderId="38" xfId="0" applyNumberFormat="1" applyFont="1" applyBorder="1" applyAlignment="1">
      <alignment vertical="top" shrinkToFit="1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49" fontId="14" fillId="0" borderId="38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left" vertical="top" wrapTex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4" fillId="0" borderId="36" xfId="0" applyNumberFormat="1" applyFont="1" applyBorder="1" applyAlignment="1">
      <alignment vertical="top"/>
    </xf>
    <xf numFmtId="49" fontId="14" fillId="0" borderId="36" xfId="0" applyNumberFormat="1" applyFont="1" applyBorder="1" applyAlignment="1">
      <alignment horizontal="left" vertical="top" wrapText="1"/>
    </xf>
    <xf numFmtId="0" fontId="14" fillId="0" borderId="36" xfId="0" applyFont="1" applyBorder="1" applyAlignment="1">
      <alignment horizontal="center" vertical="top" shrinkToFit="1"/>
    </xf>
    <xf numFmtId="164" fontId="14" fillId="0" borderId="36" xfId="0" applyNumberFormat="1" applyFont="1" applyBorder="1" applyAlignment="1">
      <alignment vertical="top" shrinkToFit="1"/>
    </xf>
    <xf numFmtId="0" fontId="0" fillId="0" borderId="36" xfId="0" applyBorder="1"/>
    <xf numFmtId="164" fontId="15" fillId="0" borderId="36" xfId="0" quotePrefix="1" applyNumberFormat="1" applyFont="1" applyBorder="1" applyAlignment="1">
      <alignment horizontal="left" vertical="top" wrapText="1"/>
    </xf>
    <xf numFmtId="49" fontId="14" fillId="0" borderId="36" xfId="0" applyNumberFormat="1" applyFont="1" applyFill="1" applyBorder="1" applyAlignment="1">
      <alignment horizontal="left" vertical="top" wrapText="1"/>
    </xf>
    <xf numFmtId="164" fontId="14" fillId="0" borderId="36" xfId="0" applyNumberFormat="1" applyFont="1" applyFill="1" applyBorder="1" applyAlignment="1">
      <alignment vertical="top" shrinkToFit="1"/>
    </xf>
    <xf numFmtId="4" fontId="14" fillId="0" borderId="0" xfId="0" applyNumberFormat="1" applyFont="1"/>
    <xf numFmtId="4" fontId="14" fillId="0" borderId="39" xfId="0" applyNumberFormat="1" applyFont="1" applyFill="1" applyBorder="1" applyAlignment="1" applyProtection="1">
      <alignment vertical="top" shrinkToFit="1"/>
      <protection locked="0"/>
    </xf>
    <xf numFmtId="49" fontId="14" fillId="0" borderId="39" xfId="0" applyNumberFormat="1" applyFont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vertical="top"/>
    </xf>
    <xf numFmtId="164" fontId="14" fillId="0" borderId="39" xfId="0" applyNumberFormat="1" applyFont="1" applyFill="1" applyBorder="1" applyAlignment="1">
      <alignment vertical="top" shrinkToFit="1"/>
    </xf>
    <xf numFmtId="164" fontId="14" fillId="0" borderId="38" xfId="0" applyNumberFormat="1" applyFont="1" applyFill="1" applyBorder="1" applyAlignment="1">
      <alignment vertical="top" shrinkToFit="1"/>
    </xf>
    <xf numFmtId="49" fontId="14" fillId="0" borderId="37" xfId="0" applyNumberFormat="1" applyFont="1" applyBorder="1" applyAlignment="1">
      <alignment vertical="top"/>
    </xf>
    <xf numFmtId="0" fontId="0" fillId="4" borderId="35" xfId="0" applyFill="1" applyBorder="1" applyAlignment="1">
      <alignment wrapText="1"/>
    </xf>
    <xf numFmtId="0" fontId="0" fillId="4" borderId="40" xfId="0" applyFill="1" applyBorder="1"/>
    <xf numFmtId="49" fontId="0" fillId="4" borderId="41" xfId="0" applyNumberFormat="1" applyFill="1" applyBorder="1"/>
    <xf numFmtId="0" fontId="0" fillId="4" borderId="41" xfId="0" applyFill="1" applyBorder="1" applyAlignment="1">
      <alignment horizontal="center"/>
    </xf>
    <xf numFmtId="0" fontId="0" fillId="4" borderId="41" xfId="0" applyFill="1" applyBorder="1"/>
    <xf numFmtId="0" fontId="0" fillId="4" borderId="42" xfId="0" applyFill="1" applyBorder="1"/>
    <xf numFmtId="0" fontId="0" fillId="4" borderId="43" xfId="0" applyFill="1" applyBorder="1"/>
    <xf numFmtId="0" fontId="0" fillId="0" borderId="1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8" fillId="2" borderId="17" xfId="0" applyFont="1" applyFill="1" applyBorder="1" applyAlignment="1">
      <alignment vertical="top"/>
    </xf>
    <xf numFmtId="4" fontId="8" fillId="2" borderId="19" xfId="0" applyNumberFormat="1" applyFont="1" applyFill="1" applyBorder="1" applyAlignment="1">
      <alignment vertical="top" shrinkToFit="1"/>
    </xf>
    <xf numFmtId="0" fontId="14" fillId="0" borderId="44" xfId="0" applyFont="1" applyBorder="1" applyAlignment="1">
      <alignment vertical="top"/>
    </xf>
    <xf numFmtId="4" fontId="14" fillId="0" borderId="45" xfId="0" applyNumberFormat="1" applyFont="1" applyBorder="1" applyAlignment="1">
      <alignment vertical="top" shrinkToFit="1"/>
    </xf>
    <xf numFmtId="0" fontId="14" fillId="0" borderId="46" xfId="0" applyFont="1" applyFill="1" applyBorder="1" applyAlignment="1">
      <alignment vertical="top"/>
    </xf>
    <xf numFmtId="4" fontId="14" fillId="0" borderId="47" xfId="0" applyNumberFormat="1" applyFont="1" applyBorder="1" applyAlignment="1">
      <alignment vertical="top" shrinkToFit="1"/>
    </xf>
    <xf numFmtId="0" fontId="14" fillId="0" borderId="1" xfId="0" applyFont="1" applyBorder="1" applyAlignment="1">
      <alignment vertical="top"/>
    </xf>
    <xf numFmtId="4" fontId="14" fillId="0" borderId="2" xfId="0" applyNumberFormat="1" applyFont="1" applyBorder="1" applyAlignment="1">
      <alignment vertical="top" shrinkToFit="1"/>
    </xf>
    <xf numFmtId="0" fontId="14" fillId="0" borderId="46" xfId="0" applyFont="1" applyBorder="1" applyAlignment="1">
      <alignment vertical="top"/>
    </xf>
    <xf numFmtId="4" fontId="14" fillId="0" borderId="48" xfId="0" applyNumberFormat="1" applyFont="1" applyBorder="1" applyAlignment="1">
      <alignment vertical="top" shrinkToFit="1"/>
    </xf>
    <xf numFmtId="0" fontId="14" fillId="0" borderId="49" xfId="0" applyFont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0" fillId="0" borderId="47" xfId="0" applyBorder="1"/>
    <xf numFmtId="0" fontId="14" fillId="0" borderId="3" xfId="0" applyFont="1" applyFill="1" applyBorder="1" applyAlignment="1">
      <alignment vertical="top"/>
    </xf>
    <xf numFmtId="49" fontId="14" fillId="0" borderId="50" xfId="0" applyNumberFormat="1" applyFont="1" applyBorder="1" applyAlignment="1">
      <alignment vertical="top"/>
    </xf>
    <xf numFmtId="49" fontId="14" fillId="0" borderId="50" xfId="0" applyNumberFormat="1" applyFont="1" applyFill="1" applyBorder="1" applyAlignment="1">
      <alignment horizontal="left" vertical="top" wrapText="1"/>
    </xf>
    <xf numFmtId="0" fontId="0" fillId="0" borderId="50" xfId="0" applyBorder="1"/>
    <xf numFmtId="164" fontId="14" fillId="0" borderId="50" xfId="0" applyNumberFormat="1" applyFont="1" applyFill="1" applyBorder="1" applyAlignment="1">
      <alignment vertical="top" shrinkToFit="1"/>
    </xf>
    <xf numFmtId="4" fontId="14" fillId="0" borderId="51" xfId="0" applyNumberFormat="1" applyFont="1" applyBorder="1" applyAlignment="1">
      <alignment vertical="top" shrinkToFit="1"/>
    </xf>
    <xf numFmtId="0" fontId="14" fillId="5" borderId="46" xfId="0" applyFont="1" applyFill="1" applyBorder="1" applyAlignment="1">
      <alignment vertical="top"/>
    </xf>
    <xf numFmtId="49" fontId="14" fillId="5" borderId="38" xfId="0" applyNumberFormat="1" applyFont="1" applyFill="1" applyBorder="1" applyAlignment="1">
      <alignment vertical="top"/>
    </xf>
    <xf numFmtId="49" fontId="14" fillId="5" borderId="38" xfId="0" applyNumberFormat="1" applyFont="1" applyFill="1" applyBorder="1" applyAlignment="1">
      <alignment horizontal="left" vertical="top" wrapText="1"/>
    </xf>
    <xf numFmtId="0" fontId="14" fillId="5" borderId="38" xfId="0" applyFont="1" applyFill="1" applyBorder="1" applyAlignment="1">
      <alignment horizontal="center" vertical="top" shrinkToFit="1"/>
    </xf>
    <xf numFmtId="164" fontId="14" fillId="5" borderId="38" xfId="0" applyNumberFormat="1" applyFont="1" applyFill="1" applyBorder="1" applyAlignment="1">
      <alignment vertical="top" shrinkToFit="1"/>
    </xf>
    <xf numFmtId="4" fontId="14" fillId="5" borderId="48" xfId="0" applyNumberFormat="1" applyFont="1" applyFill="1" applyBorder="1" applyAlignment="1">
      <alignment vertical="top" shrinkToFit="1"/>
    </xf>
    <xf numFmtId="0" fontId="14" fillId="5" borderId="44" xfId="0" applyFont="1" applyFill="1" applyBorder="1" applyAlignment="1">
      <alignment vertical="top"/>
    </xf>
    <xf numFmtId="49" fontId="14" fillId="5" borderId="39" xfId="0" applyNumberFormat="1" applyFont="1" applyFill="1" applyBorder="1" applyAlignment="1">
      <alignment vertical="top"/>
    </xf>
    <xf numFmtId="49" fontId="14" fillId="5" borderId="39" xfId="0" applyNumberFormat="1" applyFont="1" applyFill="1" applyBorder="1" applyAlignment="1">
      <alignment horizontal="left" vertical="top" wrapText="1"/>
    </xf>
    <xf numFmtId="0" fontId="14" fillId="5" borderId="39" xfId="0" applyFont="1" applyFill="1" applyBorder="1" applyAlignment="1">
      <alignment horizontal="center" vertical="top" shrinkToFit="1"/>
    </xf>
    <xf numFmtId="164" fontId="14" fillId="5" borderId="39" xfId="0" applyNumberFormat="1" applyFont="1" applyFill="1" applyBorder="1" applyAlignment="1">
      <alignment vertical="top" shrinkToFit="1"/>
    </xf>
    <xf numFmtId="4" fontId="14" fillId="5" borderId="45" xfId="0" applyNumberFormat="1" applyFont="1" applyFill="1" applyBorder="1" applyAlignment="1">
      <alignment vertical="top" shrinkToFit="1"/>
    </xf>
    <xf numFmtId="4" fontId="14" fillId="5" borderId="0" xfId="0" applyNumberFormat="1" applyFont="1" applyFill="1" applyBorder="1" applyAlignment="1" applyProtection="1">
      <alignment vertical="top" shrinkToFit="1"/>
      <protection locked="0"/>
    </xf>
    <xf numFmtId="4" fontId="14" fillId="5" borderId="0" xfId="0" applyNumberFormat="1" applyFont="1" applyFill="1" applyBorder="1" applyAlignment="1">
      <alignment vertical="top" shrinkToFit="1"/>
    </xf>
    <xf numFmtId="0" fontId="14" fillId="5" borderId="0" xfId="0" applyFont="1" applyFill="1"/>
    <xf numFmtId="0" fontId="0" fillId="5" borderId="0" xfId="0" applyFill="1"/>
    <xf numFmtId="4" fontId="14" fillId="6" borderId="39" xfId="0" applyNumberFormat="1" applyFont="1" applyFill="1" applyBorder="1" applyAlignment="1" applyProtection="1">
      <alignment vertical="top" shrinkToFit="1"/>
      <protection locked="0"/>
    </xf>
    <xf numFmtId="4" fontId="14" fillId="6" borderId="36" xfId="0" applyNumberFormat="1" applyFont="1" applyFill="1" applyBorder="1" applyAlignment="1" applyProtection="1">
      <alignment vertical="top" shrinkToFit="1"/>
      <protection locked="0"/>
    </xf>
    <xf numFmtId="4" fontId="14" fillId="6" borderId="38" xfId="0" applyNumberFormat="1" applyFont="1" applyFill="1" applyBorder="1" applyAlignment="1" applyProtection="1">
      <alignment vertical="top" shrinkToFit="1"/>
      <protection locked="0"/>
    </xf>
    <xf numFmtId="164" fontId="14" fillId="6" borderId="0" xfId="0" applyNumberFormat="1" applyFont="1" applyFill="1" applyBorder="1" applyAlignment="1" applyProtection="1">
      <alignment vertical="top" shrinkToFit="1"/>
      <protection locked="0"/>
    </xf>
    <xf numFmtId="4" fontId="14" fillId="6" borderId="0" xfId="0" applyNumberFormat="1" applyFont="1" applyFill="1" applyBorder="1" applyAlignment="1" applyProtection="1">
      <alignment vertical="top" shrinkToFit="1"/>
      <protection locked="0"/>
    </xf>
    <xf numFmtId="4" fontId="14" fillId="6" borderId="50" xfId="0" applyNumberFormat="1" applyFont="1" applyFill="1" applyBorder="1" applyAlignment="1" applyProtection="1">
      <alignment vertical="top" shrinkToFit="1"/>
      <protection locked="0"/>
    </xf>
    <xf numFmtId="0" fontId="0" fillId="7" borderId="52" xfId="0" applyFill="1" applyBorder="1" applyAlignment="1">
      <alignment vertical="top"/>
    </xf>
    <xf numFmtId="49" fontId="0" fillId="7" borderId="53" xfId="0" applyNumberFormat="1" applyFill="1" applyBorder="1" applyAlignment="1">
      <alignment vertical="top"/>
    </xf>
    <xf numFmtId="49" fontId="0" fillId="7" borderId="53" xfId="0" applyNumberFormat="1" applyFill="1" applyBorder="1" applyAlignment="1">
      <alignment horizontal="left" vertical="top" wrapText="1"/>
    </xf>
    <xf numFmtId="0" fontId="0" fillId="7" borderId="53" xfId="0" applyFill="1" applyBorder="1" applyAlignment="1">
      <alignment horizontal="center" vertical="top"/>
    </xf>
    <xf numFmtId="0" fontId="0" fillId="7" borderId="53" xfId="0" applyFill="1" applyBorder="1" applyAlignment="1">
      <alignment vertical="top"/>
    </xf>
    <xf numFmtId="4" fontId="8" fillId="7" borderId="54" xfId="0" applyNumberFormat="1" applyFont="1" applyFill="1" applyBorder="1" applyAlignment="1">
      <alignment vertical="center"/>
    </xf>
    <xf numFmtId="0" fontId="0" fillId="2" borderId="34" xfId="0" applyFill="1" applyBorder="1" applyAlignment="1">
      <alignment wrapText="1"/>
    </xf>
    <xf numFmtId="0" fontId="9" fillId="2" borderId="14" xfId="0" applyFont="1" applyFill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34" xfId="0" applyNumberFormat="1" applyFont="1" applyFill="1" applyBorder="1" applyAlignment="1">
      <alignment horizontal="left" vertical="center" wrapText="1"/>
    </xf>
    <xf numFmtId="0" fontId="0" fillId="2" borderId="34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31" xfId="0" applyNumberFormat="1" applyBorder="1" applyAlignment="1">
      <alignment vertical="center" wrapText="1"/>
    </xf>
    <xf numFmtId="4" fontId="8" fillId="0" borderId="31" xfId="0" applyNumberFormat="1" applyFont="1" applyBorder="1" applyAlignment="1">
      <alignment vertical="center" wrapText="1"/>
    </xf>
    <xf numFmtId="4" fontId="0" fillId="2" borderId="33" xfId="0" applyNumberFormat="1" applyFill="1" applyBorder="1" applyAlignment="1">
      <alignment vertical="center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3"/>
  <sheetViews>
    <sheetView showGridLines="0" topLeftCell="B1" zoomScaleNormal="100" zoomScaleSheetLayoutView="75" workbookViewId="0">
      <selection activeCell="G17" sqref="G17:I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">
      <c r="A2" s="2"/>
      <c r="B2" s="213" t="s">
        <v>24</v>
      </c>
      <c r="C2" s="212"/>
      <c r="D2" s="72"/>
      <c r="E2" s="220" t="s">
        <v>37</v>
      </c>
      <c r="F2" s="221"/>
      <c r="G2" s="221"/>
      <c r="H2" s="221"/>
      <c r="I2" s="221"/>
      <c r="J2" s="222"/>
      <c r="O2" s="1"/>
    </row>
    <row r="3" spans="1:15" ht="24" customHeight="1" x14ac:dyDescent="0.2">
      <c r="A3" s="2"/>
      <c r="B3" s="31" t="s">
        <v>23</v>
      </c>
      <c r="D3" s="226"/>
      <c r="E3" s="227"/>
      <c r="F3" s="227"/>
      <c r="G3" s="227"/>
      <c r="H3" s="18" t="s">
        <v>35</v>
      </c>
      <c r="I3" s="22"/>
      <c r="J3" s="8"/>
    </row>
    <row r="4" spans="1:15" ht="15.75" customHeight="1" x14ac:dyDescent="0.2">
      <c r="A4" s="2"/>
      <c r="B4" s="28"/>
      <c r="C4" s="54"/>
      <c r="D4" s="228"/>
      <c r="E4" s="229"/>
      <c r="F4" s="229"/>
      <c r="G4" s="229"/>
      <c r="H4" s="18" t="s">
        <v>31</v>
      </c>
      <c r="I4" s="22"/>
      <c r="J4" s="8"/>
    </row>
    <row r="5" spans="1:15" ht="15.75" customHeight="1" x14ac:dyDescent="0.2">
      <c r="A5" s="2"/>
      <c r="B5" s="29"/>
      <c r="C5" s="55"/>
      <c r="D5" s="52"/>
      <c r="E5" s="230"/>
      <c r="F5" s="231"/>
      <c r="G5" s="231"/>
      <c r="H5" s="24"/>
      <c r="I5" s="23"/>
      <c r="J5" s="34"/>
    </row>
    <row r="6" spans="1:15" ht="24" hidden="1" customHeight="1" x14ac:dyDescent="0.2">
      <c r="A6" s="2"/>
      <c r="B6" s="31" t="s">
        <v>21</v>
      </c>
      <c r="D6" s="50"/>
      <c r="H6" s="18" t="s">
        <v>35</v>
      </c>
      <c r="I6" s="22"/>
      <c r="J6" s="8"/>
    </row>
    <row r="7" spans="1:15" ht="15.75" hidden="1" customHeight="1" x14ac:dyDescent="0.2">
      <c r="A7" s="2"/>
      <c r="B7" s="2"/>
      <c r="D7" s="50"/>
      <c r="H7" s="18" t="s">
        <v>31</v>
      </c>
      <c r="I7" s="22"/>
      <c r="J7" s="8"/>
    </row>
    <row r="8" spans="1:15" ht="15.75" hidden="1" customHeight="1" x14ac:dyDescent="0.2">
      <c r="A8" s="2"/>
      <c r="B8" s="35"/>
      <c r="C8" s="55"/>
      <c r="D8" s="52"/>
      <c r="E8" s="56"/>
      <c r="F8" s="24"/>
      <c r="G8" s="14"/>
      <c r="H8" s="14"/>
      <c r="I8" s="36"/>
      <c r="J8" s="34"/>
    </row>
    <row r="9" spans="1:15" ht="24" customHeight="1" x14ac:dyDescent="0.2">
      <c r="A9" s="2"/>
      <c r="B9" s="31" t="s">
        <v>20</v>
      </c>
      <c r="D9" s="223"/>
      <c r="E9" s="223"/>
      <c r="F9" s="223"/>
      <c r="G9" s="223"/>
      <c r="H9" s="18" t="s">
        <v>35</v>
      </c>
      <c r="I9" s="136"/>
      <c r="J9" s="8"/>
    </row>
    <row r="10" spans="1:15" ht="15.75" customHeight="1" x14ac:dyDescent="0.2">
      <c r="A10" s="2"/>
      <c r="B10" s="28"/>
      <c r="C10" s="54"/>
      <c r="D10" s="232"/>
      <c r="E10" s="232"/>
      <c r="F10" s="232"/>
      <c r="G10" s="232"/>
      <c r="H10" s="18" t="s">
        <v>31</v>
      </c>
      <c r="I10" s="74"/>
      <c r="J10" s="8"/>
    </row>
    <row r="11" spans="1:15" ht="15.75" customHeight="1" x14ac:dyDescent="0.2">
      <c r="A11" s="2"/>
      <c r="B11" s="29"/>
      <c r="C11" s="55"/>
      <c r="D11" s="73"/>
      <c r="E11" s="224"/>
      <c r="F11" s="225"/>
      <c r="G11" s="225"/>
      <c r="H11" s="19"/>
      <c r="I11" s="23"/>
      <c r="J11" s="34"/>
    </row>
    <row r="12" spans="1:15" ht="24" customHeight="1" x14ac:dyDescent="0.2">
      <c r="A12" s="2"/>
      <c r="B12" s="43" t="s">
        <v>22</v>
      </c>
      <c r="C12" s="57"/>
      <c r="D12" s="58"/>
      <c r="E12" s="59"/>
      <c r="F12" s="44"/>
      <c r="G12" s="44"/>
      <c r="H12" s="45"/>
      <c r="I12" s="44"/>
      <c r="J12" s="46"/>
    </row>
    <row r="13" spans="1:15" ht="33" customHeight="1" x14ac:dyDescent="0.2">
      <c r="A13" s="2"/>
      <c r="B13" s="42" t="s">
        <v>30</v>
      </c>
      <c r="C13" s="60"/>
      <c r="D13" s="61"/>
      <c r="E13" s="62"/>
      <c r="F13" s="39"/>
      <c r="G13" s="33"/>
      <c r="H13" s="33"/>
      <c r="I13" s="33"/>
      <c r="J13" s="40"/>
    </row>
    <row r="14" spans="1:15" ht="23.25" customHeight="1" x14ac:dyDescent="0.2">
      <c r="A14" s="2">
        <f>ZakladDPHSni*SazbaDPH1/100</f>
        <v>0</v>
      </c>
      <c r="B14" s="38" t="s">
        <v>13</v>
      </c>
      <c r="C14" s="60"/>
      <c r="D14" s="61"/>
      <c r="E14" s="63">
        <v>15</v>
      </c>
      <c r="F14" s="39" t="s">
        <v>0</v>
      </c>
      <c r="G14" s="241">
        <f>ZakladDPHSniVypocet</f>
        <v>0</v>
      </c>
      <c r="H14" s="242"/>
      <c r="I14" s="242"/>
      <c r="J14" s="40" t="str">
        <f t="shared" ref="J14:J19" si="0">Mena</f>
        <v>CZK</v>
      </c>
    </row>
    <row r="15" spans="1:15" ht="23.25" customHeight="1" x14ac:dyDescent="0.2">
      <c r="A15" s="2">
        <f>(A14-INT(A14))*100</f>
        <v>0</v>
      </c>
      <c r="B15" s="38" t="s">
        <v>14</v>
      </c>
      <c r="C15" s="60"/>
      <c r="D15" s="61"/>
      <c r="E15" s="63">
        <f>SazbaDPH1</f>
        <v>15</v>
      </c>
      <c r="F15" s="39" t="s">
        <v>0</v>
      </c>
      <c r="G15" s="239">
        <f>A14</f>
        <v>0</v>
      </c>
      <c r="H15" s="240"/>
      <c r="I15" s="240"/>
      <c r="J15" s="40" t="str">
        <f t="shared" si="0"/>
        <v>CZK</v>
      </c>
    </row>
    <row r="16" spans="1:15" ht="23.25" customHeight="1" x14ac:dyDescent="0.2">
      <c r="A16" s="2">
        <f>ZakladDPHZakl*SazbaDPH2/100</f>
        <v>0</v>
      </c>
      <c r="B16" s="38" t="s">
        <v>15</v>
      </c>
      <c r="C16" s="60"/>
      <c r="D16" s="61"/>
      <c r="E16" s="63">
        <v>21</v>
      </c>
      <c r="F16" s="39" t="s">
        <v>0</v>
      </c>
      <c r="G16" s="241">
        <f>'01 01 Pol'!G82</f>
        <v>0</v>
      </c>
      <c r="H16" s="242"/>
      <c r="I16" s="242"/>
      <c r="J16" s="40" t="str">
        <f t="shared" si="0"/>
        <v>CZK</v>
      </c>
    </row>
    <row r="17" spans="1:10" ht="23.25" customHeight="1" x14ac:dyDescent="0.2">
      <c r="A17" s="2">
        <f>(A16-INT(A16))*100</f>
        <v>0</v>
      </c>
      <c r="B17" s="32" t="s">
        <v>16</v>
      </c>
      <c r="C17" s="64"/>
      <c r="D17" s="53"/>
      <c r="E17" s="65">
        <f>SazbaDPH2</f>
        <v>21</v>
      </c>
      <c r="F17" s="30" t="s">
        <v>0</v>
      </c>
      <c r="G17" s="217">
        <f>A16</f>
        <v>0</v>
      </c>
      <c r="H17" s="218"/>
      <c r="I17" s="218"/>
      <c r="J17" s="37" t="str">
        <f t="shared" si="0"/>
        <v>CZK</v>
      </c>
    </row>
    <row r="18" spans="1:10" ht="23.25" customHeight="1" thickBot="1" x14ac:dyDescent="0.25">
      <c r="A18" s="2">
        <f>ZakladDPHSni+DPHSni+ZakladDPHZakl+DPHZakl</f>
        <v>0</v>
      </c>
      <c r="B18" s="31" t="s">
        <v>5</v>
      </c>
      <c r="C18" s="66"/>
      <c r="D18" s="67"/>
      <c r="E18" s="66"/>
      <c r="F18" s="16"/>
      <c r="G18" s="219">
        <f>CenaCelkem-(ZakladDPHSni+DPHSni+ZakladDPHZakl+DPHZakl)</f>
        <v>0</v>
      </c>
      <c r="H18" s="219"/>
      <c r="I18" s="219"/>
      <c r="J18" s="41" t="str">
        <f t="shared" si="0"/>
        <v>CZK</v>
      </c>
    </row>
    <row r="19" spans="1:10" ht="27.75" hidden="1" customHeight="1" thickBot="1" x14ac:dyDescent="0.25">
      <c r="A19" s="2"/>
      <c r="B19" s="99" t="s">
        <v>25</v>
      </c>
      <c r="C19" s="100"/>
      <c r="D19" s="100"/>
      <c r="E19" s="101"/>
      <c r="F19" s="102"/>
      <c r="G19" s="244">
        <f>ZakladDPHSniVypocet+ZakladDPHZaklVypocet</f>
        <v>0</v>
      </c>
      <c r="H19" s="244"/>
      <c r="I19" s="244"/>
      <c r="J19" s="103" t="str">
        <f t="shared" si="0"/>
        <v>CZK</v>
      </c>
    </row>
    <row r="20" spans="1:10" ht="27.75" customHeight="1" thickBot="1" x14ac:dyDescent="0.25">
      <c r="A20" s="2">
        <f>(A18-INT(A18))*100</f>
        <v>0</v>
      </c>
      <c r="B20" s="99" t="s">
        <v>32</v>
      </c>
      <c r="C20" s="104"/>
      <c r="D20" s="104"/>
      <c r="E20" s="104"/>
      <c r="F20" s="105"/>
      <c r="G20" s="243">
        <f>A18</f>
        <v>0</v>
      </c>
      <c r="H20" s="243"/>
      <c r="I20" s="243"/>
      <c r="J20" s="106" t="s">
        <v>41</v>
      </c>
    </row>
    <row r="21" spans="1:10" ht="12.75" customHeight="1" x14ac:dyDescent="0.2">
      <c r="A21" s="2"/>
      <c r="B21" s="2"/>
      <c r="J21" s="9"/>
    </row>
    <row r="22" spans="1:10" ht="30" customHeight="1" x14ac:dyDescent="0.2">
      <c r="A22" s="2"/>
      <c r="B22" s="2"/>
      <c r="J22" s="9"/>
    </row>
    <row r="23" spans="1:10" ht="18.75" customHeight="1" x14ac:dyDescent="0.2">
      <c r="A23" s="2"/>
      <c r="B23" s="17"/>
      <c r="C23" s="68" t="s">
        <v>12</v>
      </c>
      <c r="D23" s="69"/>
      <c r="E23" s="69"/>
      <c r="F23" s="15" t="s">
        <v>11</v>
      </c>
      <c r="G23" s="26"/>
      <c r="H23" s="27"/>
      <c r="I23" s="26"/>
      <c r="J23" s="9"/>
    </row>
    <row r="24" spans="1:10" ht="47.25" customHeight="1" x14ac:dyDescent="0.2">
      <c r="A24" s="2"/>
      <c r="B24" s="2"/>
      <c r="J24" s="9"/>
    </row>
    <row r="25" spans="1:10" s="21" customFormat="1" ht="18.75" customHeight="1" x14ac:dyDescent="0.2">
      <c r="A25" s="20"/>
      <c r="B25" s="20"/>
      <c r="C25" s="70"/>
      <c r="D25" s="245"/>
      <c r="E25" s="246"/>
      <c r="G25" s="247"/>
      <c r="H25" s="248"/>
      <c r="I25" s="248"/>
      <c r="J25" s="25"/>
    </row>
    <row r="26" spans="1:10" ht="12.75" customHeight="1" x14ac:dyDescent="0.2">
      <c r="A26" s="2"/>
      <c r="B26" s="2"/>
      <c r="D26" s="238" t="s">
        <v>2</v>
      </c>
      <c r="E26" s="238"/>
      <c r="H26" s="10" t="s">
        <v>3</v>
      </c>
      <c r="J26" s="9"/>
    </row>
    <row r="27" spans="1:10" ht="13.5" customHeight="1" thickBot="1" x14ac:dyDescent="0.25">
      <c r="A27" s="11"/>
      <c r="B27" s="11"/>
      <c r="C27" s="71"/>
      <c r="D27" s="71"/>
      <c r="E27" s="71"/>
      <c r="F27" s="12"/>
      <c r="G27" s="12"/>
      <c r="H27" s="12"/>
      <c r="I27" s="12"/>
      <c r="J27" s="13"/>
    </row>
    <row r="28" spans="1:10" ht="27" hidden="1" customHeight="1" x14ac:dyDescent="0.2">
      <c r="B28" s="76" t="s">
        <v>17</v>
      </c>
      <c r="C28" s="77"/>
      <c r="D28" s="77"/>
      <c r="E28" s="77"/>
      <c r="F28" s="78"/>
      <c r="G28" s="78"/>
      <c r="H28" s="78"/>
      <c r="I28" s="78"/>
      <c r="J28" s="79"/>
    </row>
    <row r="29" spans="1:10" ht="25.5" hidden="1" customHeight="1" x14ac:dyDescent="0.2">
      <c r="A29" s="75" t="s">
        <v>34</v>
      </c>
      <c r="B29" s="80" t="s">
        <v>18</v>
      </c>
      <c r="C29" s="81" t="s">
        <v>6</v>
      </c>
      <c r="D29" s="81"/>
      <c r="E29" s="81"/>
      <c r="F29" s="82" t="str">
        <f>B14</f>
        <v>Základ pro sníženou DPH</v>
      </c>
      <c r="G29" s="82" t="str">
        <f>B16</f>
        <v>Základ pro základní DPH</v>
      </c>
      <c r="H29" s="83" t="s">
        <v>19</v>
      </c>
      <c r="I29" s="83" t="s">
        <v>1</v>
      </c>
      <c r="J29" s="84" t="s">
        <v>0</v>
      </c>
    </row>
    <row r="30" spans="1:10" ht="25.5" hidden="1" customHeight="1" x14ac:dyDescent="0.2">
      <c r="A30" s="75">
        <v>1</v>
      </c>
      <c r="B30" s="85" t="s">
        <v>39</v>
      </c>
      <c r="C30" s="233"/>
      <c r="D30" s="233"/>
      <c r="E30" s="233"/>
      <c r="F30" s="86">
        <f>'01 01 Pol'!AD81</f>
        <v>0</v>
      </c>
      <c r="G30" s="87">
        <f>'01 01 Pol'!AE81</f>
        <v>0</v>
      </c>
      <c r="H30" s="88">
        <f>(F30*SazbaDPH1/100)+(G30*SazbaDPH2/100)</f>
        <v>0</v>
      </c>
      <c r="I30" s="88">
        <f>F30+G30+H30</f>
        <v>0</v>
      </c>
      <c r="J30" s="89" t="str">
        <f>IF(CenaCelkemVypocet=0,"",I30/CenaCelkemVypocet*100)</f>
        <v/>
      </c>
    </row>
    <row r="31" spans="1:10" ht="25.5" hidden="1" customHeight="1" x14ac:dyDescent="0.2">
      <c r="A31" s="75">
        <v>2</v>
      </c>
      <c r="B31" s="90" t="s">
        <v>36</v>
      </c>
      <c r="C31" s="234" t="s">
        <v>37</v>
      </c>
      <c r="D31" s="234"/>
      <c r="E31" s="234"/>
      <c r="F31" s="91">
        <f>'01 01 Pol'!AD81</f>
        <v>0</v>
      </c>
      <c r="G31" s="92">
        <f>'01 01 Pol'!AE81</f>
        <v>0</v>
      </c>
      <c r="H31" s="92">
        <f>(F31*SazbaDPH1/100)+(G31*SazbaDPH2/100)</f>
        <v>0</v>
      </c>
      <c r="I31" s="92">
        <f>F31+G31+H31</f>
        <v>0</v>
      </c>
      <c r="J31" s="93" t="str">
        <f>IF(CenaCelkemVypocet=0,"",I31/CenaCelkemVypocet*100)</f>
        <v/>
      </c>
    </row>
    <row r="32" spans="1:10" ht="25.5" hidden="1" customHeight="1" x14ac:dyDescent="0.2">
      <c r="A32" s="75">
        <v>3</v>
      </c>
      <c r="B32" s="94" t="s">
        <v>36</v>
      </c>
      <c r="C32" s="233" t="s">
        <v>37</v>
      </c>
      <c r="D32" s="233"/>
      <c r="E32" s="233"/>
      <c r="F32" s="95">
        <f>'01 01 Pol'!AD81</f>
        <v>0</v>
      </c>
      <c r="G32" s="88">
        <f>'01 01 Pol'!AE81</f>
        <v>0</v>
      </c>
      <c r="H32" s="88">
        <f>(F32*SazbaDPH1/100)+(G32*SazbaDPH2/100)</f>
        <v>0</v>
      </c>
      <c r="I32" s="88">
        <f>F32+G32+H32</f>
        <v>0</v>
      </c>
      <c r="J32" s="89" t="str">
        <f>IF(CenaCelkemVypocet=0,"",I32/CenaCelkemVypocet*100)</f>
        <v/>
      </c>
    </row>
    <row r="33" spans="1:10" ht="25.5" hidden="1" customHeight="1" x14ac:dyDescent="0.2">
      <c r="A33" s="75"/>
      <c r="B33" s="235" t="s">
        <v>40</v>
      </c>
      <c r="C33" s="236"/>
      <c r="D33" s="236"/>
      <c r="E33" s="237"/>
      <c r="F33" s="96">
        <f>SUMIF(A30:A32,"=1",F30:F32)</f>
        <v>0</v>
      </c>
      <c r="G33" s="97">
        <f>SUMIF(A30:A32,"=1",G30:G32)</f>
        <v>0</v>
      </c>
      <c r="H33" s="97">
        <f>SUMIF(A30:A32,"=1",H30:H32)</f>
        <v>0</v>
      </c>
      <c r="I33" s="97">
        <f>SUMIF(A30:A32,"=1",I30:I32)</f>
        <v>0</v>
      </c>
      <c r="J33" s="98">
        <f>SUMIF(A30:A32,"=1",J30:J32)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2">
    <mergeCell ref="G20:I20"/>
    <mergeCell ref="G16:I16"/>
    <mergeCell ref="G19:I19"/>
    <mergeCell ref="D25:E25"/>
    <mergeCell ref="G25:I25"/>
    <mergeCell ref="C30:E30"/>
    <mergeCell ref="C31:E31"/>
    <mergeCell ref="C32:E32"/>
    <mergeCell ref="B33:E33"/>
    <mergeCell ref="D26:E26"/>
    <mergeCell ref="B1:J1"/>
    <mergeCell ref="G17:I17"/>
    <mergeCell ref="G18:I18"/>
    <mergeCell ref="E2:J2"/>
    <mergeCell ref="D9:G9"/>
    <mergeCell ref="E11:G11"/>
    <mergeCell ref="D3:G3"/>
    <mergeCell ref="D4:G4"/>
    <mergeCell ref="E5:G5"/>
    <mergeCell ref="D10:G10"/>
    <mergeCell ref="G15:I15"/>
    <mergeCell ref="G14:I1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7" max="16383" man="1"/>
  </rowBreaks>
  <ignoredErrors>
    <ignoredError sqref="G16" 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49" t="s">
        <v>8</v>
      </c>
      <c r="B2" s="48"/>
      <c r="C2" s="251"/>
      <c r="D2" s="251"/>
      <c r="E2" s="251"/>
      <c r="F2" s="251"/>
      <c r="G2" s="252"/>
    </row>
    <row r="3" spans="1:7" ht="24.95" customHeight="1" x14ac:dyDescent="0.2">
      <c r="A3" s="49" t="s">
        <v>9</v>
      </c>
      <c r="B3" s="48"/>
      <c r="C3" s="251"/>
      <c r="D3" s="251"/>
      <c r="E3" s="251"/>
      <c r="F3" s="251"/>
      <c r="G3" s="252"/>
    </row>
    <row r="4" spans="1:7" ht="24.95" customHeight="1" x14ac:dyDescent="0.2">
      <c r="A4" s="49" t="s">
        <v>10</v>
      </c>
      <c r="B4" s="48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4995"/>
  <sheetViews>
    <sheetView tabSelected="1" workbookViewId="0">
      <pane ySplit="7" topLeftCell="A8" activePane="bottomLeft" state="frozen"/>
      <selection pane="bottomLeft" activeCell="Z85" sqref="Z85"/>
    </sheetView>
  </sheetViews>
  <sheetFormatPr defaultRowHeight="12.75" outlineLevelRow="1" x14ac:dyDescent="0.2"/>
  <cols>
    <col min="1" max="1" width="3.42578125" customWidth="1"/>
    <col min="2" max="2" width="12.5703125" style="107" customWidth="1"/>
    <col min="3" max="3" width="38.28515625" style="10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F1" t="s">
        <v>59</v>
      </c>
    </row>
    <row r="2" spans="1:59" ht="24.95" customHeight="1" x14ac:dyDescent="0.2">
      <c r="A2" s="108" t="s">
        <v>8</v>
      </c>
      <c r="B2" s="48" t="s">
        <v>38</v>
      </c>
      <c r="C2" s="254" t="s">
        <v>37</v>
      </c>
      <c r="D2" s="255"/>
      <c r="E2" s="255"/>
      <c r="F2" s="255"/>
      <c r="G2" s="256"/>
      <c r="AF2" t="s">
        <v>60</v>
      </c>
    </row>
    <row r="3" spans="1:59" ht="24.95" customHeight="1" x14ac:dyDescent="0.2">
      <c r="A3" s="108" t="s">
        <v>9</v>
      </c>
      <c r="B3" s="48" t="s">
        <v>36</v>
      </c>
      <c r="C3" s="254" t="s">
        <v>37</v>
      </c>
      <c r="D3" s="255"/>
      <c r="E3" s="255"/>
      <c r="F3" s="255"/>
      <c r="G3" s="256"/>
      <c r="AB3" s="107" t="s">
        <v>60</v>
      </c>
      <c r="AF3" t="s">
        <v>61</v>
      </c>
    </row>
    <row r="4" spans="1:59" ht="24.95" customHeight="1" x14ac:dyDescent="0.2">
      <c r="A4" s="109" t="s">
        <v>10</v>
      </c>
      <c r="B4" s="110" t="s">
        <v>36</v>
      </c>
      <c r="C4" s="257" t="s">
        <v>37</v>
      </c>
      <c r="D4" s="258"/>
      <c r="E4" s="258"/>
      <c r="F4" s="258"/>
      <c r="G4" s="259"/>
      <c r="AF4" t="s">
        <v>62</v>
      </c>
    </row>
    <row r="5" spans="1:59" ht="13.5" thickBot="1" x14ac:dyDescent="0.25">
      <c r="D5" s="10"/>
    </row>
    <row r="6" spans="1:59" ht="38.25" x14ac:dyDescent="0.2">
      <c r="A6" s="153" t="s">
        <v>63</v>
      </c>
      <c r="B6" s="154" t="s">
        <v>64</v>
      </c>
      <c r="C6" s="154" t="s">
        <v>65</v>
      </c>
      <c r="D6" s="155" t="s">
        <v>66</v>
      </c>
      <c r="E6" s="156" t="s">
        <v>67</v>
      </c>
      <c r="F6" s="157" t="s">
        <v>68</v>
      </c>
      <c r="G6" s="158" t="s">
        <v>27</v>
      </c>
      <c r="H6" s="152" t="s">
        <v>28</v>
      </c>
      <c r="I6" s="111" t="s">
        <v>69</v>
      </c>
      <c r="J6" s="111" t="s">
        <v>29</v>
      </c>
      <c r="K6" s="111" t="s">
        <v>70</v>
      </c>
      <c r="L6" s="111" t="s">
        <v>71</v>
      </c>
      <c r="M6" s="111" t="s">
        <v>72</v>
      </c>
      <c r="N6" s="111" t="s">
        <v>73</v>
      </c>
      <c r="O6" s="111" t="s">
        <v>74</v>
      </c>
      <c r="P6" s="111" t="s">
        <v>75</v>
      </c>
      <c r="Q6" s="111" t="s">
        <v>76</v>
      </c>
      <c r="R6" s="111" t="s">
        <v>77</v>
      </c>
      <c r="S6" s="111" t="s">
        <v>78</v>
      </c>
      <c r="T6" s="111" t="s">
        <v>79</v>
      </c>
      <c r="U6" s="111" t="s">
        <v>80</v>
      </c>
      <c r="V6" s="111" t="s">
        <v>81</v>
      </c>
      <c r="W6" s="111" t="s">
        <v>82</v>
      </c>
      <c r="X6" s="111" t="s">
        <v>83</v>
      </c>
    </row>
    <row r="7" spans="1:59" hidden="1" x14ac:dyDescent="0.2">
      <c r="A7" s="159"/>
      <c r="B7" s="160"/>
      <c r="C7" s="160"/>
      <c r="D7" s="161"/>
      <c r="E7" s="162"/>
      <c r="F7" s="163"/>
      <c r="G7" s="164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</row>
    <row r="8" spans="1:59" x14ac:dyDescent="0.2">
      <c r="A8" s="165" t="s">
        <v>84</v>
      </c>
      <c r="B8" s="121" t="s">
        <v>42</v>
      </c>
      <c r="C8" s="131" t="s">
        <v>26</v>
      </c>
      <c r="D8" s="122"/>
      <c r="E8" s="123"/>
      <c r="F8" s="124"/>
      <c r="G8" s="166">
        <f>SUMIF(AF9:AF12,"&lt;&gt;NOR",G9:G12)</f>
        <v>0</v>
      </c>
      <c r="H8" s="120"/>
      <c r="I8" s="120">
        <f>SUM(I9:I12)</f>
        <v>0</v>
      </c>
      <c r="J8" s="120"/>
      <c r="K8" s="120">
        <f>SUM(K9:K12)</f>
        <v>0</v>
      </c>
      <c r="L8" s="120"/>
      <c r="M8" s="120">
        <f>SUM(M9:M12)</f>
        <v>0</v>
      </c>
      <c r="N8" s="120"/>
      <c r="O8" s="120">
        <f>SUM(O9:O12)</f>
        <v>0</v>
      </c>
      <c r="P8" s="120"/>
      <c r="Q8" s="120">
        <f>SUM(Q9:Q12)</f>
        <v>0</v>
      </c>
      <c r="R8" s="120"/>
      <c r="S8" s="120"/>
      <c r="T8" s="120"/>
      <c r="U8" s="120"/>
      <c r="V8" s="120">
        <f>SUM(V9:V12)</f>
        <v>0</v>
      </c>
      <c r="W8" s="120"/>
      <c r="X8" s="120"/>
      <c r="AF8" t="s">
        <v>85</v>
      </c>
    </row>
    <row r="9" spans="1:59" outlineLevel="1" x14ac:dyDescent="0.2">
      <c r="A9" s="190">
        <v>1</v>
      </c>
      <c r="B9" s="191" t="s">
        <v>86</v>
      </c>
      <c r="C9" s="192" t="s">
        <v>87</v>
      </c>
      <c r="D9" s="193" t="s">
        <v>88</v>
      </c>
      <c r="E9" s="194">
        <v>1</v>
      </c>
      <c r="F9" s="200">
        <v>0</v>
      </c>
      <c r="G9" s="195">
        <f>ROUND(E9*F9,2)</f>
        <v>0</v>
      </c>
      <c r="H9" s="117"/>
      <c r="I9" s="116">
        <f>ROUND(E9*H9,2)</f>
        <v>0</v>
      </c>
      <c r="J9" s="117"/>
      <c r="K9" s="116">
        <f>ROUND(E9*J9,2)</f>
        <v>0</v>
      </c>
      <c r="L9" s="116">
        <v>21</v>
      </c>
      <c r="M9" s="116">
        <f>G9*(1+L9/100)</f>
        <v>0</v>
      </c>
      <c r="N9" s="116">
        <v>0</v>
      </c>
      <c r="O9" s="116">
        <f>ROUND(E9*N9,2)</f>
        <v>0</v>
      </c>
      <c r="P9" s="116">
        <v>0</v>
      </c>
      <c r="Q9" s="116">
        <f>ROUND(E9*P9,2)</f>
        <v>0</v>
      </c>
      <c r="R9" s="116"/>
      <c r="S9" s="116" t="s">
        <v>89</v>
      </c>
      <c r="T9" s="116" t="s">
        <v>90</v>
      </c>
      <c r="U9" s="116">
        <v>0</v>
      </c>
      <c r="V9" s="116">
        <f>ROUND(E9*U9,2)</f>
        <v>0</v>
      </c>
      <c r="W9" s="116"/>
      <c r="X9" s="116" t="s">
        <v>91</v>
      </c>
      <c r="Y9" s="145"/>
      <c r="Z9" s="112"/>
      <c r="AA9" s="112"/>
      <c r="AB9" s="112"/>
      <c r="AC9" s="112"/>
      <c r="AD9" s="112"/>
      <c r="AE9" s="112"/>
      <c r="AF9" s="112" t="s">
        <v>92</v>
      </c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</row>
    <row r="10" spans="1:59" outlineLevel="1" x14ac:dyDescent="0.2">
      <c r="A10" s="190">
        <v>2</v>
      </c>
      <c r="B10" s="191" t="s">
        <v>93</v>
      </c>
      <c r="C10" s="192" t="s">
        <v>94</v>
      </c>
      <c r="D10" s="193" t="s">
        <v>88</v>
      </c>
      <c r="E10" s="194">
        <v>1</v>
      </c>
      <c r="F10" s="200">
        <v>0</v>
      </c>
      <c r="G10" s="195">
        <f>ROUND(E10*F10,2)</f>
        <v>0</v>
      </c>
      <c r="H10" s="117"/>
      <c r="I10" s="116">
        <f>ROUND(E10*H10,2)</f>
        <v>0</v>
      </c>
      <c r="J10" s="117"/>
      <c r="K10" s="116">
        <f>ROUND(E10*J10,2)</f>
        <v>0</v>
      </c>
      <c r="L10" s="116">
        <v>21</v>
      </c>
      <c r="M10" s="116">
        <f>G10*(1+L10/100)</f>
        <v>0</v>
      </c>
      <c r="N10" s="116">
        <v>0</v>
      </c>
      <c r="O10" s="116">
        <f>ROUND(E10*N10,2)</f>
        <v>0</v>
      </c>
      <c r="P10" s="116">
        <v>0</v>
      </c>
      <c r="Q10" s="116">
        <f>ROUND(E10*P10,2)</f>
        <v>0</v>
      </c>
      <c r="R10" s="116"/>
      <c r="S10" s="116" t="s">
        <v>89</v>
      </c>
      <c r="T10" s="116" t="s">
        <v>90</v>
      </c>
      <c r="U10" s="116">
        <v>0</v>
      </c>
      <c r="V10" s="116">
        <f>ROUND(E10*U10,2)</f>
        <v>0</v>
      </c>
      <c r="W10" s="116"/>
      <c r="X10" s="116" t="s">
        <v>91</v>
      </c>
      <c r="Y10" s="112"/>
      <c r="Z10" s="112"/>
      <c r="AA10" s="112"/>
      <c r="AB10" s="112"/>
      <c r="AC10" s="112"/>
      <c r="AD10" s="112"/>
      <c r="AE10" s="112"/>
      <c r="AF10" s="112" t="s">
        <v>95</v>
      </c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</row>
    <row r="11" spans="1:59" outlineLevel="1" x14ac:dyDescent="0.2">
      <c r="A11" s="190">
        <v>3</v>
      </c>
      <c r="B11" s="191" t="s">
        <v>96</v>
      </c>
      <c r="C11" s="192" t="s">
        <v>97</v>
      </c>
      <c r="D11" s="193" t="s">
        <v>88</v>
      </c>
      <c r="E11" s="194">
        <v>1</v>
      </c>
      <c r="F11" s="200">
        <v>0</v>
      </c>
      <c r="G11" s="195">
        <f>ROUND(E11*F11,2)</f>
        <v>0</v>
      </c>
      <c r="H11" s="117"/>
      <c r="I11" s="116">
        <f>ROUND(E11*H11,2)</f>
        <v>0</v>
      </c>
      <c r="J11" s="117"/>
      <c r="K11" s="116">
        <f>ROUND(E11*J11,2)</f>
        <v>0</v>
      </c>
      <c r="L11" s="116">
        <v>21</v>
      </c>
      <c r="M11" s="116">
        <f>G11*(1+L11/100)</f>
        <v>0</v>
      </c>
      <c r="N11" s="116">
        <v>0</v>
      </c>
      <c r="O11" s="116">
        <f>ROUND(E11*N11,2)</f>
        <v>0</v>
      </c>
      <c r="P11" s="116">
        <v>0</v>
      </c>
      <c r="Q11" s="116">
        <f>ROUND(E11*P11,2)</f>
        <v>0</v>
      </c>
      <c r="R11" s="116"/>
      <c r="S11" s="116" t="s">
        <v>89</v>
      </c>
      <c r="T11" s="116" t="s">
        <v>90</v>
      </c>
      <c r="U11" s="116">
        <v>0</v>
      </c>
      <c r="V11" s="116">
        <f>ROUND(E11*U11,2)</f>
        <v>0</v>
      </c>
      <c r="W11" s="116"/>
      <c r="X11" s="116" t="s">
        <v>91</v>
      </c>
      <c r="Y11" s="112"/>
      <c r="Z11" s="112"/>
      <c r="AA11" s="112"/>
      <c r="AB11" s="112"/>
      <c r="AC11" s="112"/>
      <c r="AD11" s="112"/>
      <c r="AE11" s="112"/>
      <c r="AF11" s="112" t="s">
        <v>95</v>
      </c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</row>
    <row r="12" spans="1:59" outlineLevel="1" x14ac:dyDescent="0.2">
      <c r="A12" s="190">
        <v>4</v>
      </c>
      <c r="B12" s="191" t="s">
        <v>98</v>
      </c>
      <c r="C12" s="192" t="s">
        <v>99</v>
      </c>
      <c r="D12" s="193" t="s">
        <v>88</v>
      </c>
      <c r="E12" s="194">
        <v>1</v>
      </c>
      <c r="F12" s="200">
        <v>0</v>
      </c>
      <c r="G12" s="195">
        <f>ROUND(E12*F12,2)</f>
        <v>0</v>
      </c>
      <c r="H12" s="117"/>
      <c r="I12" s="116">
        <f>ROUND(E12*H12,2)</f>
        <v>0</v>
      </c>
      <c r="J12" s="117"/>
      <c r="K12" s="116">
        <f>ROUND(E12*J12,2)</f>
        <v>0</v>
      </c>
      <c r="L12" s="116">
        <v>21</v>
      </c>
      <c r="M12" s="116">
        <f>G12*(1+L12/100)</f>
        <v>0</v>
      </c>
      <c r="N12" s="116">
        <v>0</v>
      </c>
      <c r="O12" s="116">
        <f>ROUND(E12*N12,2)</f>
        <v>0</v>
      </c>
      <c r="P12" s="116">
        <v>0</v>
      </c>
      <c r="Q12" s="116">
        <f>ROUND(E12*P12,2)</f>
        <v>0</v>
      </c>
      <c r="R12" s="116"/>
      <c r="S12" s="116" t="s">
        <v>89</v>
      </c>
      <c r="T12" s="116" t="s">
        <v>90</v>
      </c>
      <c r="U12" s="116">
        <v>0</v>
      </c>
      <c r="V12" s="116">
        <f>ROUND(E12*U12,2)</f>
        <v>0</v>
      </c>
      <c r="W12" s="116"/>
      <c r="X12" s="116" t="s">
        <v>91</v>
      </c>
      <c r="Y12" s="112"/>
      <c r="Z12" s="112"/>
      <c r="AA12" s="112"/>
      <c r="AB12" s="112"/>
      <c r="AC12" s="112"/>
      <c r="AD12" s="112"/>
      <c r="AE12" s="112"/>
      <c r="AF12" s="112" t="s">
        <v>95</v>
      </c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</row>
    <row r="13" spans="1:59" x14ac:dyDescent="0.2">
      <c r="A13" s="165" t="s">
        <v>84</v>
      </c>
      <c r="B13" s="121" t="s">
        <v>43</v>
      </c>
      <c r="C13" s="131" t="s">
        <v>44</v>
      </c>
      <c r="D13" s="122"/>
      <c r="E13" s="123"/>
      <c r="F13" s="124"/>
      <c r="G13" s="166">
        <f>SUMIF(AF14:AF15,"&lt;&gt;NOR",G14:G15)</f>
        <v>0</v>
      </c>
      <c r="H13" s="120"/>
      <c r="I13" s="120">
        <f>SUM(I14:I15)</f>
        <v>0</v>
      </c>
      <c r="J13" s="120"/>
      <c r="K13" s="120">
        <f>SUM(K14:K15)</f>
        <v>0</v>
      </c>
      <c r="L13" s="120"/>
      <c r="M13" s="120">
        <f>SUM(M14:M15)</f>
        <v>0</v>
      </c>
      <c r="N13" s="120"/>
      <c r="O13" s="120">
        <f>SUM(O14:O15)</f>
        <v>0.84</v>
      </c>
      <c r="P13" s="120"/>
      <c r="Q13" s="120">
        <f>SUM(Q14:Q15)</f>
        <v>0</v>
      </c>
      <c r="R13" s="120"/>
      <c r="S13" s="120"/>
      <c r="T13" s="120"/>
      <c r="U13" s="120"/>
      <c r="V13" s="120">
        <f>SUM(V14:V15)</f>
        <v>69.739999999999995</v>
      </c>
      <c r="W13" s="120"/>
      <c r="X13" s="120"/>
      <c r="AF13" t="s">
        <v>85</v>
      </c>
    </row>
    <row r="14" spans="1:59" outlineLevel="1" x14ac:dyDescent="0.2">
      <c r="A14" s="169">
        <v>5</v>
      </c>
      <c r="B14" s="148" t="s">
        <v>203</v>
      </c>
      <c r="C14" s="143" t="s">
        <v>197</v>
      </c>
      <c r="D14" s="139" t="s">
        <v>100</v>
      </c>
      <c r="E14" s="140">
        <v>68.984999999999999</v>
      </c>
      <c r="F14" s="201">
        <v>0</v>
      </c>
      <c r="G14" s="170">
        <f>ROUND(E14*F14,2)</f>
        <v>0</v>
      </c>
      <c r="H14" s="117"/>
      <c r="I14" s="116">
        <f>ROUND(E14*H14,2)</f>
        <v>0</v>
      </c>
      <c r="J14" s="117"/>
      <c r="K14" s="116">
        <f>ROUND(E14*J14,2)</f>
        <v>0</v>
      </c>
      <c r="L14" s="116">
        <v>21</v>
      </c>
      <c r="M14" s="116">
        <f>G14*(1+L14/100)</f>
        <v>0</v>
      </c>
      <c r="N14" s="116">
        <v>1.2149999999999999E-2</v>
      </c>
      <c r="O14" s="116">
        <f>ROUND(E14*N14,2)</f>
        <v>0.84</v>
      </c>
      <c r="P14" s="116">
        <v>0</v>
      </c>
      <c r="Q14" s="116">
        <f>ROUND(E14*P14,2)</f>
        <v>0</v>
      </c>
      <c r="R14" s="116"/>
      <c r="S14" s="116" t="s">
        <v>101</v>
      </c>
      <c r="T14" s="116" t="s">
        <v>101</v>
      </c>
      <c r="U14" s="116">
        <v>1.0109999999999999</v>
      </c>
      <c r="V14" s="116">
        <f>ROUND(E14*U14,2)</f>
        <v>69.739999999999995</v>
      </c>
      <c r="W14" s="116"/>
      <c r="X14" s="116" t="s">
        <v>91</v>
      </c>
      <c r="Y14" s="112"/>
      <c r="Z14" s="112"/>
      <c r="AA14" s="112"/>
      <c r="AB14" s="112"/>
      <c r="AC14" s="112"/>
      <c r="AD14" s="112"/>
      <c r="AE14" s="112"/>
      <c r="AF14" s="112" t="s">
        <v>92</v>
      </c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</row>
    <row r="15" spans="1:59" outlineLevel="1" x14ac:dyDescent="0.2">
      <c r="A15" s="171"/>
      <c r="B15" s="114"/>
      <c r="C15" s="134" t="s">
        <v>202</v>
      </c>
      <c r="D15" s="118"/>
      <c r="E15" s="119">
        <v>68.984999999999999</v>
      </c>
      <c r="F15" s="116"/>
      <c r="G15" s="172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2"/>
      <c r="Z15" s="112"/>
      <c r="AA15" s="112"/>
      <c r="AB15" s="112"/>
      <c r="AC15" s="112"/>
      <c r="AD15" s="112"/>
      <c r="AE15" s="112"/>
      <c r="AF15" s="112" t="s">
        <v>103</v>
      </c>
      <c r="AG15" s="112">
        <v>0</v>
      </c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</row>
    <row r="16" spans="1:59" x14ac:dyDescent="0.2">
      <c r="A16" s="165" t="s">
        <v>84</v>
      </c>
      <c r="B16" s="121" t="s">
        <v>45</v>
      </c>
      <c r="C16" s="131" t="s">
        <v>46</v>
      </c>
      <c r="D16" s="122"/>
      <c r="E16" s="123"/>
      <c r="F16" s="124"/>
      <c r="G16" s="166">
        <f>SUMIF(AF17:AF26,"&lt;&gt;NOR",G17:G26)</f>
        <v>0</v>
      </c>
      <c r="H16" s="120"/>
      <c r="I16" s="120">
        <f>SUM(I17:I25)</f>
        <v>0</v>
      </c>
      <c r="J16" s="120"/>
      <c r="K16" s="120">
        <f>SUM(K17:K25)</f>
        <v>0</v>
      </c>
      <c r="L16" s="120"/>
      <c r="M16" s="120">
        <f>SUM(M17:M25)</f>
        <v>0</v>
      </c>
      <c r="N16" s="120"/>
      <c r="O16" s="120">
        <f>SUM(O17:O25)</f>
        <v>3.89</v>
      </c>
      <c r="P16" s="120"/>
      <c r="Q16" s="120">
        <f>SUM(Q17:Q25)</f>
        <v>0</v>
      </c>
      <c r="R16" s="120"/>
      <c r="S16" s="120"/>
      <c r="T16" s="120"/>
      <c r="U16" s="120"/>
      <c r="V16" s="120">
        <f>SUM(V17:V25)</f>
        <v>97.28</v>
      </c>
      <c r="W16" s="120"/>
      <c r="X16" s="120"/>
      <c r="AF16" t="s">
        <v>85</v>
      </c>
    </row>
    <row r="17" spans="1:59" outlineLevel="1" x14ac:dyDescent="0.2">
      <c r="A17" s="173">
        <v>6</v>
      </c>
      <c r="B17" s="125" t="s">
        <v>104</v>
      </c>
      <c r="C17" s="133" t="s">
        <v>105</v>
      </c>
      <c r="D17" s="126" t="s">
        <v>100</v>
      </c>
      <c r="E17" s="127">
        <v>130.12700000000001</v>
      </c>
      <c r="F17" s="202">
        <v>0</v>
      </c>
      <c r="G17" s="174">
        <f>ROUND(E17*F17,2)</f>
        <v>0</v>
      </c>
      <c r="H17" s="117"/>
      <c r="I17" s="116">
        <f>ROUND(E17*H17,2)</f>
        <v>0</v>
      </c>
      <c r="J17" s="117"/>
      <c r="K17" s="116">
        <f>ROUND(E17*J17,2)</f>
        <v>0</v>
      </c>
      <c r="L17" s="116">
        <v>21</v>
      </c>
      <c r="M17" s="116">
        <f>G17*(1+L17/100)</f>
        <v>0</v>
      </c>
      <c r="N17" s="116">
        <v>4.8999999999999998E-3</v>
      </c>
      <c r="O17" s="116">
        <f>ROUND(E17*N17,2)</f>
        <v>0.64</v>
      </c>
      <c r="P17" s="116">
        <v>0</v>
      </c>
      <c r="Q17" s="116">
        <f>ROUND(E17*P17,2)</f>
        <v>0</v>
      </c>
      <c r="R17" s="116"/>
      <c r="S17" s="116" t="s">
        <v>101</v>
      </c>
      <c r="T17" s="116" t="s">
        <v>101</v>
      </c>
      <c r="U17" s="116">
        <v>0.25</v>
      </c>
      <c r="V17" s="116">
        <f>ROUND(E17*U17,2)</f>
        <v>32.53</v>
      </c>
      <c r="W17" s="116"/>
      <c r="X17" s="116" t="s">
        <v>91</v>
      </c>
      <c r="Y17" s="112"/>
      <c r="Z17" s="112"/>
      <c r="AA17" s="112"/>
      <c r="AB17" s="112"/>
      <c r="AC17" s="112"/>
      <c r="AD17" s="112"/>
      <c r="AE17" s="112"/>
      <c r="AF17" s="112" t="s">
        <v>92</v>
      </c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</row>
    <row r="18" spans="1:59" outlineLevel="1" x14ac:dyDescent="0.2">
      <c r="A18" s="171"/>
      <c r="B18" s="114"/>
      <c r="C18" s="134" t="s">
        <v>106</v>
      </c>
      <c r="D18" s="118"/>
      <c r="E18" s="119">
        <v>193.95</v>
      </c>
      <c r="F18" s="116"/>
      <c r="G18" s="172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2"/>
      <c r="Z18" s="112"/>
      <c r="AA18" s="112"/>
      <c r="AB18" s="112"/>
      <c r="AC18" s="112"/>
      <c r="AD18" s="112"/>
      <c r="AE18" s="112"/>
      <c r="AF18" s="112" t="s">
        <v>103</v>
      </c>
      <c r="AG18" s="112">
        <v>0</v>
      </c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</row>
    <row r="19" spans="1:59" outlineLevel="1" x14ac:dyDescent="0.2">
      <c r="A19" s="171"/>
      <c r="B19" s="114"/>
      <c r="C19" s="134" t="s">
        <v>107</v>
      </c>
      <c r="D19" s="118"/>
      <c r="E19" s="119">
        <v>-9.6530000000000005</v>
      </c>
      <c r="F19" s="116"/>
      <c r="G19" s="172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2"/>
      <c r="Z19" s="112"/>
      <c r="AA19" s="112"/>
      <c r="AB19" s="112"/>
      <c r="AC19" s="112"/>
      <c r="AD19" s="112"/>
      <c r="AE19" s="112"/>
      <c r="AF19" s="112" t="s">
        <v>103</v>
      </c>
      <c r="AG19" s="112">
        <v>0</v>
      </c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</row>
    <row r="20" spans="1:59" outlineLevel="1" x14ac:dyDescent="0.2">
      <c r="A20" s="171"/>
      <c r="B20" s="114"/>
      <c r="C20" s="134" t="s">
        <v>108</v>
      </c>
      <c r="D20" s="118"/>
      <c r="E20" s="119">
        <v>-2.72</v>
      </c>
      <c r="F20" s="116"/>
      <c r="G20" s="172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2"/>
      <c r="Z20" s="112"/>
      <c r="AA20" s="112"/>
      <c r="AB20" s="112"/>
      <c r="AC20" s="112"/>
      <c r="AD20" s="112"/>
      <c r="AE20" s="112"/>
      <c r="AF20" s="112" t="s">
        <v>103</v>
      </c>
      <c r="AG20" s="112">
        <v>0</v>
      </c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</row>
    <row r="21" spans="1:59" outlineLevel="1" x14ac:dyDescent="0.2">
      <c r="A21" s="171"/>
      <c r="B21" s="114"/>
      <c r="C21" s="134" t="s">
        <v>109</v>
      </c>
      <c r="D21" s="118"/>
      <c r="E21" s="119">
        <v>-45.78</v>
      </c>
      <c r="F21" s="116"/>
      <c r="G21" s="172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2"/>
      <c r="Z21" s="112"/>
      <c r="AA21" s="112"/>
      <c r="AB21" s="112"/>
      <c r="AC21" s="112"/>
      <c r="AD21" s="112"/>
      <c r="AE21" s="112"/>
      <c r="AF21" s="112" t="s">
        <v>103</v>
      </c>
      <c r="AG21" s="112">
        <v>0</v>
      </c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</row>
    <row r="22" spans="1:59" outlineLevel="1" x14ac:dyDescent="0.2">
      <c r="A22" s="171"/>
      <c r="B22" s="114"/>
      <c r="C22" s="134" t="s">
        <v>110</v>
      </c>
      <c r="D22" s="118"/>
      <c r="E22" s="119">
        <v>-5.67</v>
      </c>
      <c r="F22" s="116"/>
      <c r="G22" s="172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2"/>
      <c r="Z22" s="112"/>
      <c r="AA22" s="112"/>
      <c r="AB22" s="112"/>
      <c r="AC22" s="112"/>
      <c r="AD22" s="112"/>
      <c r="AE22" s="112"/>
      <c r="AF22" s="112" t="s">
        <v>103</v>
      </c>
      <c r="AG22" s="112">
        <v>0</v>
      </c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</row>
    <row r="23" spans="1:59" outlineLevel="1" x14ac:dyDescent="0.2">
      <c r="A23" s="167">
        <v>7</v>
      </c>
      <c r="B23" s="128" t="s">
        <v>111</v>
      </c>
      <c r="C23" s="132" t="s">
        <v>112</v>
      </c>
      <c r="D23" s="129" t="s">
        <v>100</v>
      </c>
      <c r="E23" s="130">
        <v>130.12700000000001</v>
      </c>
      <c r="F23" s="200">
        <v>0</v>
      </c>
      <c r="G23" s="168">
        <f>ROUND(E23*F23,2)</f>
        <v>0</v>
      </c>
      <c r="H23" s="117"/>
      <c r="I23" s="116">
        <f>ROUND(E23*H23,2)</f>
        <v>0</v>
      </c>
      <c r="J23" s="117"/>
      <c r="K23" s="116">
        <f>ROUND(E23*J23,2)</f>
        <v>0</v>
      </c>
      <c r="L23" s="116">
        <v>21</v>
      </c>
      <c r="M23" s="116">
        <f>G23*(1+L23/100)</f>
        <v>0</v>
      </c>
      <c r="N23" s="116">
        <v>3.5E-4</v>
      </c>
      <c r="O23" s="116">
        <f>ROUND(E23*N23,2)</f>
        <v>0.05</v>
      </c>
      <c r="P23" s="116">
        <v>0</v>
      </c>
      <c r="Q23" s="116">
        <f>ROUND(E23*P23,2)</f>
        <v>0</v>
      </c>
      <c r="R23" s="116"/>
      <c r="S23" s="116" t="s">
        <v>101</v>
      </c>
      <c r="T23" s="116" t="s">
        <v>101</v>
      </c>
      <c r="U23" s="116">
        <v>7.0000000000000007E-2</v>
      </c>
      <c r="V23" s="116">
        <f>ROUND(E23*U23,2)</f>
        <v>9.11</v>
      </c>
      <c r="W23" s="116"/>
      <c r="X23" s="116" t="s">
        <v>91</v>
      </c>
      <c r="Y23" s="112"/>
      <c r="Z23" s="112"/>
      <c r="AA23" s="112"/>
      <c r="AB23" s="112"/>
      <c r="AC23" s="112"/>
      <c r="AD23" s="112"/>
      <c r="AE23" s="112"/>
      <c r="AF23" s="112" t="s">
        <v>92</v>
      </c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</row>
    <row r="24" spans="1:59" outlineLevel="1" x14ac:dyDescent="0.2">
      <c r="A24" s="167">
        <v>8</v>
      </c>
      <c r="B24" s="128" t="s">
        <v>114</v>
      </c>
      <c r="C24" s="132" t="s">
        <v>115</v>
      </c>
      <c r="D24" s="129" t="s">
        <v>100</v>
      </c>
      <c r="E24" s="130">
        <v>130.12700000000001</v>
      </c>
      <c r="F24" s="200">
        <v>0</v>
      </c>
      <c r="G24" s="168">
        <f>ROUND(E24*F24,2)</f>
        <v>0</v>
      </c>
      <c r="H24" s="117"/>
      <c r="I24" s="116">
        <f>ROUND(E24*H24,2)</f>
        <v>0</v>
      </c>
      <c r="J24" s="117"/>
      <c r="K24" s="116">
        <f>ROUND(E24*J24,2)</f>
        <v>0</v>
      </c>
      <c r="L24" s="116">
        <v>21</v>
      </c>
      <c r="M24" s="116">
        <f>G24*(1+L24/100)</f>
        <v>0</v>
      </c>
      <c r="N24" s="116">
        <v>2.46E-2</v>
      </c>
      <c r="O24" s="116">
        <f>ROUND(E24*N24,2)</f>
        <v>3.2</v>
      </c>
      <c r="P24" s="116">
        <v>0</v>
      </c>
      <c r="Q24" s="116">
        <f>ROUND(E24*P24,2)</f>
        <v>0</v>
      </c>
      <c r="R24" s="116"/>
      <c r="S24" s="116" t="s">
        <v>89</v>
      </c>
      <c r="T24" s="116" t="s">
        <v>90</v>
      </c>
      <c r="U24" s="116">
        <v>0.42759999999999998</v>
      </c>
      <c r="V24" s="116">
        <f>ROUND(E24*U24,2)</f>
        <v>55.64</v>
      </c>
      <c r="W24" s="116"/>
      <c r="X24" s="116" t="s">
        <v>91</v>
      </c>
      <c r="Y24" s="112"/>
      <c r="Z24" s="112"/>
      <c r="AA24" s="112"/>
      <c r="AB24" s="112"/>
      <c r="AC24" s="112"/>
      <c r="AD24" s="112"/>
      <c r="AE24" s="112"/>
      <c r="AF24" s="112" t="s">
        <v>92</v>
      </c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</row>
    <row r="25" spans="1:59" outlineLevel="1" x14ac:dyDescent="0.2">
      <c r="A25" s="171"/>
      <c r="B25" s="114"/>
      <c r="C25" s="134" t="s">
        <v>116</v>
      </c>
      <c r="D25" s="118"/>
      <c r="E25" s="119">
        <v>7.335</v>
      </c>
      <c r="F25" s="197"/>
      <c r="G25" s="172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2"/>
      <c r="Z25" s="112"/>
      <c r="AA25" s="112"/>
      <c r="AB25" s="112"/>
      <c r="AC25" s="112"/>
      <c r="AD25" s="112"/>
      <c r="AE25" s="112"/>
      <c r="AF25" s="112" t="s">
        <v>103</v>
      </c>
      <c r="AG25" s="112">
        <v>0</v>
      </c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</row>
    <row r="26" spans="1:59" ht="22.5" outlineLevel="1" x14ac:dyDescent="0.2">
      <c r="A26" s="175">
        <v>9</v>
      </c>
      <c r="B26" s="151" t="s">
        <v>200</v>
      </c>
      <c r="C26" s="132" t="s">
        <v>217</v>
      </c>
      <c r="D26" s="147" t="s">
        <v>113</v>
      </c>
      <c r="E26" s="130">
        <v>32.4</v>
      </c>
      <c r="F26" s="200">
        <v>0</v>
      </c>
      <c r="G26" s="168">
        <f>ROUND(E26*F26,2)</f>
        <v>0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</row>
    <row r="27" spans="1:59" x14ac:dyDescent="0.2">
      <c r="A27" s="165" t="s">
        <v>84</v>
      </c>
      <c r="B27" s="121" t="s">
        <v>47</v>
      </c>
      <c r="C27" s="131" t="s">
        <v>48</v>
      </c>
      <c r="D27" s="122"/>
      <c r="E27" s="123"/>
      <c r="F27" s="124"/>
      <c r="G27" s="166">
        <f>SUMIF(AF28:AF30,"&lt;&gt;NOR",G28:G30)</f>
        <v>0</v>
      </c>
      <c r="H27" s="120"/>
      <c r="I27" s="120">
        <f>SUM(I28:I30)</f>
        <v>0</v>
      </c>
      <c r="J27" s="120"/>
      <c r="K27" s="120">
        <f>SUM(K28:K30)</f>
        <v>0</v>
      </c>
      <c r="L27" s="120"/>
      <c r="M27" s="120">
        <f>SUM(M28:M30)</f>
        <v>0</v>
      </c>
      <c r="N27" s="120"/>
      <c r="O27" s="120">
        <f>SUM(O28:O30)</f>
        <v>0.42</v>
      </c>
      <c r="P27" s="120"/>
      <c r="Q27" s="120">
        <f>SUM(Q28:Q30)</f>
        <v>0</v>
      </c>
      <c r="R27" s="120"/>
      <c r="S27" s="120"/>
      <c r="T27" s="120"/>
      <c r="U27" s="120"/>
      <c r="V27" s="120">
        <f>SUM(V28:V30)</f>
        <v>16.009999999999998</v>
      </c>
      <c r="W27" s="120"/>
      <c r="X27" s="120"/>
      <c r="AF27" t="s">
        <v>85</v>
      </c>
    </row>
    <row r="28" spans="1:59" ht="22.5" outlineLevel="1" x14ac:dyDescent="0.2">
      <c r="A28" s="173">
        <v>10</v>
      </c>
      <c r="B28" s="125" t="s">
        <v>117</v>
      </c>
      <c r="C28" s="133" t="s">
        <v>118</v>
      </c>
      <c r="D28" s="126" t="s">
        <v>100</v>
      </c>
      <c r="E28" s="127">
        <v>45.99</v>
      </c>
      <c r="F28" s="202">
        <v>0</v>
      </c>
      <c r="G28" s="174">
        <f>ROUND(E28*F28,2)</f>
        <v>0</v>
      </c>
      <c r="H28" s="117"/>
      <c r="I28" s="116">
        <f>ROUND(E28*H28,2)</f>
        <v>0</v>
      </c>
      <c r="J28" s="117"/>
      <c r="K28" s="116">
        <f>ROUND(E28*J28,2)</f>
        <v>0</v>
      </c>
      <c r="L28" s="116">
        <v>21</v>
      </c>
      <c r="M28" s="116">
        <f>G28*(1+L28/100)</f>
        <v>0</v>
      </c>
      <c r="N28" s="116">
        <v>8.9200000000000008E-3</v>
      </c>
      <c r="O28" s="116">
        <f>ROUND(E28*N28,2)</f>
        <v>0.41</v>
      </c>
      <c r="P28" s="116">
        <v>0</v>
      </c>
      <c r="Q28" s="116">
        <f>ROUND(E28*P28,2)</f>
        <v>0</v>
      </c>
      <c r="R28" s="116"/>
      <c r="S28" s="116" t="s">
        <v>101</v>
      </c>
      <c r="T28" s="116" t="s">
        <v>101</v>
      </c>
      <c r="U28" s="116">
        <v>0.25800000000000001</v>
      </c>
      <c r="V28" s="116">
        <f>ROUND(E28*U28,2)</f>
        <v>11.87</v>
      </c>
      <c r="W28" s="116"/>
      <c r="X28" s="116" t="s">
        <v>91</v>
      </c>
      <c r="Y28" s="112"/>
      <c r="Z28" s="112"/>
      <c r="AA28" s="112"/>
      <c r="AB28" s="112"/>
      <c r="AC28" s="112"/>
      <c r="AD28" s="112"/>
      <c r="AE28" s="112"/>
      <c r="AF28" s="112" t="s">
        <v>95</v>
      </c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</row>
    <row r="29" spans="1:59" outlineLevel="1" x14ac:dyDescent="0.2">
      <c r="A29" s="171"/>
      <c r="B29" s="114"/>
      <c r="C29" s="134" t="s">
        <v>102</v>
      </c>
      <c r="D29" s="118"/>
      <c r="E29" s="119">
        <v>45.99</v>
      </c>
      <c r="F29" s="116"/>
      <c r="G29" s="172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2"/>
      <c r="Z29" s="112"/>
      <c r="AA29" s="112"/>
      <c r="AB29" s="112"/>
      <c r="AC29" s="112"/>
      <c r="AD29" s="112"/>
      <c r="AE29" s="112"/>
      <c r="AF29" s="112" t="s">
        <v>103</v>
      </c>
      <c r="AG29" s="112">
        <v>0</v>
      </c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</row>
    <row r="30" spans="1:59" outlineLevel="1" x14ac:dyDescent="0.2">
      <c r="A30" s="167">
        <v>11</v>
      </c>
      <c r="B30" s="128" t="s">
        <v>119</v>
      </c>
      <c r="C30" s="132" t="s">
        <v>120</v>
      </c>
      <c r="D30" s="129" t="s">
        <v>100</v>
      </c>
      <c r="E30" s="130">
        <v>45.99</v>
      </c>
      <c r="F30" s="200">
        <v>0</v>
      </c>
      <c r="G30" s="168">
        <f>ROUND(E30*F30,2)</f>
        <v>0</v>
      </c>
      <c r="H30" s="117"/>
      <c r="I30" s="116">
        <f>ROUND(E30*H30,2)</f>
        <v>0</v>
      </c>
      <c r="J30" s="117"/>
      <c r="K30" s="116">
        <f>ROUND(E30*J30,2)</f>
        <v>0</v>
      </c>
      <c r="L30" s="116">
        <v>21</v>
      </c>
      <c r="M30" s="116">
        <f>G30*(1+L30/100)</f>
        <v>0</v>
      </c>
      <c r="N30" s="116">
        <v>2.5999999999999998E-4</v>
      </c>
      <c r="O30" s="116">
        <f>ROUND(E30*N30,2)</f>
        <v>0.01</v>
      </c>
      <c r="P30" s="116">
        <v>0</v>
      </c>
      <c r="Q30" s="116">
        <f>ROUND(E30*P30,2)</f>
        <v>0</v>
      </c>
      <c r="R30" s="116"/>
      <c r="S30" s="116" t="s">
        <v>101</v>
      </c>
      <c r="T30" s="116" t="s">
        <v>101</v>
      </c>
      <c r="U30" s="116">
        <v>0.09</v>
      </c>
      <c r="V30" s="116">
        <f>ROUND(E30*U30,2)</f>
        <v>4.1399999999999997</v>
      </c>
      <c r="W30" s="116"/>
      <c r="X30" s="116" t="s">
        <v>91</v>
      </c>
      <c r="Y30" s="112"/>
      <c r="Z30" s="112"/>
      <c r="AA30" s="112"/>
      <c r="AB30" s="112"/>
      <c r="AC30" s="112"/>
      <c r="AD30" s="112"/>
      <c r="AE30" s="112"/>
      <c r="AF30" s="112" t="s">
        <v>95</v>
      </c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</row>
    <row r="31" spans="1:59" x14ac:dyDescent="0.2">
      <c r="A31" s="165" t="s">
        <v>84</v>
      </c>
      <c r="B31" s="121" t="s">
        <v>49</v>
      </c>
      <c r="C31" s="131" t="s">
        <v>50</v>
      </c>
      <c r="D31" s="122"/>
      <c r="E31" s="123"/>
      <c r="F31" s="124"/>
      <c r="G31" s="166">
        <f>SUMIF(AF32:AF34,"&lt;&gt;NOR",G32:G34)</f>
        <v>0</v>
      </c>
      <c r="H31" s="120"/>
      <c r="I31" s="120">
        <f>SUM(I32:I34)</f>
        <v>0</v>
      </c>
      <c r="J31" s="120"/>
      <c r="K31" s="120">
        <f>SUM(K32:K34)</f>
        <v>0</v>
      </c>
      <c r="L31" s="120"/>
      <c r="M31" s="120">
        <f>SUM(M32:M34)</f>
        <v>0</v>
      </c>
      <c r="N31" s="120"/>
      <c r="O31" s="120">
        <f>SUM(O32:O34)</f>
        <v>0.1</v>
      </c>
      <c r="P31" s="120"/>
      <c r="Q31" s="120">
        <f>SUM(Q32:Q34)</f>
        <v>0</v>
      </c>
      <c r="R31" s="120"/>
      <c r="S31" s="120"/>
      <c r="T31" s="120"/>
      <c r="U31" s="120"/>
      <c r="V31" s="120">
        <f>SUM(V32:V34)</f>
        <v>15.05</v>
      </c>
      <c r="W31" s="120"/>
      <c r="X31" s="120"/>
      <c r="AF31" t="s">
        <v>85</v>
      </c>
    </row>
    <row r="32" spans="1:59" outlineLevel="1" x14ac:dyDescent="0.2">
      <c r="A32" s="184">
        <v>12</v>
      </c>
      <c r="B32" s="185" t="s">
        <v>121</v>
      </c>
      <c r="C32" s="186" t="s">
        <v>122</v>
      </c>
      <c r="D32" s="187" t="s">
        <v>100</v>
      </c>
      <c r="E32" s="188">
        <v>85.028099999999995</v>
      </c>
      <c r="F32" s="202">
        <v>0</v>
      </c>
      <c r="G32" s="189">
        <f>ROUND(E32*F32,2)</f>
        <v>0</v>
      </c>
      <c r="H32" s="117"/>
      <c r="I32" s="116">
        <f>ROUND(E32*H32,2)</f>
        <v>0</v>
      </c>
      <c r="J32" s="117"/>
      <c r="K32" s="116">
        <f>ROUND(E32*J32,2)</f>
        <v>0</v>
      </c>
      <c r="L32" s="116">
        <v>21</v>
      </c>
      <c r="M32" s="116">
        <f>G32*(1+L32/100)</f>
        <v>0</v>
      </c>
      <c r="N32" s="116">
        <v>1.2099999999999999E-3</v>
      </c>
      <c r="O32" s="116">
        <f>ROUND(E32*N32,2)</f>
        <v>0.1</v>
      </c>
      <c r="P32" s="116">
        <v>0</v>
      </c>
      <c r="Q32" s="116">
        <f>ROUND(E32*P32,2)</f>
        <v>0</v>
      </c>
      <c r="R32" s="116"/>
      <c r="S32" s="116" t="s">
        <v>101</v>
      </c>
      <c r="T32" s="116" t="s">
        <v>101</v>
      </c>
      <c r="U32" s="116">
        <v>0.17699999999999999</v>
      </c>
      <c r="V32" s="116">
        <f>ROUND(E32*U32,2)</f>
        <v>15.05</v>
      </c>
      <c r="W32" s="116"/>
      <c r="X32" s="116" t="s">
        <v>91</v>
      </c>
      <c r="Y32" s="112"/>
      <c r="Z32" s="112"/>
      <c r="AA32" s="112"/>
      <c r="AB32" s="112"/>
      <c r="AC32" s="112"/>
      <c r="AD32" s="112"/>
      <c r="AE32" s="112"/>
      <c r="AF32" s="112" t="s">
        <v>92</v>
      </c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</row>
    <row r="33" spans="1:59" outlineLevel="1" x14ac:dyDescent="0.2">
      <c r="A33" s="171"/>
      <c r="B33" s="114"/>
      <c r="C33" s="134" t="s">
        <v>123</v>
      </c>
      <c r="D33" s="118"/>
      <c r="E33" s="119">
        <v>45.99</v>
      </c>
      <c r="F33" s="116"/>
      <c r="G33" s="172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2"/>
      <c r="Z33" s="112"/>
      <c r="AA33" s="112"/>
      <c r="AB33" s="112"/>
      <c r="AC33" s="112"/>
      <c r="AD33" s="112"/>
      <c r="AE33" s="112"/>
      <c r="AF33" s="112" t="s">
        <v>103</v>
      </c>
      <c r="AG33" s="112">
        <v>0</v>
      </c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</row>
    <row r="34" spans="1:59" outlineLevel="1" x14ac:dyDescent="0.2">
      <c r="A34" s="171"/>
      <c r="B34" s="114"/>
      <c r="C34" s="134" t="s">
        <v>124</v>
      </c>
      <c r="D34" s="118"/>
      <c r="E34" s="119">
        <v>39.0381</v>
      </c>
      <c r="F34" s="116"/>
      <c r="G34" s="172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2"/>
      <c r="Z34" s="112"/>
      <c r="AA34" s="112"/>
      <c r="AB34" s="112"/>
      <c r="AC34" s="112"/>
      <c r="AD34" s="112"/>
      <c r="AE34" s="112"/>
      <c r="AF34" s="112" t="s">
        <v>103</v>
      </c>
      <c r="AG34" s="112">
        <v>0</v>
      </c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</row>
    <row r="35" spans="1:59" x14ac:dyDescent="0.2">
      <c r="A35" s="165" t="s">
        <v>84</v>
      </c>
      <c r="B35" s="121" t="s">
        <v>51</v>
      </c>
      <c r="C35" s="131" t="s">
        <v>52</v>
      </c>
      <c r="D35" s="122"/>
      <c r="E35" s="123"/>
      <c r="F35" s="124"/>
      <c r="G35" s="166">
        <f>SUMIF(AF36:AF37,"&lt;&gt;NOR",G36:G37)</f>
        <v>0</v>
      </c>
      <c r="H35" s="120"/>
      <c r="I35" s="120">
        <f>SUM(I36:I37)</f>
        <v>0</v>
      </c>
      <c r="J35" s="120"/>
      <c r="K35" s="120">
        <f>SUM(K36:K37)</f>
        <v>0</v>
      </c>
      <c r="L35" s="120"/>
      <c r="M35" s="120">
        <f>SUM(M36:M37)</f>
        <v>0</v>
      </c>
      <c r="N35" s="120"/>
      <c r="O35" s="120">
        <f>SUM(O36:O37)</f>
        <v>0</v>
      </c>
      <c r="P35" s="120"/>
      <c r="Q35" s="120">
        <f>SUM(Q36:Q37)</f>
        <v>2.68</v>
      </c>
      <c r="R35" s="120"/>
      <c r="S35" s="120"/>
      <c r="T35" s="120"/>
      <c r="U35" s="120"/>
      <c r="V35" s="120">
        <f>SUM(V36:V37)</f>
        <v>24.51</v>
      </c>
      <c r="W35" s="120"/>
      <c r="X35" s="120"/>
      <c r="AF35" t="s">
        <v>85</v>
      </c>
    </row>
    <row r="36" spans="1:59" outlineLevel="1" x14ac:dyDescent="0.2">
      <c r="A36" s="190">
        <v>15</v>
      </c>
      <c r="B36" s="191" t="s">
        <v>125</v>
      </c>
      <c r="C36" s="192" t="s">
        <v>126</v>
      </c>
      <c r="D36" s="193" t="s">
        <v>100</v>
      </c>
      <c r="E36" s="194">
        <v>45.99</v>
      </c>
      <c r="F36" s="200">
        <v>0</v>
      </c>
      <c r="G36" s="195">
        <f>ROUND(E36*F36,2)</f>
        <v>0</v>
      </c>
      <c r="H36" s="117"/>
      <c r="I36" s="116">
        <f>ROUND(E36*H36,2)</f>
        <v>0</v>
      </c>
      <c r="J36" s="117"/>
      <c r="K36" s="116">
        <f>ROUND(E36*J36,2)</f>
        <v>0</v>
      </c>
      <c r="L36" s="116">
        <v>21</v>
      </c>
      <c r="M36" s="116">
        <f>G36*(1+L36/100)</f>
        <v>0</v>
      </c>
      <c r="N36" s="116">
        <v>0</v>
      </c>
      <c r="O36" s="116">
        <f>ROUND(E36*N36,2)</f>
        <v>0</v>
      </c>
      <c r="P36" s="116">
        <v>1.75E-3</v>
      </c>
      <c r="Q36" s="116">
        <f>ROUND(E36*P36,2)</f>
        <v>0.08</v>
      </c>
      <c r="R36" s="116"/>
      <c r="S36" s="116" t="s">
        <v>89</v>
      </c>
      <c r="T36" s="116" t="s">
        <v>101</v>
      </c>
      <c r="U36" s="116">
        <v>0.16500000000000001</v>
      </c>
      <c r="V36" s="116">
        <f>ROUND(E36*U36,2)</f>
        <v>7.59</v>
      </c>
      <c r="W36" s="116"/>
      <c r="X36" s="116" t="s">
        <v>91</v>
      </c>
      <c r="Y36" s="112"/>
      <c r="Z36" s="112"/>
      <c r="AA36" s="112"/>
      <c r="AB36" s="112"/>
      <c r="AC36" s="112"/>
      <c r="AD36" s="112"/>
      <c r="AE36" s="112"/>
      <c r="AF36" s="112" t="s">
        <v>92</v>
      </c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</row>
    <row r="37" spans="1:59" outlineLevel="1" x14ac:dyDescent="0.2">
      <c r="A37" s="190">
        <v>16</v>
      </c>
      <c r="B37" s="191" t="s">
        <v>127</v>
      </c>
      <c r="C37" s="192" t="s">
        <v>128</v>
      </c>
      <c r="D37" s="193" t="s">
        <v>100</v>
      </c>
      <c r="E37" s="194">
        <v>130.12700000000001</v>
      </c>
      <c r="F37" s="200">
        <v>0</v>
      </c>
      <c r="G37" s="195">
        <f>ROUND(E37*F37,2)</f>
        <v>0</v>
      </c>
      <c r="H37" s="117"/>
      <c r="I37" s="116">
        <f>ROUND(E37*H37,2)</f>
        <v>0</v>
      </c>
      <c r="J37" s="117"/>
      <c r="K37" s="116">
        <f>ROUND(E37*J37,2)</f>
        <v>0</v>
      </c>
      <c r="L37" s="116">
        <v>21</v>
      </c>
      <c r="M37" s="116">
        <f>G37*(1+L37/100)</f>
        <v>0</v>
      </c>
      <c r="N37" s="116">
        <v>0</v>
      </c>
      <c r="O37" s="116">
        <f>ROUND(E37*N37,2)</f>
        <v>0</v>
      </c>
      <c r="P37" s="116">
        <v>0.02</v>
      </c>
      <c r="Q37" s="116">
        <f>ROUND(E37*P37,2)</f>
        <v>2.6</v>
      </c>
      <c r="R37" s="116"/>
      <c r="S37" s="116" t="s">
        <v>89</v>
      </c>
      <c r="T37" s="116" t="s">
        <v>90</v>
      </c>
      <c r="U37" s="116">
        <v>0.13</v>
      </c>
      <c r="V37" s="116">
        <f>ROUND(E37*U37,2)</f>
        <v>16.920000000000002</v>
      </c>
      <c r="W37" s="116"/>
      <c r="X37" s="116" t="s">
        <v>91</v>
      </c>
      <c r="Y37" s="112"/>
      <c r="Z37" s="112"/>
      <c r="AA37" s="112"/>
      <c r="AB37" s="112"/>
      <c r="AC37" s="112"/>
      <c r="AD37" s="112"/>
      <c r="AE37" s="112"/>
      <c r="AF37" s="112" t="s">
        <v>95</v>
      </c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</row>
    <row r="38" spans="1:59" x14ac:dyDescent="0.2">
      <c r="A38" s="165" t="s">
        <v>84</v>
      </c>
      <c r="B38" s="121" t="s">
        <v>53</v>
      </c>
      <c r="C38" s="131" t="s">
        <v>54</v>
      </c>
      <c r="D38" s="122"/>
      <c r="E38" s="123"/>
      <c r="F38" s="124"/>
      <c r="G38" s="166">
        <f>SUMIF(AF39:AF50,"&lt;&gt;NOR",G39:G50)</f>
        <v>0</v>
      </c>
      <c r="H38" s="120"/>
      <c r="I38" s="120">
        <f>SUM(I39:I50)</f>
        <v>0</v>
      </c>
      <c r="J38" s="120"/>
      <c r="K38" s="120">
        <f>SUM(K39:K50)</f>
        <v>0</v>
      </c>
      <c r="L38" s="120"/>
      <c r="M38" s="120">
        <f>SUM(M39:M50)</f>
        <v>0</v>
      </c>
      <c r="N38" s="120"/>
      <c r="O38" s="120">
        <f>SUM(O39:O50)</f>
        <v>0.17</v>
      </c>
      <c r="P38" s="120"/>
      <c r="Q38" s="120">
        <f>SUM(Q39:Q50)</f>
        <v>0.05</v>
      </c>
      <c r="R38" s="120"/>
      <c r="S38" s="120"/>
      <c r="T38" s="120"/>
      <c r="U38" s="120"/>
      <c r="V38" s="120">
        <f>SUM(V39:V50)</f>
        <v>41.620000000000005</v>
      </c>
      <c r="W38" s="120"/>
      <c r="X38" s="120"/>
      <c r="AF38" t="s">
        <v>85</v>
      </c>
    </row>
    <row r="39" spans="1:59" outlineLevel="1" x14ac:dyDescent="0.2">
      <c r="A39" s="167">
        <v>18</v>
      </c>
      <c r="B39" s="128" t="s">
        <v>132</v>
      </c>
      <c r="C39" s="132" t="s">
        <v>133</v>
      </c>
      <c r="D39" s="129" t="s">
        <v>100</v>
      </c>
      <c r="E39" s="130">
        <v>45.99</v>
      </c>
      <c r="F39" s="200">
        <v>0</v>
      </c>
      <c r="G39" s="168">
        <f>ROUND(E39*F39,2)</f>
        <v>0</v>
      </c>
      <c r="H39" s="117"/>
      <c r="I39" s="116">
        <f>ROUND(E39*H39,2)</f>
        <v>0</v>
      </c>
      <c r="J39" s="117"/>
      <c r="K39" s="116">
        <f>ROUND(E39*J39,2)</f>
        <v>0</v>
      </c>
      <c r="L39" s="116">
        <v>21</v>
      </c>
      <c r="M39" s="116">
        <f>G39*(1+L39/100)</f>
        <v>0</v>
      </c>
      <c r="N39" s="116">
        <v>0</v>
      </c>
      <c r="O39" s="116">
        <f>ROUND(E39*N39,2)</f>
        <v>0</v>
      </c>
      <c r="P39" s="116">
        <v>0</v>
      </c>
      <c r="Q39" s="116">
        <f>ROUND(E39*P39,2)</f>
        <v>0</v>
      </c>
      <c r="R39" s="116"/>
      <c r="S39" s="116" t="s">
        <v>101</v>
      </c>
      <c r="T39" s="116" t="s">
        <v>101</v>
      </c>
      <c r="U39" s="116">
        <v>4.5999999999999999E-2</v>
      </c>
      <c r="V39" s="116">
        <f>ROUND(E39*U39,2)</f>
        <v>2.12</v>
      </c>
      <c r="W39" s="116"/>
      <c r="X39" s="116" t="s">
        <v>91</v>
      </c>
      <c r="Y39" s="112"/>
      <c r="Z39" s="112"/>
      <c r="AA39" s="112"/>
      <c r="AB39" s="112"/>
      <c r="AC39" s="112"/>
      <c r="AD39" s="112"/>
      <c r="AE39" s="112"/>
      <c r="AF39" s="112" t="s">
        <v>95</v>
      </c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</row>
    <row r="40" spans="1:59" outlineLevel="1" x14ac:dyDescent="0.2">
      <c r="A40" s="167">
        <v>19</v>
      </c>
      <c r="B40" s="128" t="s">
        <v>134</v>
      </c>
      <c r="C40" s="132" t="s">
        <v>135</v>
      </c>
      <c r="D40" s="129" t="s">
        <v>113</v>
      </c>
      <c r="E40" s="130">
        <v>58.75</v>
      </c>
      <c r="F40" s="200">
        <v>0</v>
      </c>
      <c r="G40" s="168">
        <f>ROUND(E40*F40,2)</f>
        <v>0</v>
      </c>
      <c r="H40" s="117"/>
      <c r="I40" s="116">
        <f>ROUND(E40*H40,2)</f>
        <v>0</v>
      </c>
      <c r="J40" s="117"/>
      <c r="K40" s="116">
        <f>ROUND(E40*J40,2)</f>
        <v>0</v>
      </c>
      <c r="L40" s="116">
        <v>21</v>
      </c>
      <c r="M40" s="116">
        <f>G40*(1+L40/100)</f>
        <v>0</v>
      </c>
      <c r="N40" s="116">
        <v>0</v>
      </c>
      <c r="O40" s="116">
        <f>ROUND(E40*N40,2)</f>
        <v>0</v>
      </c>
      <c r="P40" s="116">
        <v>8.0000000000000007E-5</v>
      </c>
      <c r="Q40" s="116">
        <f>ROUND(E40*P40,2)</f>
        <v>0</v>
      </c>
      <c r="R40" s="116"/>
      <c r="S40" s="116" t="s">
        <v>101</v>
      </c>
      <c r="T40" s="116" t="s">
        <v>101</v>
      </c>
      <c r="U40" s="116">
        <v>3.5000000000000003E-2</v>
      </c>
      <c r="V40" s="116">
        <f>ROUND(E40*U40,2)</f>
        <v>2.06</v>
      </c>
      <c r="W40" s="116"/>
      <c r="X40" s="116" t="s">
        <v>91</v>
      </c>
      <c r="Y40" s="112"/>
      <c r="Z40" s="112"/>
      <c r="AA40" s="112"/>
      <c r="AB40" s="112"/>
      <c r="AC40" s="112"/>
      <c r="AD40" s="112"/>
      <c r="AE40" s="112"/>
      <c r="AF40" s="112" t="s">
        <v>95</v>
      </c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</row>
    <row r="41" spans="1:59" ht="22.5" outlineLevel="1" x14ac:dyDescent="0.2">
      <c r="A41" s="167">
        <v>20</v>
      </c>
      <c r="B41" s="125" t="s">
        <v>136</v>
      </c>
      <c r="C41" s="133" t="s">
        <v>137</v>
      </c>
      <c r="D41" s="126" t="s">
        <v>113</v>
      </c>
      <c r="E41" s="127">
        <v>58.75</v>
      </c>
      <c r="F41" s="200">
        <v>0</v>
      </c>
      <c r="G41" s="174">
        <f>ROUND(E41*F41,2)</f>
        <v>0</v>
      </c>
      <c r="H41" s="117"/>
      <c r="I41" s="116">
        <f>ROUND(E41*H41,2)</f>
        <v>0</v>
      </c>
      <c r="J41" s="117"/>
      <c r="K41" s="116">
        <f>ROUND(E41*J41,2)</f>
        <v>0</v>
      </c>
      <c r="L41" s="116">
        <v>21</v>
      </c>
      <c r="M41" s="116">
        <f>G41*(1+L41/100)</f>
        <v>0</v>
      </c>
      <c r="N41" s="116">
        <v>8.0000000000000007E-5</v>
      </c>
      <c r="O41" s="116">
        <f>ROUND(E41*N41,2)</f>
        <v>0</v>
      </c>
      <c r="P41" s="116">
        <v>0</v>
      </c>
      <c r="Q41" s="116">
        <f>ROUND(E41*P41,2)</f>
        <v>0</v>
      </c>
      <c r="R41" s="116"/>
      <c r="S41" s="116" t="s">
        <v>101</v>
      </c>
      <c r="T41" s="116" t="s">
        <v>101</v>
      </c>
      <c r="U41" s="116">
        <v>0.14000000000000001</v>
      </c>
      <c r="V41" s="116">
        <f>ROUND(E41*U41,2)</f>
        <v>8.23</v>
      </c>
      <c r="W41" s="116"/>
      <c r="X41" s="116" t="s">
        <v>91</v>
      </c>
      <c r="Y41" s="112"/>
      <c r="Z41" s="112"/>
      <c r="AA41" s="112"/>
      <c r="AB41" s="112"/>
      <c r="AC41" s="112"/>
      <c r="AD41" s="112"/>
      <c r="AE41" s="112"/>
      <c r="AF41" s="112" t="s">
        <v>95</v>
      </c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</row>
    <row r="42" spans="1:59" outlineLevel="1" x14ac:dyDescent="0.2">
      <c r="A42" s="167">
        <v>21</v>
      </c>
      <c r="B42" s="114"/>
      <c r="C42" s="134" t="s">
        <v>138</v>
      </c>
      <c r="D42" s="118"/>
      <c r="E42" s="119">
        <v>70.5</v>
      </c>
      <c r="F42" s="116"/>
      <c r="G42" s="172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2"/>
      <c r="Z42" s="112"/>
      <c r="AA42" s="112"/>
      <c r="AB42" s="112"/>
      <c r="AC42" s="112"/>
      <c r="AD42" s="112"/>
      <c r="AE42" s="112"/>
      <c r="AF42" s="112" t="s">
        <v>103</v>
      </c>
      <c r="AG42" s="112">
        <v>0</v>
      </c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</row>
    <row r="43" spans="1:59" outlineLevel="1" x14ac:dyDescent="0.2">
      <c r="A43" s="167">
        <v>22</v>
      </c>
      <c r="B43" s="114"/>
      <c r="C43" s="134" t="s">
        <v>139</v>
      </c>
      <c r="D43" s="118"/>
      <c r="E43" s="119">
        <v>-11.75</v>
      </c>
      <c r="F43" s="116"/>
      <c r="G43" s="172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2"/>
      <c r="Z43" s="112"/>
      <c r="AA43" s="112"/>
      <c r="AB43" s="112"/>
      <c r="AC43" s="112"/>
      <c r="AD43" s="112"/>
      <c r="AE43" s="112"/>
      <c r="AF43" s="112" t="s">
        <v>103</v>
      </c>
      <c r="AG43" s="112">
        <v>0</v>
      </c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</row>
    <row r="44" spans="1:59" ht="22.5" outlineLevel="1" x14ac:dyDescent="0.2">
      <c r="A44" s="167">
        <v>23</v>
      </c>
      <c r="B44" s="128" t="s">
        <v>140</v>
      </c>
      <c r="C44" s="132" t="s">
        <v>141</v>
      </c>
      <c r="D44" s="129" t="s">
        <v>100</v>
      </c>
      <c r="E44" s="130">
        <v>45.99</v>
      </c>
      <c r="F44" s="200">
        <v>0</v>
      </c>
      <c r="G44" s="168">
        <f>ROUND(E44*F44,2)</f>
        <v>0</v>
      </c>
      <c r="H44" s="117"/>
      <c r="I44" s="116">
        <f>ROUND(E44*H44,2)</f>
        <v>0</v>
      </c>
      <c r="J44" s="117"/>
      <c r="K44" s="116">
        <f>ROUND(E44*J44,2)</f>
        <v>0</v>
      </c>
      <c r="L44" s="116">
        <v>21</v>
      </c>
      <c r="M44" s="116">
        <f>G44*(1+L44/100)</f>
        <v>0</v>
      </c>
      <c r="N44" s="116">
        <v>0</v>
      </c>
      <c r="O44" s="116">
        <f>ROUND(E44*N44,2)</f>
        <v>0</v>
      </c>
      <c r="P44" s="116">
        <v>1E-3</v>
      </c>
      <c r="Q44" s="116">
        <f>ROUND(E44*P44,2)</f>
        <v>0.05</v>
      </c>
      <c r="R44" s="116"/>
      <c r="S44" s="116" t="s">
        <v>101</v>
      </c>
      <c r="T44" s="116" t="s">
        <v>101</v>
      </c>
      <c r="U44" s="116">
        <v>0.255</v>
      </c>
      <c r="V44" s="116">
        <f>ROUND(E44*U44,2)</f>
        <v>11.73</v>
      </c>
      <c r="W44" s="116"/>
      <c r="X44" s="116" t="s">
        <v>91</v>
      </c>
      <c r="Y44" s="112"/>
      <c r="Z44" s="112"/>
      <c r="AA44" s="112"/>
      <c r="AB44" s="112"/>
      <c r="AC44" s="112"/>
      <c r="AD44" s="112"/>
      <c r="AE44" s="112"/>
      <c r="AF44" s="112" t="s">
        <v>95</v>
      </c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</row>
    <row r="45" spans="1:59" ht="22.5" outlineLevel="1" x14ac:dyDescent="0.2">
      <c r="A45" s="167">
        <v>24</v>
      </c>
      <c r="B45" s="125" t="s">
        <v>142</v>
      </c>
      <c r="C45" s="133" t="s">
        <v>143</v>
      </c>
      <c r="D45" s="126" t="s">
        <v>100</v>
      </c>
      <c r="E45" s="127">
        <v>45.99</v>
      </c>
      <c r="F45" s="202">
        <v>0</v>
      </c>
      <c r="G45" s="174">
        <f>ROUND(E45*F45,2)</f>
        <v>0</v>
      </c>
      <c r="H45" s="117"/>
      <c r="I45" s="116">
        <f>ROUND(E45*H45,2)</f>
        <v>0</v>
      </c>
      <c r="J45" s="117"/>
      <c r="K45" s="116">
        <f>ROUND(E45*J45,2)</f>
        <v>0</v>
      </c>
      <c r="L45" s="116">
        <v>21</v>
      </c>
      <c r="M45" s="116">
        <f>G45*(1+L45/100)</f>
        <v>0</v>
      </c>
      <c r="N45" s="116">
        <v>2.5000000000000001E-4</v>
      </c>
      <c r="O45" s="116">
        <f>ROUND(E45*N45,2)</f>
        <v>0.01</v>
      </c>
      <c r="P45" s="116">
        <v>0</v>
      </c>
      <c r="Q45" s="116">
        <f>ROUND(E45*P45,2)</f>
        <v>0</v>
      </c>
      <c r="R45" s="116"/>
      <c r="S45" s="116" t="s">
        <v>101</v>
      </c>
      <c r="T45" s="116" t="s">
        <v>101</v>
      </c>
      <c r="U45" s="116">
        <v>0.38</v>
      </c>
      <c r="V45" s="116">
        <f>ROUND(E45*U45,2)</f>
        <v>17.48</v>
      </c>
      <c r="W45" s="116"/>
      <c r="X45" s="116" t="s">
        <v>91</v>
      </c>
      <c r="Y45" s="112"/>
      <c r="Z45" s="112"/>
      <c r="AA45" s="112"/>
      <c r="AB45" s="112"/>
      <c r="AC45" s="112"/>
      <c r="AD45" s="112"/>
      <c r="AE45" s="112"/>
      <c r="AF45" s="112" t="s">
        <v>95</v>
      </c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</row>
    <row r="46" spans="1:59" outlineLevel="1" x14ac:dyDescent="0.2">
      <c r="A46" s="167">
        <v>25</v>
      </c>
      <c r="B46" s="114"/>
      <c r="C46" s="134" t="s">
        <v>102</v>
      </c>
      <c r="D46" s="118"/>
      <c r="E46" s="119">
        <v>45.99</v>
      </c>
      <c r="F46" s="116"/>
      <c r="G46" s="172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2"/>
      <c r="Z46" s="112"/>
      <c r="AA46" s="112"/>
      <c r="AB46" s="112"/>
      <c r="AC46" s="112"/>
      <c r="AD46" s="112"/>
      <c r="AE46" s="112"/>
      <c r="AF46" s="112" t="s">
        <v>103</v>
      </c>
      <c r="AG46" s="112">
        <v>0</v>
      </c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</row>
    <row r="47" spans="1:59" outlineLevel="1" x14ac:dyDescent="0.2">
      <c r="A47" s="167">
        <v>26</v>
      </c>
      <c r="B47" s="128" t="s">
        <v>144</v>
      </c>
      <c r="C47" s="132" t="s">
        <v>145</v>
      </c>
      <c r="D47" s="129" t="s">
        <v>100</v>
      </c>
      <c r="E47" s="130">
        <v>45.99</v>
      </c>
      <c r="F47" s="200">
        <v>0</v>
      </c>
      <c r="G47" s="168">
        <f>ROUND(E47*F47,2)</f>
        <v>0</v>
      </c>
      <c r="H47" s="117"/>
      <c r="I47" s="116">
        <f>ROUND(E47*H47,2)</f>
        <v>0</v>
      </c>
      <c r="J47" s="117"/>
      <c r="K47" s="116">
        <f>ROUND(E47*J47,2)</f>
        <v>0</v>
      </c>
      <c r="L47" s="116">
        <v>21</v>
      </c>
      <c r="M47" s="116">
        <f>G47*(1+L47/100)</f>
        <v>0</v>
      </c>
      <c r="N47" s="116">
        <v>0</v>
      </c>
      <c r="O47" s="116">
        <f>ROUND(E47*N47,2)</f>
        <v>0</v>
      </c>
      <c r="P47" s="116">
        <v>0</v>
      </c>
      <c r="Q47" s="116">
        <f>ROUND(E47*P47,2)</f>
        <v>0</v>
      </c>
      <c r="R47" s="116"/>
      <c r="S47" s="116" t="s">
        <v>89</v>
      </c>
      <c r="T47" s="116" t="s">
        <v>90</v>
      </c>
      <c r="U47" s="116">
        <v>0</v>
      </c>
      <c r="V47" s="116">
        <f>ROUND(E47*U47,2)</f>
        <v>0</v>
      </c>
      <c r="W47" s="116"/>
      <c r="X47" s="116" t="s">
        <v>91</v>
      </c>
      <c r="Y47" s="112"/>
      <c r="Z47" s="112"/>
      <c r="AA47" s="112"/>
      <c r="AB47" s="112"/>
      <c r="AC47" s="112"/>
      <c r="AD47" s="112"/>
      <c r="AE47" s="112"/>
      <c r="AF47" s="112" t="s">
        <v>146</v>
      </c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</row>
    <row r="48" spans="1:59" outlineLevel="1" x14ac:dyDescent="0.2">
      <c r="A48" s="167">
        <v>27</v>
      </c>
      <c r="B48" s="125" t="s">
        <v>147</v>
      </c>
      <c r="C48" s="133" t="s">
        <v>148</v>
      </c>
      <c r="D48" s="126" t="s">
        <v>100</v>
      </c>
      <c r="E48" s="127">
        <v>50.588999999999999</v>
      </c>
      <c r="F48" s="202">
        <v>0</v>
      </c>
      <c r="G48" s="174">
        <f>ROUND(E48*F48,2)</f>
        <v>0</v>
      </c>
      <c r="H48" s="117"/>
      <c r="I48" s="116">
        <f>ROUND(E48*H48,2)</f>
        <v>0</v>
      </c>
      <c r="J48" s="117"/>
      <c r="K48" s="116">
        <f>ROUND(E48*J48,2)</f>
        <v>0</v>
      </c>
      <c r="L48" s="116">
        <v>21</v>
      </c>
      <c r="M48" s="116">
        <f>G48*(1+L48/100)</f>
        <v>0</v>
      </c>
      <c r="N48" s="116">
        <v>3.1199999999999999E-3</v>
      </c>
      <c r="O48" s="116">
        <f>ROUND(E48*N48,2)</f>
        <v>0.16</v>
      </c>
      <c r="P48" s="116">
        <v>0</v>
      </c>
      <c r="Q48" s="116">
        <f>ROUND(E48*P48,2)</f>
        <v>0</v>
      </c>
      <c r="R48" s="116" t="s">
        <v>149</v>
      </c>
      <c r="S48" s="116" t="s">
        <v>101</v>
      </c>
      <c r="T48" s="116" t="s">
        <v>101</v>
      </c>
      <c r="U48" s="116">
        <v>0</v>
      </c>
      <c r="V48" s="116">
        <f>ROUND(E48*U48,2)</f>
        <v>0</v>
      </c>
      <c r="W48" s="116"/>
      <c r="X48" s="116" t="s">
        <v>150</v>
      </c>
      <c r="Y48" s="112"/>
      <c r="Z48" s="112"/>
      <c r="AA48" s="112"/>
      <c r="AB48" s="112"/>
      <c r="AC48" s="112"/>
      <c r="AD48" s="112"/>
      <c r="AE48" s="112"/>
      <c r="AF48" s="112" t="s">
        <v>151</v>
      </c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</row>
    <row r="49" spans="1:59" outlineLevel="1" x14ac:dyDescent="0.2">
      <c r="A49" s="167">
        <v>28</v>
      </c>
      <c r="B49" s="114"/>
      <c r="C49" s="134" t="s">
        <v>152</v>
      </c>
      <c r="D49" s="118"/>
      <c r="E49" s="119">
        <v>50.588999999999999</v>
      </c>
      <c r="F49" s="116"/>
      <c r="G49" s="172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2"/>
      <c r="Z49" s="112"/>
      <c r="AA49" s="112"/>
      <c r="AB49" s="112"/>
      <c r="AC49" s="112"/>
      <c r="AD49" s="112"/>
      <c r="AE49" s="112"/>
      <c r="AF49" s="112" t="s">
        <v>103</v>
      </c>
      <c r="AG49" s="112">
        <v>0</v>
      </c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</row>
    <row r="50" spans="1:59" outlineLevel="1" x14ac:dyDescent="0.2">
      <c r="A50" s="167">
        <v>29</v>
      </c>
      <c r="B50" s="114" t="s">
        <v>153</v>
      </c>
      <c r="C50" s="135" t="s">
        <v>154</v>
      </c>
      <c r="D50" s="115" t="s">
        <v>0</v>
      </c>
      <c r="E50" s="203">
        <v>0</v>
      </c>
      <c r="F50" s="204">
        <v>0</v>
      </c>
      <c r="G50" s="172">
        <f>ROUND(E50*F50,2)</f>
        <v>0</v>
      </c>
      <c r="H50" s="117"/>
      <c r="I50" s="116">
        <f>ROUND(E50*H50,2)</f>
        <v>0</v>
      </c>
      <c r="J50" s="117"/>
      <c r="K50" s="116">
        <f>ROUND(E50*J50,2)</f>
        <v>0</v>
      </c>
      <c r="L50" s="116">
        <v>21</v>
      </c>
      <c r="M50" s="116">
        <f>G50*(1+L50/100)</f>
        <v>0</v>
      </c>
      <c r="N50" s="116">
        <v>0</v>
      </c>
      <c r="O50" s="116">
        <f>ROUND(E50*N50,2)</f>
        <v>0</v>
      </c>
      <c r="P50" s="116">
        <v>0</v>
      </c>
      <c r="Q50" s="116">
        <f>ROUND(E50*P50,2)</f>
        <v>0</v>
      </c>
      <c r="R50" s="116"/>
      <c r="S50" s="116" t="s">
        <v>101</v>
      </c>
      <c r="T50" s="116" t="s">
        <v>90</v>
      </c>
      <c r="U50" s="116">
        <v>0</v>
      </c>
      <c r="V50" s="116">
        <f>ROUND(E50*U50,2)</f>
        <v>0</v>
      </c>
      <c r="W50" s="116"/>
      <c r="X50" s="116" t="s">
        <v>130</v>
      </c>
      <c r="Y50" s="112"/>
      <c r="Z50" s="112"/>
      <c r="AA50" s="112"/>
      <c r="AB50" s="112"/>
      <c r="AC50" s="112"/>
      <c r="AD50" s="112"/>
      <c r="AE50" s="112"/>
      <c r="AF50" s="112" t="s">
        <v>131</v>
      </c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</row>
    <row r="51" spans="1:59" x14ac:dyDescent="0.2">
      <c r="A51" s="165" t="s">
        <v>84</v>
      </c>
      <c r="B51" s="121" t="s">
        <v>55</v>
      </c>
      <c r="C51" s="131" t="s">
        <v>56</v>
      </c>
      <c r="D51" s="122"/>
      <c r="E51" s="123"/>
      <c r="F51" s="124"/>
      <c r="G51" s="166">
        <f>SUMIF(AF52:AF59,"&lt;&gt;NOR",G52:G59)</f>
        <v>0</v>
      </c>
      <c r="H51" s="120"/>
      <c r="I51" s="120">
        <f>SUM(I52:I59)</f>
        <v>0</v>
      </c>
      <c r="J51" s="120"/>
      <c r="K51" s="120">
        <f>SUM(K52:K59)</f>
        <v>0</v>
      </c>
      <c r="L51" s="120"/>
      <c r="M51" s="120">
        <f>SUM(M52:M59)</f>
        <v>0</v>
      </c>
      <c r="N51" s="120"/>
      <c r="O51" s="120">
        <f>SUM(O52:O59)</f>
        <v>0.08</v>
      </c>
      <c r="P51" s="120"/>
      <c r="Q51" s="120">
        <f>SUM(Q52:Q59)</f>
        <v>0</v>
      </c>
      <c r="R51" s="120"/>
      <c r="S51" s="120"/>
      <c r="T51" s="120"/>
      <c r="U51" s="120"/>
      <c r="V51" s="120">
        <f>SUM(V52:V59)</f>
        <v>45.56</v>
      </c>
      <c r="W51" s="120"/>
      <c r="X51" s="120"/>
      <c r="AF51" t="s">
        <v>85</v>
      </c>
    </row>
    <row r="52" spans="1:59" outlineLevel="1" x14ac:dyDescent="0.2">
      <c r="A52" s="173">
        <v>30</v>
      </c>
      <c r="B52" s="125" t="s">
        <v>155</v>
      </c>
      <c r="C52" s="133" t="s">
        <v>156</v>
      </c>
      <c r="D52" s="126" t="s">
        <v>100</v>
      </c>
      <c r="E52" s="127">
        <v>52.050800000000002</v>
      </c>
      <c r="F52" s="202">
        <v>0</v>
      </c>
      <c r="G52" s="174">
        <f>ROUND(E52*F52,2)</f>
        <v>0</v>
      </c>
      <c r="H52" s="117"/>
      <c r="I52" s="116">
        <f>ROUND(E52*H52,2)</f>
        <v>0</v>
      </c>
      <c r="J52" s="117"/>
      <c r="K52" s="116">
        <f>ROUND(E52*J52,2)</f>
        <v>0</v>
      </c>
      <c r="L52" s="116">
        <v>21</v>
      </c>
      <c r="M52" s="116">
        <f>G52*(1+L52/100)</f>
        <v>0</v>
      </c>
      <c r="N52" s="116">
        <v>0</v>
      </c>
      <c r="O52" s="116">
        <f>ROUND(E52*N52,2)</f>
        <v>0</v>
      </c>
      <c r="P52" s="116">
        <v>0</v>
      </c>
      <c r="Q52" s="116">
        <f>ROUND(E52*P52,2)</f>
        <v>0</v>
      </c>
      <c r="R52" s="116"/>
      <c r="S52" s="116" t="s">
        <v>101</v>
      </c>
      <c r="T52" s="116" t="s">
        <v>101</v>
      </c>
      <c r="U52" s="116">
        <v>7.0000000000000007E-2</v>
      </c>
      <c r="V52" s="116">
        <f>ROUND(E52*U52,2)</f>
        <v>3.64</v>
      </c>
      <c r="W52" s="116"/>
      <c r="X52" s="116" t="s">
        <v>91</v>
      </c>
      <c r="Y52" s="112"/>
      <c r="Z52" s="112"/>
      <c r="AA52" s="112"/>
      <c r="AB52" s="112"/>
      <c r="AC52" s="112"/>
      <c r="AD52" s="112"/>
      <c r="AE52" s="112"/>
      <c r="AF52" s="112" t="s">
        <v>146</v>
      </c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</row>
    <row r="53" spans="1:59" outlineLevel="1" x14ac:dyDescent="0.2">
      <c r="A53" s="171"/>
      <c r="B53" s="114"/>
      <c r="C53" s="134" t="s">
        <v>157</v>
      </c>
      <c r="D53" s="118"/>
      <c r="E53" s="119"/>
      <c r="F53" s="116"/>
      <c r="G53" s="172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2"/>
      <c r="Z53" s="112"/>
      <c r="AA53" s="112"/>
      <c r="AB53" s="112"/>
      <c r="AC53" s="112"/>
      <c r="AD53" s="112"/>
      <c r="AE53" s="112"/>
      <c r="AF53" s="112" t="s">
        <v>103</v>
      </c>
      <c r="AG53" s="112">
        <v>0</v>
      </c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</row>
    <row r="54" spans="1:59" outlineLevel="1" x14ac:dyDescent="0.2">
      <c r="A54" s="171"/>
      <c r="B54" s="114"/>
      <c r="C54" s="134" t="s">
        <v>158</v>
      </c>
      <c r="D54" s="118"/>
      <c r="E54" s="119">
        <v>52.050800000000002</v>
      </c>
      <c r="F54" s="116"/>
      <c r="G54" s="172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2"/>
      <c r="Z54" s="112"/>
      <c r="AA54" s="112"/>
      <c r="AB54" s="112"/>
      <c r="AC54" s="112"/>
      <c r="AD54" s="112"/>
      <c r="AE54" s="112"/>
      <c r="AF54" s="112" t="s">
        <v>103</v>
      </c>
      <c r="AG54" s="112">
        <v>0</v>
      </c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</row>
    <row r="55" spans="1:59" outlineLevel="1" x14ac:dyDescent="0.2">
      <c r="A55" s="167">
        <v>31</v>
      </c>
      <c r="B55" s="128" t="s">
        <v>159</v>
      </c>
      <c r="C55" s="132" t="s">
        <v>160</v>
      </c>
      <c r="D55" s="129" t="s">
        <v>100</v>
      </c>
      <c r="E55" s="149">
        <v>260.25400000000002</v>
      </c>
      <c r="F55" s="200">
        <v>0</v>
      </c>
      <c r="G55" s="168">
        <f>ROUND(E55*F55,2)</f>
        <v>0</v>
      </c>
      <c r="H55" s="117"/>
      <c r="I55" s="116">
        <f>ROUND(E55*H55,2)</f>
        <v>0</v>
      </c>
      <c r="J55" s="117"/>
      <c r="K55" s="116">
        <f>ROUND(E55*J55,2)</f>
        <v>0</v>
      </c>
      <c r="L55" s="116">
        <v>21</v>
      </c>
      <c r="M55" s="116">
        <f>G55*(1+L55/100)</f>
        <v>0</v>
      </c>
      <c r="N55" s="116">
        <v>6.9999999999999994E-5</v>
      </c>
      <c r="O55" s="116">
        <f>ROUND(E55*N55,2)</f>
        <v>0.02</v>
      </c>
      <c r="P55" s="116">
        <v>0</v>
      </c>
      <c r="Q55" s="116">
        <f>ROUND(E55*P55,2)</f>
        <v>0</v>
      </c>
      <c r="R55" s="116"/>
      <c r="S55" s="116" t="s">
        <v>101</v>
      </c>
      <c r="T55" s="116" t="s">
        <v>101</v>
      </c>
      <c r="U55" s="116">
        <v>3.2480000000000002E-2</v>
      </c>
      <c r="V55" s="116">
        <f>ROUND(E55*U55,2)</f>
        <v>8.4499999999999993</v>
      </c>
      <c r="W55" s="116"/>
      <c r="X55" s="116" t="s">
        <v>91</v>
      </c>
      <c r="Y55" s="112"/>
      <c r="Z55" s="112"/>
      <c r="AA55" s="112"/>
      <c r="AB55" s="112"/>
      <c r="AC55" s="112"/>
      <c r="AD55" s="112"/>
      <c r="AE55" s="112"/>
      <c r="AF55" s="112" t="s">
        <v>146</v>
      </c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</row>
    <row r="56" spans="1:59" outlineLevel="1" x14ac:dyDescent="0.2">
      <c r="A56" s="167">
        <v>32</v>
      </c>
      <c r="B56" s="128" t="s">
        <v>161</v>
      </c>
      <c r="C56" s="132" t="s">
        <v>162</v>
      </c>
      <c r="D56" s="129" t="s">
        <v>100</v>
      </c>
      <c r="E56" s="149">
        <v>260.25400000000002</v>
      </c>
      <c r="F56" s="200">
        <v>0</v>
      </c>
      <c r="G56" s="168">
        <f>ROUND(E56*F56,2)</f>
        <v>0</v>
      </c>
      <c r="H56" s="117"/>
      <c r="I56" s="116">
        <f>ROUND(E56*H56,2)</f>
        <v>0</v>
      </c>
      <c r="J56" s="117"/>
      <c r="K56" s="116">
        <f>ROUND(E56*J56,2)</f>
        <v>0</v>
      </c>
      <c r="L56" s="116">
        <v>21</v>
      </c>
      <c r="M56" s="116">
        <f>G56*(1+L56/100)</f>
        <v>0</v>
      </c>
      <c r="N56" s="116">
        <v>1.3999999999999999E-4</v>
      </c>
      <c r="O56" s="116">
        <f>ROUND(E56*N56,2)</f>
        <v>0.04</v>
      </c>
      <c r="P56" s="116">
        <v>0</v>
      </c>
      <c r="Q56" s="116">
        <f>ROUND(E56*P56,2)</f>
        <v>0</v>
      </c>
      <c r="R56" s="116"/>
      <c r="S56" s="116" t="s">
        <v>101</v>
      </c>
      <c r="T56" s="116" t="s">
        <v>101</v>
      </c>
      <c r="U56" s="116">
        <v>0.10191</v>
      </c>
      <c r="V56" s="116">
        <f>ROUND(E56*U56,2)</f>
        <v>26.52</v>
      </c>
      <c r="W56" s="116"/>
      <c r="X56" s="116" t="s">
        <v>91</v>
      </c>
      <c r="Y56" s="112"/>
      <c r="Z56" s="112"/>
      <c r="AA56" s="112"/>
      <c r="AB56" s="112"/>
      <c r="AC56" s="112"/>
      <c r="AD56" s="112"/>
      <c r="AE56" s="112"/>
      <c r="AF56" s="112" t="s">
        <v>146</v>
      </c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</row>
    <row r="57" spans="1:59" outlineLevel="1" x14ac:dyDescent="0.2">
      <c r="A57" s="167"/>
      <c r="B57" s="128"/>
      <c r="C57" s="134" t="s">
        <v>201</v>
      </c>
      <c r="D57" s="129"/>
      <c r="E57" s="130"/>
      <c r="F57" s="146"/>
      <c r="G57" s="168"/>
      <c r="H57" s="117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</row>
    <row r="58" spans="1:59" ht="22.5" outlineLevel="1" x14ac:dyDescent="0.2">
      <c r="A58" s="173">
        <v>33</v>
      </c>
      <c r="B58" s="125" t="s">
        <v>163</v>
      </c>
      <c r="C58" s="133" t="s">
        <v>164</v>
      </c>
      <c r="D58" s="126" t="s">
        <v>100</v>
      </c>
      <c r="E58" s="150">
        <v>68.984999999999999</v>
      </c>
      <c r="F58" s="202">
        <v>0</v>
      </c>
      <c r="G58" s="174">
        <f>ROUND(E58*F58,2)</f>
        <v>0</v>
      </c>
      <c r="H58" s="117"/>
      <c r="I58" s="116">
        <f>ROUND(E58*H58,2)</f>
        <v>0</v>
      </c>
      <c r="J58" s="117"/>
      <c r="K58" s="116">
        <f>ROUND(E58*J58,2)</f>
        <v>0</v>
      </c>
      <c r="L58" s="116">
        <v>21</v>
      </c>
      <c r="M58" s="116">
        <f>G58*(1+L58/100)</f>
        <v>0</v>
      </c>
      <c r="N58" s="116">
        <v>2.5000000000000001E-4</v>
      </c>
      <c r="O58" s="116">
        <f>ROUND(E58*N58,2)</f>
        <v>0.02</v>
      </c>
      <c r="P58" s="116">
        <v>0</v>
      </c>
      <c r="Q58" s="116">
        <f>ROUND(E58*P58,2)</f>
        <v>0</v>
      </c>
      <c r="R58" s="116"/>
      <c r="S58" s="116" t="s">
        <v>101</v>
      </c>
      <c r="T58" s="116" t="s">
        <v>101</v>
      </c>
      <c r="U58" s="116">
        <v>0.10073</v>
      </c>
      <c r="V58" s="116">
        <f>ROUND(E58*U58,2)</f>
        <v>6.95</v>
      </c>
      <c r="W58" s="116"/>
      <c r="X58" s="116" t="s">
        <v>91</v>
      </c>
      <c r="Y58" s="112"/>
      <c r="Z58" s="112"/>
      <c r="AA58" s="112"/>
      <c r="AB58" s="112"/>
      <c r="AC58" s="112"/>
      <c r="AD58" s="112"/>
      <c r="AE58" s="112"/>
      <c r="AF58" s="112" t="s">
        <v>92</v>
      </c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</row>
    <row r="59" spans="1:59" outlineLevel="1" x14ac:dyDescent="0.2">
      <c r="A59" s="171"/>
      <c r="B59" s="114"/>
      <c r="C59" s="134" t="s">
        <v>202</v>
      </c>
      <c r="D59" s="118"/>
      <c r="E59" s="119">
        <v>68.984999999999999</v>
      </c>
      <c r="F59" s="116"/>
      <c r="G59" s="172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2"/>
      <c r="Z59" s="112"/>
      <c r="AA59" s="112"/>
      <c r="AB59" s="112"/>
      <c r="AC59" s="112"/>
      <c r="AD59" s="112"/>
      <c r="AE59" s="112"/>
      <c r="AF59" s="112" t="s">
        <v>103</v>
      </c>
      <c r="AG59" s="112">
        <v>0</v>
      </c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</row>
    <row r="60" spans="1:59" x14ac:dyDescent="0.2">
      <c r="A60" s="165" t="s">
        <v>84</v>
      </c>
      <c r="B60" s="121" t="s">
        <v>57</v>
      </c>
      <c r="C60" s="131" t="s">
        <v>58</v>
      </c>
      <c r="D60" s="122"/>
      <c r="E60" s="123"/>
      <c r="F60" s="124"/>
      <c r="G60" s="166">
        <f>SUMIF(AF61:AF67,"&lt;&gt;NOR",G61:G67)</f>
        <v>0</v>
      </c>
      <c r="H60" s="120"/>
      <c r="I60" s="120">
        <f>SUM(I61:I67)</f>
        <v>0</v>
      </c>
      <c r="J60" s="120"/>
      <c r="K60" s="120">
        <f>SUM(K61:K67)</f>
        <v>0</v>
      </c>
      <c r="L60" s="120"/>
      <c r="M60" s="120">
        <f>SUM(M61:M67)</f>
        <v>0</v>
      </c>
      <c r="N60" s="120"/>
      <c r="O60" s="120">
        <f>SUM(O61:O67)</f>
        <v>0</v>
      </c>
      <c r="P60" s="120"/>
      <c r="Q60" s="120">
        <f>SUM(Q61:Q67)</f>
        <v>0</v>
      </c>
      <c r="R60" s="120"/>
      <c r="S60" s="120"/>
      <c r="T60" s="120"/>
      <c r="U60" s="120"/>
      <c r="V60" s="120">
        <f>SUM(V61:V67)</f>
        <v>18.12</v>
      </c>
      <c r="W60" s="120"/>
      <c r="X60" s="120"/>
      <c r="AF60" t="s">
        <v>85</v>
      </c>
    </row>
    <row r="61" spans="1:59" s="199" customFormat="1" outlineLevel="1" x14ac:dyDescent="0.2">
      <c r="A61" s="190">
        <v>34</v>
      </c>
      <c r="B61" s="191" t="s">
        <v>165</v>
      </c>
      <c r="C61" s="192" t="s">
        <v>166</v>
      </c>
      <c r="D61" s="193" t="s">
        <v>129</v>
      </c>
      <c r="E61" s="194">
        <v>3.6562100000000002</v>
      </c>
      <c r="F61" s="200">
        <v>0</v>
      </c>
      <c r="G61" s="195">
        <f t="shared" ref="G61:G67" si="0">ROUND(E61*F61,2)</f>
        <v>0</v>
      </c>
      <c r="H61" s="196"/>
      <c r="I61" s="197">
        <f t="shared" ref="I61:I67" si="1">ROUND(E61*H61,2)</f>
        <v>0</v>
      </c>
      <c r="J61" s="196"/>
      <c r="K61" s="197">
        <f t="shared" ref="K61:K67" si="2">ROUND(E61*J61,2)</f>
        <v>0</v>
      </c>
      <c r="L61" s="197">
        <v>21</v>
      </c>
      <c r="M61" s="197">
        <f t="shared" ref="M61:M67" si="3">G61*(1+L61/100)</f>
        <v>0</v>
      </c>
      <c r="N61" s="197">
        <v>0</v>
      </c>
      <c r="O61" s="197">
        <f t="shared" ref="O61:O67" si="4">ROUND(E61*N61,2)</f>
        <v>0</v>
      </c>
      <c r="P61" s="197">
        <v>0</v>
      </c>
      <c r="Q61" s="197">
        <f t="shared" ref="Q61:Q67" si="5">ROUND(E61*P61,2)</f>
        <v>0</v>
      </c>
      <c r="R61" s="197"/>
      <c r="S61" s="197" t="s">
        <v>101</v>
      </c>
      <c r="T61" s="197" t="s">
        <v>101</v>
      </c>
      <c r="U61" s="197">
        <v>2.0089999999999999</v>
      </c>
      <c r="V61" s="197">
        <f t="shared" ref="V61:V67" si="6">ROUND(E61*U61,2)</f>
        <v>7.35</v>
      </c>
      <c r="W61" s="197"/>
      <c r="X61" s="197" t="s">
        <v>167</v>
      </c>
      <c r="Y61" s="198"/>
      <c r="Z61" s="198"/>
      <c r="AA61" s="198"/>
      <c r="AB61" s="198"/>
      <c r="AC61" s="198"/>
      <c r="AD61" s="198"/>
      <c r="AE61" s="198"/>
      <c r="AF61" s="198" t="s">
        <v>168</v>
      </c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</row>
    <row r="62" spans="1:59" s="199" customFormat="1" outlineLevel="1" x14ac:dyDescent="0.2">
      <c r="A62" s="190">
        <v>35</v>
      </c>
      <c r="B62" s="191" t="s">
        <v>169</v>
      </c>
      <c r="C62" s="192" t="s">
        <v>170</v>
      </c>
      <c r="D62" s="193" t="s">
        <v>129</v>
      </c>
      <c r="E62" s="194">
        <v>3.6562100000000002</v>
      </c>
      <c r="F62" s="200">
        <v>0</v>
      </c>
      <c r="G62" s="195">
        <f t="shared" si="0"/>
        <v>0</v>
      </c>
      <c r="H62" s="196"/>
      <c r="I62" s="197">
        <f t="shared" si="1"/>
        <v>0</v>
      </c>
      <c r="J62" s="196"/>
      <c r="K62" s="197">
        <f t="shared" si="2"/>
        <v>0</v>
      </c>
      <c r="L62" s="197">
        <v>21</v>
      </c>
      <c r="M62" s="197">
        <f t="shared" si="3"/>
        <v>0</v>
      </c>
      <c r="N62" s="197">
        <v>0</v>
      </c>
      <c r="O62" s="197">
        <f t="shared" si="4"/>
        <v>0</v>
      </c>
      <c r="P62" s="197">
        <v>0</v>
      </c>
      <c r="Q62" s="197">
        <f t="shared" si="5"/>
        <v>0</v>
      </c>
      <c r="R62" s="197"/>
      <c r="S62" s="197" t="s">
        <v>101</v>
      </c>
      <c r="T62" s="197" t="s">
        <v>101</v>
      </c>
      <c r="U62" s="197">
        <v>0.95899999999999996</v>
      </c>
      <c r="V62" s="197">
        <f t="shared" si="6"/>
        <v>3.51</v>
      </c>
      <c r="W62" s="197"/>
      <c r="X62" s="197" t="s">
        <v>167</v>
      </c>
      <c r="Y62" s="198"/>
      <c r="Z62" s="198"/>
      <c r="AA62" s="198"/>
      <c r="AB62" s="198"/>
      <c r="AC62" s="198"/>
      <c r="AD62" s="198"/>
      <c r="AE62" s="198"/>
      <c r="AF62" s="198" t="s">
        <v>168</v>
      </c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</row>
    <row r="63" spans="1:59" s="199" customFormat="1" outlineLevel="1" x14ac:dyDescent="0.2">
      <c r="A63" s="190">
        <v>36</v>
      </c>
      <c r="B63" s="191" t="s">
        <v>171</v>
      </c>
      <c r="C63" s="192" t="s">
        <v>172</v>
      </c>
      <c r="D63" s="193" t="s">
        <v>129</v>
      </c>
      <c r="E63" s="194">
        <v>3.6562100000000002</v>
      </c>
      <c r="F63" s="200">
        <v>0</v>
      </c>
      <c r="G63" s="195">
        <f t="shared" si="0"/>
        <v>0</v>
      </c>
      <c r="H63" s="196"/>
      <c r="I63" s="197">
        <f t="shared" si="1"/>
        <v>0</v>
      </c>
      <c r="J63" s="196"/>
      <c r="K63" s="197">
        <f t="shared" si="2"/>
        <v>0</v>
      </c>
      <c r="L63" s="197">
        <v>21</v>
      </c>
      <c r="M63" s="197">
        <f t="shared" si="3"/>
        <v>0</v>
      </c>
      <c r="N63" s="197">
        <v>0</v>
      </c>
      <c r="O63" s="197">
        <f t="shared" si="4"/>
        <v>0</v>
      </c>
      <c r="P63" s="197">
        <v>0</v>
      </c>
      <c r="Q63" s="197">
        <f t="shared" si="5"/>
        <v>0</v>
      </c>
      <c r="R63" s="197"/>
      <c r="S63" s="197" t="s">
        <v>101</v>
      </c>
      <c r="T63" s="197" t="s">
        <v>101</v>
      </c>
      <c r="U63" s="197">
        <v>0.49</v>
      </c>
      <c r="V63" s="197">
        <f t="shared" si="6"/>
        <v>1.79</v>
      </c>
      <c r="W63" s="197"/>
      <c r="X63" s="197" t="s">
        <v>167</v>
      </c>
      <c r="Y63" s="198"/>
      <c r="Z63" s="198"/>
      <c r="AA63" s="198"/>
      <c r="AB63" s="198"/>
      <c r="AC63" s="198"/>
      <c r="AD63" s="198"/>
      <c r="AE63" s="198"/>
      <c r="AF63" s="198" t="s">
        <v>168</v>
      </c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</row>
    <row r="64" spans="1:59" s="199" customFormat="1" outlineLevel="1" x14ac:dyDescent="0.2">
      <c r="A64" s="190">
        <v>38</v>
      </c>
      <c r="B64" s="191" t="s">
        <v>173</v>
      </c>
      <c r="C64" s="192" t="s">
        <v>174</v>
      </c>
      <c r="D64" s="193" t="s">
        <v>129</v>
      </c>
      <c r="E64" s="194">
        <v>3.6562100000000002</v>
      </c>
      <c r="F64" s="200">
        <v>0</v>
      </c>
      <c r="G64" s="195">
        <f t="shared" si="0"/>
        <v>0</v>
      </c>
      <c r="H64" s="196"/>
      <c r="I64" s="197">
        <f t="shared" si="1"/>
        <v>0</v>
      </c>
      <c r="J64" s="196"/>
      <c r="K64" s="197">
        <f t="shared" si="2"/>
        <v>0</v>
      </c>
      <c r="L64" s="197">
        <v>21</v>
      </c>
      <c r="M64" s="197">
        <f t="shared" si="3"/>
        <v>0</v>
      </c>
      <c r="N64" s="197">
        <v>0</v>
      </c>
      <c r="O64" s="197">
        <f t="shared" si="4"/>
        <v>0</v>
      </c>
      <c r="P64" s="197">
        <v>0</v>
      </c>
      <c r="Q64" s="197">
        <f t="shared" si="5"/>
        <v>0</v>
      </c>
      <c r="R64" s="197"/>
      <c r="S64" s="197" t="s">
        <v>101</v>
      </c>
      <c r="T64" s="197" t="s">
        <v>101</v>
      </c>
      <c r="U64" s="197">
        <v>0.94199999999999995</v>
      </c>
      <c r="V64" s="197">
        <f t="shared" si="6"/>
        <v>3.44</v>
      </c>
      <c r="W64" s="197"/>
      <c r="X64" s="197" t="s">
        <v>167</v>
      </c>
      <c r="Y64" s="198"/>
      <c r="Z64" s="198"/>
      <c r="AA64" s="198"/>
      <c r="AB64" s="198"/>
      <c r="AC64" s="198"/>
      <c r="AD64" s="198"/>
      <c r="AE64" s="198"/>
      <c r="AF64" s="198" t="s">
        <v>168</v>
      </c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</row>
    <row r="65" spans="1:59" s="199" customFormat="1" outlineLevel="1" x14ac:dyDescent="0.2">
      <c r="A65" s="190">
        <v>39</v>
      </c>
      <c r="B65" s="191" t="s">
        <v>175</v>
      </c>
      <c r="C65" s="192" t="s">
        <v>176</v>
      </c>
      <c r="D65" s="193" t="s">
        <v>129</v>
      </c>
      <c r="E65" s="194">
        <v>18.28106</v>
      </c>
      <c r="F65" s="200">
        <v>0</v>
      </c>
      <c r="G65" s="195">
        <f t="shared" si="0"/>
        <v>0</v>
      </c>
      <c r="H65" s="196"/>
      <c r="I65" s="197">
        <f t="shared" si="1"/>
        <v>0</v>
      </c>
      <c r="J65" s="196"/>
      <c r="K65" s="197">
        <f t="shared" si="2"/>
        <v>0</v>
      </c>
      <c r="L65" s="197">
        <v>21</v>
      </c>
      <c r="M65" s="197">
        <f t="shared" si="3"/>
        <v>0</v>
      </c>
      <c r="N65" s="197">
        <v>0</v>
      </c>
      <c r="O65" s="197">
        <f t="shared" si="4"/>
        <v>0</v>
      </c>
      <c r="P65" s="197">
        <v>0</v>
      </c>
      <c r="Q65" s="197">
        <f t="shared" si="5"/>
        <v>0</v>
      </c>
      <c r="R65" s="197"/>
      <c r="S65" s="197" t="s">
        <v>101</v>
      </c>
      <c r="T65" s="197" t="s">
        <v>101</v>
      </c>
      <c r="U65" s="197">
        <v>0.11</v>
      </c>
      <c r="V65" s="197">
        <f t="shared" si="6"/>
        <v>2.0099999999999998</v>
      </c>
      <c r="W65" s="197"/>
      <c r="X65" s="197" t="s">
        <v>167</v>
      </c>
      <c r="Y65" s="198"/>
      <c r="Z65" s="198"/>
      <c r="AA65" s="198"/>
      <c r="AB65" s="198"/>
      <c r="AC65" s="198"/>
      <c r="AD65" s="198"/>
      <c r="AE65" s="198"/>
      <c r="AF65" s="198" t="s">
        <v>168</v>
      </c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</row>
    <row r="66" spans="1:59" s="199" customFormat="1" ht="22.5" outlineLevel="1" x14ac:dyDescent="0.2">
      <c r="A66" s="190">
        <v>40</v>
      </c>
      <c r="B66" s="191" t="s">
        <v>177</v>
      </c>
      <c r="C66" s="192" t="s">
        <v>178</v>
      </c>
      <c r="D66" s="193" t="s">
        <v>129</v>
      </c>
      <c r="E66" s="194">
        <v>3.6562100000000002</v>
      </c>
      <c r="F66" s="200">
        <v>0</v>
      </c>
      <c r="G66" s="195">
        <f t="shared" si="0"/>
        <v>0</v>
      </c>
      <c r="H66" s="196"/>
      <c r="I66" s="197">
        <f t="shared" si="1"/>
        <v>0</v>
      </c>
      <c r="J66" s="196"/>
      <c r="K66" s="197">
        <f t="shared" si="2"/>
        <v>0</v>
      </c>
      <c r="L66" s="197">
        <v>21</v>
      </c>
      <c r="M66" s="197">
        <f t="shared" si="3"/>
        <v>0</v>
      </c>
      <c r="N66" s="197">
        <v>0</v>
      </c>
      <c r="O66" s="197">
        <f t="shared" si="4"/>
        <v>0</v>
      </c>
      <c r="P66" s="197">
        <v>0</v>
      </c>
      <c r="Q66" s="197">
        <f t="shared" si="5"/>
        <v>0</v>
      </c>
      <c r="R66" s="197"/>
      <c r="S66" s="197" t="s">
        <v>101</v>
      </c>
      <c r="T66" s="197" t="s">
        <v>101</v>
      </c>
      <c r="U66" s="197">
        <v>0</v>
      </c>
      <c r="V66" s="197">
        <f t="shared" si="6"/>
        <v>0</v>
      </c>
      <c r="W66" s="197"/>
      <c r="X66" s="197" t="s">
        <v>167</v>
      </c>
      <c r="Y66" s="198"/>
      <c r="Z66" s="198"/>
      <c r="AA66" s="198"/>
      <c r="AB66" s="198"/>
      <c r="AC66" s="198"/>
      <c r="AD66" s="198"/>
      <c r="AE66" s="198"/>
      <c r="AF66" s="198" t="s">
        <v>168</v>
      </c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</row>
    <row r="67" spans="1:59" s="199" customFormat="1" outlineLevel="1" x14ac:dyDescent="0.2">
      <c r="A67" s="190">
        <v>41</v>
      </c>
      <c r="B67" s="185" t="s">
        <v>179</v>
      </c>
      <c r="C67" s="186" t="s">
        <v>180</v>
      </c>
      <c r="D67" s="187" t="s">
        <v>129</v>
      </c>
      <c r="E67" s="188">
        <v>3.6562100000000002</v>
      </c>
      <c r="F67" s="200">
        <v>0</v>
      </c>
      <c r="G67" s="189">
        <f t="shared" si="0"/>
        <v>0</v>
      </c>
      <c r="H67" s="196"/>
      <c r="I67" s="197">
        <f t="shared" si="1"/>
        <v>0</v>
      </c>
      <c r="J67" s="196"/>
      <c r="K67" s="197">
        <f t="shared" si="2"/>
        <v>0</v>
      </c>
      <c r="L67" s="197">
        <v>21</v>
      </c>
      <c r="M67" s="197">
        <f t="shared" si="3"/>
        <v>0</v>
      </c>
      <c r="N67" s="197">
        <v>0</v>
      </c>
      <c r="O67" s="197">
        <f t="shared" si="4"/>
        <v>0</v>
      </c>
      <c r="P67" s="197">
        <v>0</v>
      </c>
      <c r="Q67" s="197">
        <f t="shared" si="5"/>
        <v>0</v>
      </c>
      <c r="R67" s="197"/>
      <c r="S67" s="197" t="s">
        <v>101</v>
      </c>
      <c r="T67" s="197" t="s">
        <v>101</v>
      </c>
      <c r="U67" s="197">
        <v>6.0000000000000001E-3</v>
      </c>
      <c r="V67" s="197">
        <f t="shared" si="6"/>
        <v>0.02</v>
      </c>
      <c r="W67" s="197"/>
      <c r="X67" s="197" t="s">
        <v>167</v>
      </c>
      <c r="Y67" s="198"/>
      <c r="Z67" s="198"/>
      <c r="AA67" s="198"/>
      <c r="AB67" s="198"/>
      <c r="AC67" s="198"/>
      <c r="AD67" s="198"/>
      <c r="AE67" s="198"/>
      <c r="AF67" s="198" t="s">
        <v>168</v>
      </c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</row>
    <row r="68" spans="1:59" outlineLevel="1" x14ac:dyDescent="0.2">
      <c r="A68" s="165" t="s">
        <v>84</v>
      </c>
      <c r="B68" s="121" t="s">
        <v>198</v>
      </c>
      <c r="C68" s="131" t="s">
        <v>199</v>
      </c>
      <c r="D68" s="122"/>
      <c r="E68" s="123"/>
      <c r="F68" s="124"/>
      <c r="G68" s="166">
        <f>SUMIF(AF69:AF81,"&lt;&gt;NOR",G69:G81)</f>
        <v>0</v>
      </c>
      <c r="H68" s="117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</row>
    <row r="69" spans="1:59" outlineLevel="1" x14ac:dyDescent="0.2">
      <c r="A69" s="176">
        <v>42</v>
      </c>
      <c r="B69" s="137" t="s">
        <v>204</v>
      </c>
      <c r="C69" s="138" t="s">
        <v>182</v>
      </c>
      <c r="D69" s="140" t="s">
        <v>100</v>
      </c>
      <c r="E69" s="140">
        <v>18</v>
      </c>
      <c r="F69" s="201">
        <v>0</v>
      </c>
      <c r="G69" s="170">
        <f>ROUND(E69*F69,2)</f>
        <v>0</v>
      </c>
      <c r="H69" s="117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</row>
    <row r="70" spans="1:59" outlineLevel="1" x14ac:dyDescent="0.2">
      <c r="A70" s="175">
        <v>43</v>
      </c>
      <c r="B70" s="137" t="s">
        <v>205</v>
      </c>
      <c r="C70" s="138" t="s">
        <v>184</v>
      </c>
      <c r="D70" s="140" t="s">
        <v>183</v>
      </c>
      <c r="E70" s="140">
        <v>1</v>
      </c>
      <c r="F70" s="201">
        <v>0</v>
      </c>
      <c r="G70" s="170">
        <f>ROUND(E70*F70,2)</f>
        <v>0</v>
      </c>
      <c r="H70" s="117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</row>
    <row r="71" spans="1:59" outlineLevel="1" x14ac:dyDescent="0.2">
      <c r="A71" s="175">
        <v>44</v>
      </c>
      <c r="B71" s="137" t="s">
        <v>206</v>
      </c>
      <c r="C71" s="138" t="s">
        <v>194</v>
      </c>
      <c r="D71" s="140" t="s">
        <v>100</v>
      </c>
      <c r="E71" s="140">
        <v>45.99</v>
      </c>
      <c r="F71" s="201">
        <v>0</v>
      </c>
      <c r="G71" s="170">
        <f>ROUND(E71*F71,2)</f>
        <v>0</v>
      </c>
      <c r="H71" s="117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</row>
    <row r="72" spans="1:59" outlineLevel="1" x14ac:dyDescent="0.2">
      <c r="A72" s="176">
        <v>45</v>
      </c>
      <c r="B72" s="137" t="s">
        <v>207</v>
      </c>
      <c r="C72" s="143" t="s">
        <v>195</v>
      </c>
      <c r="D72" s="140" t="s">
        <v>185</v>
      </c>
      <c r="E72" s="140">
        <v>2</v>
      </c>
      <c r="F72" s="201">
        <v>0</v>
      </c>
      <c r="G72" s="170">
        <f t="shared" ref="G72:G81" si="7">ROUND(E72*F72,2)</f>
        <v>0</v>
      </c>
      <c r="H72" s="117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</row>
    <row r="73" spans="1:59" outlineLevel="1" x14ac:dyDescent="0.2">
      <c r="A73" s="175">
        <v>46</v>
      </c>
      <c r="B73" s="137" t="s">
        <v>208</v>
      </c>
      <c r="C73" s="143" t="s">
        <v>196</v>
      </c>
      <c r="D73" s="140" t="s">
        <v>185</v>
      </c>
      <c r="E73" s="140">
        <v>2</v>
      </c>
      <c r="F73" s="201">
        <v>0</v>
      </c>
      <c r="G73" s="170">
        <f t="shared" si="7"/>
        <v>0</v>
      </c>
      <c r="H73" s="117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</row>
    <row r="74" spans="1:59" ht="22.5" outlineLevel="1" x14ac:dyDescent="0.2">
      <c r="A74" s="175">
        <v>47</v>
      </c>
      <c r="B74" s="137" t="s">
        <v>209</v>
      </c>
      <c r="C74" s="143" t="s">
        <v>186</v>
      </c>
      <c r="D74" s="140" t="s">
        <v>183</v>
      </c>
      <c r="E74" s="140">
        <v>1</v>
      </c>
      <c r="F74" s="201">
        <v>0</v>
      </c>
      <c r="G74" s="170">
        <f t="shared" si="7"/>
        <v>0</v>
      </c>
      <c r="H74" s="117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59" ht="22.5" outlineLevel="1" x14ac:dyDescent="0.2">
      <c r="A75" s="176">
        <v>48</v>
      </c>
      <c r="B75" s="137" t="s">
        <v>210</v>
      </c>
      <c r="C75" s="138" t="s">
        <v>187</v>
      </c>
      <c r="D75" s="139" t="s">
        <v>100</v>
      </c>
      <c r="E75" s="144">
        <v>6.4960000000000004</v>
      </c>
      <c r="F75" s="201">
        <v>0</v>
      </c>
      <c r="G75" s="170">
        <f t="shared" si="7"/>
        <v>0</v>
      </c>
      <c r="H75" s="117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</row>
    <row r="76" spans="1:59" outlineLevel="1" x14ac:dyDescent="0.2">
      <c r="A76" s="175">
        <v>49</v>
      </c>
      <c r="B76" s="137" t="s">
        <v>211</v>
      </c>
      <c r="C76" s="138" t="s">
        <v>188</v>
      </c>
      <c r="D76" s="139" t="s">
        <v>100</v>
      </c>
      <c r="E76" s="144">
        <v>6.4960000000000004</v>
      </c>
      <c r="F76" s="201">
        <v>0</v>
      </c>
      <c r="G76" s="170">
        <f t="shared" si="7"/>
        <v>0</v>
      </c>
      <c r="H76" s="117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</row>
    <row r="77" spans="1:59" outlineLevel="1" x14ac:dyDescent="0.2">
      <c r="A77" s="175">
        <v>50</v>
      </c>
      <c r="B77" s="137" t="s">
        <v>212</v>
      </c>
      <c r="C77" s="142" t="s">
        <v>189</v>
      </c>
      <c r="D77" s="141"/>
      <c r="E77" s="141"/>
      <c r="F77" s="141"/>
      <c r="G77" s="177"/>
      <c r="H77" s="117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59" outlineLevel="1" x14ac:dyDescent="0.2">
      <c r="A78" s="176">
        <v>51</v>
      </c>
      <c r="B78" s="137" t="s">
        <v>213</v>
      </c>
      <c r="C78" s="143" t="s">
        <v>190</v>
      </c>
      <c r="D78" s="141" t="s">
        <v>100</v>
      </c>
      <c r="E78" s="144">
        <v>56.567</v>
      </c>
      <c r="F78" s="201">
        <v>0</v>
      </c>
      <c r="G78" s="170">
        <f t="shared" si="7"/>
        <v>0</v>
      </c>
      <c r="H78" s="117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</row>
    <row r="79" spans="1:59" outlineLevel="1" x14ac:dyDescent="0.2">
      <c r="A79" s="175">
        <v>52</v>
      </c>
      <c r="B79" s="137" t="s">
        <v>214</v>
      </c>
      <c r="C79" s="142" t="s">
        <v>191</v>
      </c>
      <c r="D79" s="141"/>
      <c r="E79" s="141"/>
      <c r="F79" s="141"/>
      <c r="G79" s="177"/>
      <c r="H79" s="117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</row>
    <row r="80" spans="1:59" x14ac:dyDescent="0.2">
      <c r="A80" s="175">
        <v>53</v>
      </c>
      <c r="B80" s="137" t="s">
        <v>215</v>
      </c>
      <c r="C80" s="143" t="s">
        <v>192</v>
      </c>
      <c r="D80" s="141" t="s">
        <v>183</v>
      </c>
      <c r="E80" s="144">
        <v>1</v>
      </c>
      <c r="F80" s="201">
        <v>0</v>
      </c>
      <c r="G80" s="170">
        <f t="shared" si="7"/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D80">
        <v>15</v>
      </c>
      <c r="AE80">
        <v>21</v>
      </c>
      <c r="AF80" t="s">
        <v>71</v>
      </c>
    </row>
    <row r="81" spans="1:32" ht="13.5" thickBot="1" x14ac:dyDescent="0.25">
      <c r="A81" s="178">
        <v>54</v>
      </c>
      <c r="B81" s="179" t="s">
        <v>216</v>
      </c>
      <c r="C81" s="180" t="s">
        <v>193</v>
      </c>
      <c r="D81" s="181" t="s">
        <v>183</v>
      </c>
      <c r="E81" s="182">
        <v>1</v>
      </c>
      <c r="F81" s="205">
        <v>0</v>
      </c>
      <c r="G81" s="183">
        <f t="shared" si="7"/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D81">
        <f>SUMIF(L7:L67,AD80,G7:G67)</f>
        <v>0</v>
      </c>
      <c r="AE81">
        <f>SUMIF(L7:L67,AE80,G7:G67)</f>
        <v>0</v>
      </c>
      <c r="AF81" t="s">
        <v>181</v>
      </c>
    </row>
    <row r="82" spans="1:32" ht="17.25" customHeight="1" thickBot="1" x14ac:dyDescent="0.25">
      <c r="A82" s="206"/>
      <c r="B82" s="207"/>
      <c r="C82" s="208"/>
      <c r="D82" s="209"/>
      <c r="E82" s="210"/>
      <c r="F82" s="210"/>
      <c r="G82" s="211">
        <f>SUM(G8+G13+G16+G27+G31+G35+G38+G51+G60+G68)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2" x14ac:dyDescent="0.2">
      <c r="D83" s="10"/>
    </row>
    <row r="84" spans="1:32" x14ac:dyDescent="0.2">
      <c r="D84" s="10"/>
    </row>
    <row r="85" spans="1:32" x14ac:dyDescent="0.2">
      <c r="D85" s="10"/>
    </row>
    <row r="86" spans="1:32" x14ac:dyDescent="0.2">
      <c r="D86" s="10"/>
    </row>
    <row r="87" spans="1:32" x14ac:dyDescent="0.2">
      <c r="D87" s="10"/>
    </row>
    <row r="88" spans="1:32" x14ac:dyDescent="0.2">
      <c r="D88" s="10"/>
    </row>
    <row r="89" spans="1:32" x14ac:dyDescent="0.2">
      <c r="D89" s="10"/>
    </row>
    <row r="90" spans="1:32" x14ac:dyDescent="0.2">
      <c r="D90" s="10"/>
    </row>
    <row r="91" spans="1:32" x14ac:dyDescent="0.2">
      <c r="D91" s="10"/>
    </row>
    <row r="92" spans="1:32" x14ac:dyDescent="0.2">
      <c r="D92" s="10"/>
    </row>
    <row r="93" spans="1:32" x14ac:dyDescent="0.2">
      <c r="D93" s="10"/>
    </row>
    <row r="94" spans="1:32" x14ac:dyDescent="0.2">
      <c r="D94" s="10"/>
    </row>
    <row r="95" spans="1:32" x14ac:dyDescent="0.2">
      <c r="D95" s="10"/>
    </row>
    <row r="96" spans="1:32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mergeCells count="4">
    <mergeCell ref="A1:G1"/>
    <mergeCell ref="C2:G2"/>
    <mergeCell ref="C3:G3"/>
    <mergeCell ref="C4:G4"/>
  </mergeCells>
  <phoneticPr fontId="14" type="noConversion"/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Stavba!CisloStavby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Stavba!NazevStavby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konecna@starezsport.cz</dc:creator>
  <cp:lastModifiedBy>Rostislav Gnida</cp:lastModifiedBy>
  <cp:lastPrinted>2021-11-03T11:02:02Z</cp:lastPrinted>
  <dcterms:created xsi:type="dcterms:W3CDTF">2009-04-08T07:15:50Z</dcterms:created>
  <dcterms:modified xsi:type="dcterms:W3CDTF">2021-11-15T14:58:25Z</dcterms:modified>
</cp:coreProperties>
</file>