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ZAKÁZKY 2025\Zábrdovice\Havarijní oprava střechy\"/>
    </mc:Choice>
  </mc:AlternateContent>
  <xr:revisionPtr revIDLastSave="0" documentId="13_ncr:1_{02090236-8DD0-4DCD-89A0-9878AFAF0D1F}" xr6:coauthVersionLast="47" xr6:coauthVersionMax="47" xr10:uidLastSave="{00000000-0000-0000-0000-000000000000}"/>
  <bookViews>
    <workbookView xWindow="6705" yWindow="795" windowWidth="23715" windowHeight="20760" activeTab="3" xr2:uid="{16DB6CE5-8CAA-4FDD-8670-055F64406FAD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Pol'!$A$1:$U$60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0" i="12" l="1"/>
  <c r="F39" i="1" s="1"/>
  <c r="F40" i="1" s="1"/>
  <c r="AD50" i="12"/>
  <c r="G39" i="1" s="1"/>
  <c r="G40" i="1" s="1"/>
  <c r="G25" i="1" s="1"/>
  <c r="BA48" i="12"/>
  <c r="BA42" i="12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6" i="12"/>
  <c r="G46" i="12" s="1"/>
  <c r="G45" i="12" s="1"/>
  <c r="I48" i="1" s="1"/>
  <c r="I19" i="1" s="1"/>
  <c r="I46" i="12"/>
  <c r="I45" i="12" s="1"/>
  <c r="K46" i="12"/>
  <c r="K45" i="12" s="1"/>
  <c r="O46" i="12"/>
  <c r="Q46" i="12"/>
  <c r="U46" i="12"/>
  <c r="U45" i="12" s="1"/>
  <c r="F47" i="12"/>
  <c r="G47" i="12" s="1"/>
  <c r="M47" i="12" s="1"/>
  <c r="I47" i="12"/>
  <c r="K47" i="12"/>
  <c r="O47" i="12"/>
  <c r="Q47" i="12"/>
  <c r="U47" i="12"/>
  <c r="I20" i="1"/>
  <c r="I18" i="1"/>
  <c r="I17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O45" i="12" l="1"/>
  <c r="O8" i="12"/>
  <c r="K8" i="12"/>
  <c r="I8" i="12"/>
  <c r="U8" i="12"/>
  <c r="Q8" i="12"/>
  <c r="Q45" i="12"/>
  <c r="G23" i="1"/>
  <c r="G29" i="1" s="1"/>
  <c r="G28" i="1"/>
  <c r="I39" i="1"/>
  <c r="I40" i="1" s="1"/>
  <c r="J39" i="1" s="1"/>
  <c r="J40" i="1" s="1"/>
  <c r="G8" i="12"/>
  <c r="M9" i="12"/>
  <c r="M8" i="12" s="1"/>
  <c r="M46" i="12"/>
  <c r="M45" i="12" s="1"/>
  <c r="I47" i="1" l="1"/>
  <c r="G50" i="12"/>
  <c r="I16" i="1" l="1"/>
  <c r="I21" i="1" s="1"/>
  <c r="I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32B07149-398E-4187-8A0D-F8130A13EF45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D075E52E-54AF-4172-B9E8-7F39FDFFCF7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7094B85F-DB07-471E-A1B6-79D97A36FAB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7C649874-837A-4467-8F73-DA9B54B9A51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9ABCBD6-B30F-4547-BE3A-A7728903CDF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26B0B94E-3100-4E92-8E0C-AC7C6D065BC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<sst xmlns="http://schemas.openxmlformats.org/spreadsheetml/2006/main" count="286" uniqueCount="177">
  <si>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</si>
  <si>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</si>
  <si>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</si>
  <si>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</si>
  <si>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</si>
  <si>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</si>
  <si>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</si>
  <si>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</si>
  <si>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</si>
  <si>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</si>
  <si>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</si>
  <si>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</si>
  <si>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</si>
  <si>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</si>
  <si>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</si>
  <si>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</si>
  <si>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</si>
  <si>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</si>
  <si>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</si>
  <si>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</si>
  <si>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</si>
  <si>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</si>
  <si>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</si>
  <si>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</si>
  <si>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</si>
  <si>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</si>
  <si>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</si>
  <si>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</si>
  <si>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</si>
  <si>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</si>
  <si>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</si>
  <si>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</si>
  <si>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</si>
  <si>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</si>
  <si>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</si>
  <si>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</si>
  <si>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</si>
  <si>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</si>
  <si>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</si>
  <si>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</si>
  <si>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</si>
  <si>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</si>
  <si>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</si>
  <si>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</si>
  <si>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</si>
  <si>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Rozpočet</t>
  </si>
  <si>
    <t>STAREZ - SPORT, a.s.</t>
  </si>
  <si>
    <t>Křídlovická 911/34</t>
  </si>
  <si>
    <t>Brno - Staré Brno</t>
  </si>
  <si>
    <t>60300</t>
  </si>
  <si>
    <t>26932211</t>
  </si>
  <si>
    <t>CZ26932211</t>
  </si>
  <si>
    <t>Celkem za stavbu</t>
  </si>
  <si>
    <t>CZK</t>
  </si>
  <si>
    <t>Rekapitulace dílů</t>
  </si>
  <si>
    <t>Typ dílu</t>
  </si>
  <si>
    <t>44</t>
  </si>
  <si>
    <t>Zastřešení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</si>
  <si>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</si>
  <si>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</si>
  <si>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</si>
  <si>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</si>
  <si>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</si>
  <si>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</si>
  <si>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</si>
  <si>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</si>
  <si>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</si>
  <si>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</si>
  <si>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</si>
  <si>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</si>
  <si>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</si>
  <si>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</si>
  <si>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</si>
  <si>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</si>
  <si>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</si>
  <si>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</si>
  <si>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</si>
  <si>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</si>
  <si>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</si>
  <si>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</si>
  <si>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</si>
  <si>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</si>
  <si>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</si>
  <si>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</si>
  <si>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</si>
  <si>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</si>
  <si>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</si>
  <si>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28329121R</t>
  </si>
  <si>
    <t xml:space="preserve">Univerzální střešní fólie, min. tl. 1,5 mm,, materiál PVC-P, syntetická vlákna </t>
  </si>
  <si>
    <t>m2</t>
  </si>
  <si>
    <t>POL3_0</t>
  </si>
  <si>
    <t>283-01</t>
  </si>
  <si>
    <t xml:space="preserve">Demontáž původní PVC střešní fólie, včetně původní skladby polystyrenu </t>
  </si>
  <si>
    <t>POL1_0</t>
  </si>
  <si>
    <t>944943174R00</t>
  </si>
  <si>
    <t>Geotextílie netkaná, materiál 100 % polypropylen, plošná hmotnost 300g/m2, šířka 2 m</t>
  </si>
  <si>
    <t>m</t>
  </si>
  <si>
    <t>597103112R00</t>
  </si>
  <si>
    <t xml:space="preserve">Montáž vpusti </t>
  </si>
  <si>
    <t>kus</t>
  </si>
  <si>
    <t>28348262R</t>
  </si>
  <si>
    <t>Nástavec pro střešní vpust s asfaltovou manžetou TWN v300BIT, pro svislou i vodorovnou střešní vpusť</t>
  </si>
  <si>
    <t>721231111R00</t>
  </si>
  <si>
    <t>Svislá střešní vpusť s integrovanou PVC manžetou , průměr 110 mm</t>
  </si>
  <si>
    <t>28654107.AR</t>
  </si>
  <si>
    <t xml:space="preserve">Šroub do betonu 6,3x75 mm, materiál kalená uhlíková ocel </t>
  </si>
  <si>
    <t>Šroub do betonu a pórobetonu 6,3x60 mm, materiál pasivovaná zušlechtělá uhlíková ocel</t>
  </si>
  <si>
    <t>28375870R</t>
  </si>
  <si>
    <t>Deska izolační EPS 100, tl. 80 mm , 1000x1000 mm</t>
  </si>
  <si>
    <t>28375865R</t>
  </si>
  <si>
    <t>Deska izolační EPS 100, tl. 20 mm, 1000x1000 mm</t>
  </si>
  <si>
    <t>28375868R</t>
  </si>
  <si>
    <t>Deska izolační EPS 100, tl. 50 mm, 1000x1000 mm</t>
  </si>
  <si>
    <t>28375872R</t>
  </si>
  <si>
    <t>Deska izolační EPS 100, tl. 120 mm, 1000x1000 mm</t>
  </si>
  <si>
    <t>28301</t>
  </si>
  <si>
    <t>28302</t>
  </si>
  <si>
    <t>283424107R</t>
  </si>
  <si>
    <t xml:space="preserve">Teleskopická hmoždinka střešní 255 mm, materiál plastový s odolného polypropylenu </t>
  </si>
  <si>
    <t>713141311T00</t>
  </si>
  <si>
    <t>7131401</t>
  </si>
  <si>
    <t>Montáž tepelné izolace střech, EPS spádové klíny</t>
  </si>
  <si>
    <t>712211559R00</t>
  </si>
  <si>
    <t>Montáž podkladního asfaltového izolačního pásu, natavením</t>
  </si>
  <si>
    <t>23170105R</t>
  </si>
  <si>
    <t>Nízkoexpanzní polyuretanová pěna, na vyplnění spár a mezer mezi izolačnímu deskami</t>
  </si>
  <si>
    <t>55326100R</t>
  </si>
  <si>
    <t>Lišta koutová poplastovaný plech, 50 x 50 mm, r.š. 100 mm, dl. 2 m</t>
  </si>
  <si>
    <t>55326100-01</t>
  </si>
  <si>
    <t xml:space="preserve">Montáž lišt koutových , poplastovaný plech </t>
  </si>
  <si>
    <t>62852265R</t>
  </si>
  <si>
    <t>Pás asfaltový modifikovaný mineral, natavovací, kotvicí</t>
  </si>
  <si>
    <t>55326101R</t>
  </si>
  <si>
    <t>Lišta rohová poplastovaný plech, 50 x 50 mm, r.š. 100 mm, dl. 2 m</t>
  </si>
  <si>
    <t>712311131T00</t>
  </si>
  <si>
    <t xml:space="preserve">Provedení penetrace, včetně materiálu </t>
  </si>
  <si>
    <t>712371801T00</t>
  </si>
  <si>
    <t>Montáž univerzální střešní fólie, včetně geotextílie</t>
  </si>
  <si>
    <t>5534425630R</t>
  </si>
  <si>
    <t>Kotlík sběrný, pozink, průměr 120 mm</t>
  </si>
  <si>
    <t>712378003T00</t>
  </si>
  <si>
    <t>Montáž atikové okapnice z Pz plechu s povrchovou úpravou, rš. 630 mm</t>
  </si>
  <si>
    <t>764451293R00</t>
  </si>
  <si>
    <t>Montáž kolena Pz, průměr 120 mm, včetně materiálu</t>
  </si>
  <si>
    <t>767893150R00</t>
  </si>
  <si>
    <t xml:space="preserve">Montáž střešních svodů </t>
  </si>
  <si>
    <t>764259211-01</t>
  </si>
  <si>
    <t>Montáž kotlíku 300/120 mm</t>
  </si>
  <si>
    <t>999281151R00</t>
  </si>
  <si>
    <t>Přesun hmot pro opravy a údržbu do v. 25 m,nošením</t>
  </si>
  <si>
    <t>t</t>
  </si>
  <si>
    <t>001</t>
  </si>
  <si>
    <t>Ostatní materiál</t>
  </si>
  <si>
    <t>soubou</t>
  </si>
  <si>
    <t>979990181R00</t>
  </si>
  <si>
    <t>Likvidace veškerého stavebního materiálu , včetně uložení a poplatků na skládce</t>
  </si>
  <si>
    <t>fakturace bude provedena na základě skutečnosti a doložení važních lístků</t>
  </si>
  <si>
    <t>POP</t>
  </si>
  <si>
    <t>979081111R00</t>
  </si>
  <si>
    <t>Odvoz suti a vybour. hmot na skládku do 10 km</t>
  </si>
  <si>
    <t>979081121R00</t>
  </si>
  <si>
    <t>Příplatek k odvozu za každý další 1 km</t>
  </si>
  <si>
    <t>005121010R</t>
  </si>
  <si>
    <t xml:space="preserve">Vybudování zařízení staveniště, doprava, provoz zhotovitele, </t>
  </si>
  <si>
    <t>Soubor</t>
  </si>
  <si>
    <t>533001</t>
  </si>
  <si>
    <t>Pronájem stavební techniky , výtah stavební 90 dní</t>
  </si>
  <si>
    <t>soubor</t>
  </si>
  <si>
    <t>fakturace bude provedena dle skutečného stavu pronájmu stavebního výtahu zhotovitelem</t>
  </si>
  <si>
    <t/>
  </si>
  <si>
    <t>SUM</t>
  </si>
  <si>
    <t>Poznámky uchazeče k zadání</t>
  </si>
  <si>
    <t>POPUZIV</t>
  </si>
  <si>
    <t>END</t>
  </si>
  <si>
    <t>Klín spádový EPS 100, 1000x1000 mm</t>
  </si>
  <si>
    <t>Klín spádový EPS 100, doměrky</t>
  </si>
  <si>
    <t xml:space="preserve">Montáž tepelné izolace střech - kompletní provedení všech EPS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</si>
</sst>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ED67C838-0888-4E51-A19D-10CE07E907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966E-4802-4BFB-B10D-E705A2803FCE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6" t="s">
        <v>39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190-AB01-4595-9970-4536834EEFEF}">
  <sheetPr codeName="List5112">
    <tabColor rgb="FF66FF66"/>
  </sheetPr>
  <dimension ref="A1:O52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3"/>
      <c r="B2" s="70" t="s">
        <v>40</v>
      </c>
      <c r="C2" s="71"/>
      <c r="D2" s="217" t="s">
        <v>45</v>
      </c>
      <c r="E2" s="218"/>
      <c r="F2" s="218"/>
      <c r="G2" s="218"/>
      <c r="H2" s="218"/>
      <c r="I2" s="218"/>
      <c r="J2" s="219"/>
      <c r="O2" s="1"/>
    </row>
    <row r="3" spans="1:15" ht="23.25" hidden="1" customHeight="1" x14ac:dyDescent="0.2">
      <c r="A3" s="3"/>
      <c r="B3" s="72" t="s">
        <v>43</v>
      </c>
      <c r="C3" s="73"/>
      <c r="D3" s="181"/>
      <c r="E3" s="182"/>
      <c r="F3" s="182"/>
      <c r="G3" s="182"/>
      <c r="H3" s="182"/>
      <c r="I3" s="182"/>
      <c r="J3" s="183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2"/>
      <c r="E11" s="212"/>
      <c r="F11" s="212"/>
      <c r="G11" s="21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197"/>
      <c r="E12" s="197"/>
      <c r="F12" s="197"/>
      <c r="G12" s="197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198"/>
      <c r="E13" s="198"/>
      <c r="F13" s="198"/>
      <c r="G13" s="198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0"/>
      <c r="F15" s="220"/>
      <c r="G15" s="193"/>
      <c r="H15" s="193"/>
      <c r="I15" s="193" t="s">
        <v>28</v>
      </c>
      <c r="J15" s="194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95"/>
      <c r="F16" s="196"/>
      <c r="G16" s="195"/>
      <c r="H16" s="196"/>
      <c r="I16" s="195">
        <f>SUMIF(F47:F48,A16,I47:I48)+SUMIF(F47:F48,"PSU",I47:I48)</f>
        <v>0</v>
      </c>
      <c r="J16" s="209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95"/>
      <c r="F17" s="196"/>
      <c r="G17" s="195"/>
      <c r="H17" s="196"/>
      <c r="I17" s="195">
        <f>SUMIF(F47:F48,A17,I47:I48)</f>
        <v>0</v>
      </c>
      <c r="J17" s="209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95"/>
      <c r="F18" s="196"/>
      <c r="G18" s="195"/>
      <c r="H18" s="196"/>
      <c r="I18" s="195">
        <f>SUMIF(F47:F48,A18,I47:I48)</f>
        <v>0</v>
      </c>
      <c r="J18" s="209"/>
    </row>
    <row r="19" spans="1:10" ht="23.25" customHeight="1" x14ac:dyDescent="0.2">
      <c r="A19" s="128" t="s">
        <v>58</v>
      </c>
      <c r="B19" s="129" t="s">
        <v>26</v>
      </c>
      <c r="C19" s="47"/>
      <c r="D19" s="48"/>
      <c r="E19" s="195"/>
      <c r="F19" s="196"/>
      <c r="G19" s="195"/>
      <c r="H19" s="196"/>
      <c r="I19" s="195">
        <f>SUMIF(F47:F48,A19,I47:I48)</f>
        <v>0</v>
      </c>
      <c r="J19" s="209"/>
    </row>
    <row r="20" spans="1:10" ht="23.25" customHeight="1" x14ac:dyDescent="0.2">
      <c r="A20" s="128" t="s">
        <v>59</v>
      </c>
      <c r="B20" s="129" t="s">
        <v>27</v>
      </c>
      <c r="C20" s="47"/>
      <c r="D20" s="48"/>
      <c r="E20" s="195"/>
      <c r="F20" s="196"/>
      <c r="G20" s="195"/>
      <c r="H20" s="196"/>
      <c r="I20" s="195">
        <f>SUMIF(F47:F48,A20,I47:I48)</f>
        <v>0</v>
      </c>
      <c r="J20" s="209"/>
    </row>
    <row r="21" spans="1:10" ht="23.25" customHeight="1" x14ac:dyDescent="0.2">
      <c r="A21" s="3"/>
      <c r="B21" s="63" t="s">
        <v>28</v>
      </c>
      <c r="C21" s="64"/>
      <c r="D21" s="65"/>
      <c r="E21" s="210"/>
      <c r="F21" s="211"/>
      <c r="G21" s="210"/>
      <c r="H21" s="211"/>
      <c r="I21" s="210">
        <f>SUM(I16:J20)</f>
        <v>0</v>
      </c>
      <c r="J21" s="216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07">
        <f>ZakladDPHSniVypocet</f>
        <v>0</v>
      </c>
      <c r="H23" s="208"/>
      <c r="I23" s="208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14">
        <f>I23*E23/100</f>
        <v>0</v>
      </c>
      <c r="H24" s="215"/>
      <c r="I24" s="215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7">
        <f>ZakladDPHZaklVypocet</f>
        <v>0</v>
      </c>
      <c r="H25" s="208"/>
      <c r="I25" s="208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3">
        <f>I25*E25/100</f>
        <v>0</v>
      </c>
      <c r="H26" s="204"/>
      <c r="I26" s="204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05">
        <f>0</f>
        <v>0</v>
      </c>
      <c r="H27" s="205"/>
      <c r="I27" s="205"/>
      <c r="J27" s="52" t="str">
        <f t="shared" si="0"/>
        <v>CZK</v>
      </c>
    </row>
    <row r="28" spans="1:10" ht="27.75" customHeight="1" thickBot="1" x14ac:dyDescent="0.25">
      <c r="A28" s="3"/>
      <c r="B28" s="104" t="s">
        <v>22</v>
      </c>
      <c r="C28" s="105"/>
      <c r="D28" s="105"/>
      <c r="E28" s="106"/>
      <c r="F28" s="107"/>
      <c r="G28" s="192">
        <f>ZakladDPHSniVypocet+ZakladDPHZaklVypocet</f>
        <v>0</v>
      </c>
      <c r="H28" s="192"/>
      <c r="I28" s="192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35</v>
      </c>
      <c r="C29" s="109"/>
      <c r="D29" s="109"/>
      <c r="E29" s="109"/>
      <c r="F29" s="109"/>
      <c r="G29" s="206">
        <f>ZakladDPHSni+DPHSni+ZakladDPHZakl+DPHZakl+Zaokrouhleni</f>
        <v>0</v>
      </c>
      <c r="H29" s="206"/>
      <c r="I29" s="206"/>
      <c r="J29" s="110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45867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99"/>
      <c r="E34" s="199"/>
      <c r="G34" s="199"/>
      <c r="H34" s="199"/>
      <c r="I34" s="199"/>
      <c r="J34" s="31"/>
    </row>
    <row r="35" spans="1:10" ht="12.75" customHeight="1" x14ac:dyDescent="0.2">
      <c r="A35" s="3"/>
      <c r="B35" s="3"/>
      <c r="D35" s="213" t="s">
        <v>2</v>
      </c>
      <c r="E35" s="21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45</v>
      </c>
      <c r="C39" s="184" t="s">
        <v>45</v>
      </c>
      <c r="D39" s="185"/>
      <c r="E39" s="185"/>
      <c r="F39" s="97">
        <f>'Rozpočet Pol'!AC50</f>
        <v>0</v>
      </c>
      <c r="G39" s="98">
        <f>'Rozpočet Pol'!AD50</f>
        <v>0</v>
      </c>
      <c r="H39" s="99"/>
      <c r="I39" s="100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186" t="s">
        <v>52</v>
      </c>
      <c r="C40" s="187"/>
      <c r="D40" s="187"/>
      <c r="E40" s="187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4" spans="1:10" ht="15.75" x14ac:dyDescent="0.25">
      <c r="B44" s="111" t="s">
        <v>54</v>
      </c>
    </row>
    <row r="46" spans="1:10" ht="25.5" customHeight="1" x14ac:dyDescent="0.2">
      <c r="A46" s="112"/>
      <c r="B46" s="115" t="s">
        <v>16</v>
      </c>
      <c r="C46" s="115" t="s">
        <v>5</v>
      </c>
      <c r="D46" s="116"/>
      <c r="E46" s="116"/>
      <c r="F46" s="119" t="s">
        <v>55</v>
      </c>
      <c r="G46" s="119"/>
      <c r="H46" s="119"/>
      <c r="I46" s="188" t="s">
        <v>28</v>
      </c>
      <c r="J46" s="188"/>
    </row>
    <row r="47" spans="1:10" ht="25.5" customHeight="1" x14ac:dyDescent="0.2">
      <c r="A47" s="113"/>
      <c r="B47" s="120" t="s">
        <v>56</v>
      </c>
      <c r="C47" s="190" t="s">
        <v>57</v>
      </c>
      <c r="D47" s="191"/>
      <c r="E47" s="191"/>
      <c r="F47" s="122" t="s">
        <v>23</v>
      </c>
      <c r="G47" s="123"/>
      <c r="H47" s="123"/>
      <c r="I47" s="189">
        <f>'Rozpočet Pol'!G8</f>
        <v>0</v>
      </c>
      <c r="J47" s="189"/>
    </row>
    <row r="48" spans="1:10" ht="25.5" customHeight="1" x14ac:dyDescent="0.2">
      <c r="A48" s="113"/>
      <c r="B48" s="121" t="s">
        <v>58</v>
      </c>
      <c r="C48" s="178" t="s">
        <v>26</v>
      </c>
      <c r="D48" s="179"/>
      <c r="E48" s="179"/>
      <c r="F48" s="124" t="s">
        <v>58</v>
      </c>
      <c r="G48" s="125"/>
      <c r="H48" s="125"/>
      <c r="I48" s="177">
        <f>'Rozpočet Pol'!G45</f>
        <v>0</v>
      </c>
      <c r="J48" s="177"/>
    </row>
    <row r="49" spans="1:10" ht="25.5" customHeight="1" x14ac:dyDescent="0.2">
      <c r="A49" s="114"/>
      <c r="B49" s="117" t="s">
        <v>1</v>
      </c>
      <c r="C49" s="117"/>
      <c r="D49" s="118"/>
      <c r="E49" s="118"/>
      <c r="F49" s="126"/>
      <c r="G49" s="127"/>
      <c r="H49" s="127"/>
      <c r="I49" s="180">
        <f>SUM(I47:I48)</f>
        <v>0</v>
      </c>
      <c r="J49" s="180"/>
    </row>
    <row r="50" spans="1:10" x14ac:dyDescent="0.2">
      <c r="F50" s="84"/>
      <c r="G50" s="84"/>
      <c r="H50" s="84"/>
      <c r="I50" s="84"/>
      <c r="J50" s="84"/>
    </row>
    <row r="51" spans="1:10" x14ac:dyDescent="0.2">
      <c r="F51" s="84"/>
      <c r="G51" s="84"/>
      <c r="H51" s="84"/>
      <c r="I51" s="84"/>
      <c r="J51" s="84"/>
    </row>
    <row r="52" spans="1:10" x14ac:dyDescent="0.2">
      <c r="F52" s="84"/>
      <c r="G52" s="84"/>
      <c r="H52" s="84"/>
      <c r="I52" s="84"/>
      <c r="J5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5">
    <mergeCell ref="I18:J18"/>
    <mergeCell ref="E18:F18"/>
    <mergeCell ref="E15:F1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2:J2"/>
    <mergeCell ref="E17:F17"/>
    <mergeCell ref="G16:H16"/>
    <mergeCell ref="G17:H17"/>
    <mergeCell ref="G18:H18"/>
    <mergeCell ref="I17:J17"/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7D0E-B1C6-4E68-A21E-2B88D41C6B98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1" t="s">
        <v>6</v>
      </c>
      <c r="B1" s="221"/>
      <c r="C1" s="222"/>
      <c r="D1" s="221"/>
      <c r="E1" s="221"/>
      <c r="F1" s="221"/>
      <c r="G1" s="221"/>
    </row>
    <row r="2" spans="1:7" ht="24.95" customHeight="1" x14ac:dyDescent="0.2">
      <c r="A2" s="68" t="s">
        <v>41</v>
      </c>
      <c r="B2" s="67"/>
      <c r="C2" s="223"/>
      <c r="D2" s="223"/>
      <c r="E2" s="223"/>
      <c r="F2" s="223"/>
      <c r="G2" s="224"/>
    </row>
    <row r="3" spans="1:7" ht="24.95" hidden="1" customHeight="1" x14ac:dyDescent="0.2">
      <c r="A3" s="68" t="s">
        <v>7</v>
      </c>
      <c r="B3" s="67"/>
      <c r="C3" s="223"/>
      <c r="D3" s="223"/>
      <c r="E3" s="223"/>
      <c r="F3" s="223"/>
      <c r="G3" s="224"/>
    </row>
    <row r="4" spans="1:7" ht="24.95" hidden="1" customHeight="1" x14ac:dyDescent="0.2">
      <c r="A4" s="68" t="s">
        <v>8</v>
      </c>
      <c r="B4" s="67"/>
      <c r="C4" s="223"/>
      <c r="D4" s="223"/>
      <c r="E4" s="223"/>
      <c r="F4" s="223"/>
      <c r="G4" s="22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89C3-042B-4F3C-B8FD-0FAB67A1931E}">
  <sheetPr>
    <outlinePr summaryBelow="0"/>
  </sheetPr>
  <dimension ref="A1:BH60"/>
  <sheetViews>
    <sheetView tabSelected="1" topLeftCell="A21" workbookViewId="0">
      <selection activeCell="AA39" sqref="AA39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39" t="s">
        <v>6</v>
      </c>
      <c r="B1" s="239"/>
      <c r="C1" s="239"/>
      <c r="D1" s="239"/>
      <c r="E1" s="239"/>
      <c r="F1" s="239"/>
      <c r="G1" s="239"/>
      <c r="AE1" t="s">
        <v>61</v>
      </c>
    </row>
    <row r="2" spans="1:60" ht="25.15" customHeight="1" x14ac:dyDescent="0.2">
      <c r="A2" s="132" t="s">
        <v>60</v>
      </c>
      <c r="B2" s="130"/>
      <c r="C2" s="240" t="s">
        <v>45</v>
      </c>
      <c r="D2" s="241"/>
      <c r="E2" s="241"/>
      <c r="F2" s="241"/>
      <c r="G2" s="242"/>
      <c r="AE2" t="s">
        <v>62</v>
      </c>
    </row>
    <row r="3" spans="1:60" ht="25.15" hidden="1" customHeight="1" x14ac:dyDescent="0.2">
      <c r="A3" s="133" t="s">
        <v>7</v>
      </c>
      <c r="B3" s="131"/>
      <c r="C3" s="243"/>
      <c r="D3" s="244"/>
      <c r="E3" s="244"/>
      <c r="F3" s="244"/>
      <c r="G3" s="245"/>
      <c r="AE3" t="s">
        <v>63</v>
      </c>
    </row>
    <row r="4" spans="1:60" ht="25.15" hidden="1" customHeight="1" x14ac:dyDescent="0.2">
      <c r="A4" s="133" t="s">
        <v>8</v>
      </c>
      <c r="B4" s="131"/>
      <c r="C4" s="243"/>
      <c r="D4" s="244"/>
      <c r="E4" s="244"/>
      <c r="F4" s="244"/>
      <c r="G4" s="245"/>
      <c r="AE4" t="s">
        <v>64</v>
      </c>
    </row>
    <row r="5" spans="1:60" hidden="1" x14ac:dyDescent="0.2">
      <c r="A5" s="134" t="s">
        <v>65</v>
      </c>
      <c r="B5" s="135"/>
      <c r="C5" s="135"/>
      <c r="D5" s="136"/>
      <c r="E5" s="136"/>
      <c r="F5" s="136"/>
      <c r="G5" s="137"/>
      <c r="AE5" t="s">
        <v>66</v>
      </c>
    </row>
    <row r="7" spans="1:60" ht="38.25" x14ac:dyDescent="0.2">
      <c r="A7" s="143" t="s">
        <v>67</v>
      </c>
      <c r="B7" s="144" t="s">
        <v>68</v>
      </c>
      <c r="C7" s="144" t="s">
        <v>69</v>
      </c>
      <c r="D7" s="143" t="s">
        <v>70</v>
      </c>
      <c r="E7" s="143" t="s">
        <v>71</v>
      </c>
      <c r="F7" s="138" t="s">
        <v>72</v>
      </c>
      <c r="G7" s="156" t="s">
        <v>28</v>
      </c>
      <c r="H7" s="157" t="s">
        <v>29</v>
      </c>
      <c r="I7" s="157" t="s">
        <v>73</v>
      </c>
      <c r="J7" s="157" t="s">
        <v>30</v>
      </c>
      <c r="K7" s="157" t="s">
        <v>74</v>
      </c>
      <c r="L7" s="157" t="s">
        <v>75</v>
      </c>
      <c r="M7" s="157" t="s">
        <v>76</v>
      </c>
      <c r="N7" s="157" t="s">
        <v>77</v>
      </c>
      <c r="O7" s="157" t="s">
        <v>78</v>
      </c>
      <c r="P7" s="157" t="s">
        <v>79</v>
      </c>
      <c r="Q7" s="157" t="s">
        <v>80</v>
      </c>
      <c r="R7" s="157" t="s">
        <v>81</v>
      </c>
      <c r="S7" s="157" t="s">
        <v>82</v>
      </c>
      <c r="T7" s="157" t="s">
        <v>83</v>
      </c>
      <c r="U7" s="146" t="s">
        <v>84</v>
      </c>
    </row>
    <row r="8" spans="1:60" x14ac:dyDescent="0.2">
      <c r="A8" s="158" t="s">
        <v>85</v>
      </c>
      <c r="B8" s="159" t="s">
        <v>56</v>
      </c>
      <c r="C8" s="160" t="s">
        <v>57</v>
      </c>
      <c r="D8" s="145"/>
      <c r="E8" s="161"/>
      <c r="F8" s="162"/>
      <c r="G8" s="162">
        <f>SUMIF(AE9:AE44,"&lt;&gt;NOR",G9:G44)</f>
        <v>0</v>
      </c>
      <c r="H8" s="162"/>
      <c r="I8" s="162">
        <f>SUM(I9:I44)</f>
        <v>0</v>
      </c>
      <c r="J8" s="162"/>
      <c r="K8" s="162">
        <f>SUM(K9:K44)</f>
        <v>0</v>
      </c>
      <c r="L8" s="162"/>
      <c r="M8" s="162">
        <f>SUM(M9:M44)</f>
        <v>0</v>
      </c>
      <c r="N8" s="145"/>
      <c r="O8" s="145">
        <f>SUM(O9:O44)</f>
        <v>13.758460000000001</v>
      </c>
      <c r="P8" s="145"/>
      <c r="Q8" s="145">
        <f>SUM(Q9:Q44)</f>
        <v>0</v>
      </c>
      <c r="R8" s="145"/>
      <c r="S8" s="145"/>
      <c r="T8" s="158"/>
      <c r="U8" s="145">
        <f>SUM(U9:U44)</f>
        <v>1425.0200000000002</v>
      </c>
      <c r="AE8" t="s">
        <v>86</v>
      </c>
    </row>
    <row r="9" spans="1:60" ht="22.5" outlineLevel="1" x14ac:dyDescent="0.2">
      <c r="A9" s="140">
        <v>1</v>
      </c>
      <c r="B9" s="140" t="s">
        <v>87</v>
      </c>
      <c r="C9" s="171" t="s">
        <v>88</v>
      </c>
      <c r="D9" s="147" t="s">
        <v>89</v>
      </c>
      <c r="E9" s="151">
        <v>1120</v>
      </c>
      <c r="F9" s="153">
        <f t="shared" ref="F9:F41" si="0">H9+J9</f>
        <v>0</v>
      </c>
      <c r="G9" s="154">
        <f t="shared" ref="G9:G41" si="1">ROUND(E9*F9,2)</f>
        <v>0</v>
      </c>
      <c r="H9" s="154"/>
      <c r="I9" s="154">
        <f t="shared" ref="I9:I41" si="2">ROUND(E9*H9,2)</f>
        <v>0</v>
      </c>
      <c r="J9" s="154"/>
      <c r="K9" s="154">
        <f t="shared" ref="K9:K41" si="3">ROUND(E9*J9,2)</f>
        <v>0</v>
      </c>
      <c r="L9" s="154">
        <v>0</v>
      </c>
      <c r="M9" s="154">
        <f t="shared" ref="M9:M41" si="4">G9*(1+L9/100)</f>
        <v>0</v>
      </c>
      <c r="N9" s="147">
        <v>6.4999999999999997E-4</v>
      </c>
      <c r="O9" s="147">
        <f t="shared" ref="O9:O41" si="5">ROUND(E9*N9,5)</f>
        <v>0.72799999999999998</v>
      </c>
      <c r="P9" s="147">
        <v>0</v>
      </c>
      <c r="Q9" s="147">
        <f t="shared" ref="Q9:Q41" si="6">ROUND(E9*P9,5)</f>
        <v>0</v>
      </c>
      <c r="R9" s="147"/>
      <c r="S9" s="147"/>
      <c r="T9" s="148">
        <v>0</v>
      </c>
      <c r="U9" s="147">
        <f t="shared" ref="U9:U41" si="7"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ht="22.5" outlineLevel="1" x14ac:dyDescent="0.2">
      <c r="A10" s="140">
        <v>2</v>
      </c>
      <c r="B10" s="140" t="s">
        <v>91</v>
      </c>
      <c r="C10" s="171" t="s">
        <v>92</v>
      </c>
      <c r="D10" s="147" t="s">
        <v>89</v>
      </c>
      <c r="E10" s="151">
        <v>1120</v>
      </c>
      <c r="F10" s="153">
        <f t="shared" si="0"/>
        <v>0</v>
      </c>
      <c r="G10" s="154">
        <f t="shared" si="1"/>
        <v>0</v>
      </c>
      <c r="H10" s="154"/>
      <c r="I10" s="154">
        <f t="shared" si="2"/>
        <v>0</v>
      </c>
      <c r="J10" s="154"/>
      <c r="K10" s="154">
        <f t="shared" si="3"/>
        <v>0</v>
      </c>
      <c r="L10" s="154">
        <v>0</v>
      </c>
      <c r="M10" s="154">
        <f t="shared" si="4"/>
        <v>0</v>
      </c>
      <c r="N10" s="147">
        <v>0</v>
      </c>
      <c r="O10" s="147">
        <f t="shared" si="5"/>
        <v>0</v>
      </c>
      <c r="P10" s="147">
        <v>0</v>
      </c>
      <c r="Q10" s="147">
        <f t="shared" si="6"/>
        <v>0</v>
      </c>
      <c r="R10" s="147"/>
      <c r="S10" s="147"/>
      <c r="T10" s="148">
        <v>0</v>
      </c>
      <c r="U10" s="147">
        <f t="shared" si="7"/>
        <v>0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93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22.5" outlineLevel="1" x14ac:dyDescent="0.2">
      <c r="A11" s="140">
        <v>3</v>
      </c>
      <c r="B11" s="140" t="s">
        <v>94</v>
      </c>
      <c r="C11" s="171" t="s">
        <v>95</v>
      </c>
      <c r="D11" s="147" t="s">
        <v>96</v>
      </c>
      <c r="E11" s="151">
        <v>1000</v>
      </c>
      <c r="F11" s="153">
        <f t="shared" si="0"/>
        <v>0</v>
      </c>
      <c r="G11" s="154">
        <f t="shared" si="1"/>
        <v>0</v>
      </c>
      <c r="H11" s="154"/>
      <c r="I11" s="154">
        <f t="shared" si="2"/>
        <v>0</v>
      </c>
      <c r="J11" s="154"/>
      <c r="K11" s="154">
        <f t="shared" si="3"/>
        <v>0</v>
      </c>
      <c r="L11" s="154">
        <v>0</v>
      </c>
      <c r="M11" s="154">
        <f t="shared" si="4"/>
        <v>0</v>
      </c>
      <c r="N11" s="147">
        <v>3.3E-4</v>
      </c>
      <c r="O11" s="147">
        <f t="shared" si="5"/>
        <v>0.33</v>
      </c>
      <c r="P11" s="147">
        <v>0</v>
      </c>
      <c r="Q11" s="147">
        <f t="shared" si="6"/>
        <v>0</v>
      </c>
      <c r="R11" s="147"/>
      <c r="S11" s="147"/>
      <c r="T11" s="148">
        <v>0.05</v>
      </c>
      <c r="U11" s="147">
        <f t="shared" si="7"/>
        <v>50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93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4</v>
      </c>
      <c r="B12" s="140" t="s">
        <v>97</v>
      </c>
      <c r="C12" s="171" t="s">
        <v>98</v>
      </c>
      <c r="D12" s="147" t="s">
        <v>99</v>
      </c>
      <c r="E12" s="151">
        <v>16</v>
      </c>
      <c r="F12" s="153">
        <f t="shared" si="0"/>
        <v>0</v>
      </c>
      <c r="G12" s="154">
        <f t="shared" si="1"/>
        <v>0</v>
      </c>
      <c r="H12" s="154"/>
      <c r="I12" s="154">
        <f t="shared" si="2"/>
        <v>0</v>
      </c>
      <c r="J12" s="154"/>
      <c r="K12" s="154">
        <f t="shared" si="3"/>
        <v>0</v>
      </c>
      <c r="L12" s="154">
        <v>0</v>
      </c>
      <c r="M12" s="154">
        <f t="shared" si="4"/>
        <v>0</v>
      </c>
      <c r="N12" s="147">
        <v>0.12723000000000001</v>
      </c>
      <c r="O12" s="147">
        <f t="shared" si="5"/>
        <v>2.0356800000000002</v>
      </c>
      <c r="P12" s="147">
        <v>0</v>
      </c>
      <c r="Q12" s="147">
        <f t="shared" si="6"/>
        <v>0</v>
      </c>
      <c r="R12" s="147"/>
      <c r="S12" s="147"/>
      <c r="T12" s="148">
        <v>0.61567000000000005</v>
      </c>
      <c r="U12" s="147">
        <f t="shared" si="7"/>
        <v>9.85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ht="33.75" outlineLevel="1" x14ac:dyDescent="0.2">
      <c r="A13" s="140">
        <v>5</v>
      </c>
      <c r="B13" s="140" t="s">
        <v>100</v>
      </c>
      <c r="C13" s="171" t="s">
        <v>101</v>
      </c>
      <c r="D13" s="147" t="s">
        <v>99</v>
      </c>
      <c r="E13" s="151">
        <v>8</v>
      </c>
      <c r="F13" s="153">
        <f t="shared" si="0"/>
        <v>0</v>
      </c>
      <c r="G13" s="154">
        <f t="shared" si="1"/>
        <v>0</v>
      </c>
      <c r="H13" s="154"/>
      <c r="I13" s="154">
        <f t="shared" si="2"/>
        <v>0</v>
      </c>
      <c r="J13" s="154"/>
      <c r="K13" s="154">
        <f t="shared" si="3"/>
        <v>0</v>
      </c>
      <c r="L13" s="154">
        <v>0</v>
      </c>
      <c r="M13" s="154">
        <f t="shared" si="4"/>
        <v>0</v>
      </c>
      <c r="N13" s="147">
        <v>1.1999999999999999E-3</v>
      </c>
      <c r="O13" s="147">
        <f t="shared" si="5"/>
        <v>9.5999999999999992E-3</v>
      </c>
      <c r="P13" s="147">
        <v>0</v>
      </c>
      <c r="Q13" s="147">
        <f t="shared" si="6"/>
        <v>0</v>
      </c>
      <c r="R13" s="147"/>
      <c r="S13" s="147"/>
      <c r="T13" s="148">
        <v>0</v>
      </c>
      <c r="U13" s="147">
        <f t="shared" si="7"/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ht="22.5" outlineLevel="1" x14ac:dyDescent="0.2">
      <c r="A14" s="140">
        <v>6</v>
      </c>
      <c r="B14" s="140" t="s">
        <v>102</v>
      </c>
      <c r="C14" s="171" t="s">
        <v>103</v>
      </c>
      <c r="D14" s="147" t="s">
        <v>99</v>
      </c>
      <c r="E14" s="151">
        <v>8</v>
      </c>
      <c r="F14" s="153">
        <f t="shared" si="0"/>
        <v>0</v>
      </c>
      <c r="G14" s="154">
        <f t="shared" si="1"/>
        <v>0</v>
      </c>
      <c r="H14" s="154"/>
      <c r="I14" s="154">
        <f t="shared" si="2"/>
        <v>0</v>
      </c>
      <c r="J14" s="154"/>
      <c r="K14" s="154">
        <f t="shared" si="3"/>
        <v>0</v>
      </c>
      <c r="L14" s="154">
        <v>0</v>
      </c>
      <c r="M14" s="154">
        <f t="shared" si="4"/>
        <v>0</v>
      </c>
      <c r="N14" s="147">
        <v>1.64E-3</v>
      </c>
      <c r="O14" s="147">
        <f t="shared" si="5"/>
        <v>1.312E-2</v>
      </c>
      <c r="P14" s="147">
        <v>0</v>
      </c>
      <c r="Q14" s="147">
        <f t="shared" si="6"/>
        <v>0</v>
      </c>
      <c r="R14" s="147"/>
      <c r="S14" s="147"/>
      <c r="T14" s="148">
        <v>0.66</v>
      </c>
      <c r="U14" s="147">
        <f t="shared" si="7"/>
        <v>5.28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22.5" outlineLevel="1" x14ac:dyDescent="0.2">
      <c r="A15" s="140">
        <v>7</v>
      </c>
      <c r="B15" s="140" t="s">
        <v>104</v>
      </c>
      <c r="C15" s="171" t="s">
        <v>105</v>
      </c>
      <c r="D15" s="147" t="s">
        <v>99</v>
      </c>
      <c r="E15" s="151">
        <v>9300</v>
      </c>
      <c r="F15" s="153">
        <f t="shared" si="0"/>
        <v>0</v>
      </c>
      <c r="G15" s="154">
        <f t="shared" si="1"/>
        <v>0</v>
      </c>
      <c r="H15" s="154"/>
      <c r="I15" s="154">
        <f t="shared" si="2"/>
        <v>0</v>
      </c>
      <c r="J15" s="154"/>
      <c r="K15" s="154">
        <f t="shared" si="3"/>
        <v>0</v>
      </c>
      <c r="L15" s="154">
        <v>0</v>
      </c>
      <c r="M15" s="154">
        <f t="shared" si="4"/>
        <v>0</v>
      </c>
      <c r="N15" s="147">
        <v>5.0000000000000002E-5</v>
      </c>
      <c r="O15" s="147">
        <f t="shared" si="5"/>
        <v>0.46500000000000002</v>
      </c>
      <c r="P15" s="147">
        <v>0</v>
      </c>
      <c r="Q15" s="147">
        <f t="shared" si="6"/>
        <v>0</v>
      </c>
      <c r="R15" s="147"/>
      <c r="S15" s="147"/>
      <c r="T15" s="148">
        <v>0</v>
      </c>
      <c r="U15" s="147">
        <f t="shared" si="7"/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90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ht="22.5" outlineLevel="1" x14ac:dyDescent="0.2">
      <c r="A16" s="140">
        <v>8</v>
      </c>
      <c r="B16" s="140" t="s">
        <v>104</v>
      </c>
      <c r="C16" s="171" t="s">
        <v>106</v>
      </c>
      <c r="D16" s="147" t="s">
        <v>99</v>
      </c>
      <c r="E16" s="151">
        <v>6000</v>
      </c>
      <c r="F16" s="153">
        <f t="shared" si="0"/>
        <v>0</v>
      </c>
      <c r="G16" s="154">
        <f t="shared" si="1"/>
        <v>0</v>
      </c>
      <c r="H16" s="154"/>
      <c r="I16" s="154">
        <f t="shared" si="2"/>
        <v>0</v>
      </c>
      <c r="J16" s="154"/>
      <c r="K16" s="154">
        <f t="shared" si="3"/>
        <v>0</v>
      </c>
      <c r="L16" s="154">
        <v>0</v>
      </c>
      <c r="M16" s="154">
        <f t="shared" si="4"/>
        <v>0</v>
      </c>
      <c r="N16" s="147">
        <v>5.0000000000000002E-5</v>
      </c>
      <c r="O16" s="147">
        <f t="shared" si="5"/>
        <v>0.3</v>
      </c>
      <c r="P16" s="147">
        <v>0</v>
      </c>
      <c r="Q16" s="147">
        <f t="shared" si="6"/>
        <v>0</v>
      </c>
      <c r="R16" s="147"/>
      <c r="S16" s="147"/>
      <c r="T16" s="148">
        <v>0</v>
      </c>
      <c r="U16" s="147">
        <f t="shared" si="7"/>
        <v>0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9</v>
      </c>
      <c r="B17" s="140" t="s">
        <v>107</v>
      </c>
      <c r="C17" s="171" t="s">
        <v>108</v>
      </c>
      <c r="D17" s="147" t="s">
        <v>89</v>
      </c>
      <c r="E17" s="151">
        <v>1296</v>
      </c>
      <c r="F17" s="153">
        <f t="shared" si="0"/>
        <v>0</v>
      </c>
      <c r="G17" s="154">
        <f t="shared" si="1"/>
        <v>0</v>
      </c>
      <c r="H17" s="154"/>
      <c r="I17" s="154">
        <f t="shared" si="2"/>
        <v>0</v>
      </c>
      <c r="J17" s="154"/>
      <c r="K17" s="154">
        <f t="shared" si="3"/>
        <v>0</v>
      </c>
      <c r="L17" s="154">
        <v>0</v>
      </c>
      <c r="M17" s="154">
        <f t="shared" si="4"/>
        <v>0</v>
      </c>
      <c r="N17" s="147">
        <v>1.6000000000000001E-3</v>
      </c>
      <c r="O17" s="147">
        <f t="shared" si="5"/>
        <v>2.0735999999999999</v>
      </c>
      <c r="P17" s="147">
        <v>0</v>
      </c>
      <c r="Q17" s="147">
        <f t="shared" si="6"/>
        <v>0</v>
      </c>
      <c r="R17" s="147"/>
      <c r="S17" s="147"/>
      <c r="T17" s="148">
        <v>0</v>
      </c>
      <c r="U17" s="147">
        <f t="shared" si="7"/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90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10</v>
      </c>
      <c r="B18" s="140" t="s">
        <v>109</v>
      </c>
      <c r="C18" s="171" t="s">
        <v>110</v>
      </c>
      <c r="D18" s="147" t="s">
        <v>89</v>
      </c>
      <c r="E18" s="151">
        <v>25</v>
      </c>
      <c r="F18" s="153">
        <f t="shared" si="0"/>
        <v>0</v>
      </c>
      <c r="G18" s="154">
        <f t="shared" si="1"/>
        <v>0</v>
      </c>
      <c r="H18" s="154"/>
      <c r="I18" s="154">
        <f t="shared" si="2"/>
        <v>0</v>
      </c>
      <c r="J18" s="154"/>
      <c r="K18" s="154">
        <f t="shared" si="3"/>
        <v>0</v>
      </c>
      <c r="L18" s="154">
        <v>0</v>
      </c>
      <c r="M18" s="154">
        <f t="shared" si="4"/>
        <v>0</v>
      </c>
      <c r="N18" s="147">
        <v>4.0000000000000002E-4</v>
      </c>
      <c r="O18" s="147">
        <f t="shared" si="5"/>
        <v>0.01</v>
      </c>
      <c r="P18" s="147">
        <v>0</v>
      </c>
      <c r="Q18" s="147">
        <f t="shared" si="6"/>
        <v>0</v>
      </c>
      <c r="R18" s="147"/>
      <c r="S18" s="147"/>
      <c r="T18" s="148">
        <v>0</v>
      </c>
      <c r="U18" s="147">
        <f t="shared" si="7"/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90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11</v>
      </c>
      <c r="B19" s="140" t="s">
        <v>111</v>
      </c>
      <c r="C19" s="171" t="s">
        <v>112</v>
      </c>
      <c r="D19" s="147" t="s">
        <v>89</v>
      </c>
      <c r="E19" s="151">
        <v>10</v>
      </c>
      <c r="F19" s="153">
        <f t="shared" si="0"/>
        <v>0</v>
      </c>
      <c r="G19" s="154">
        <f t="shared" si="1"/>
        <v>0</v>
      </c>
      <c r="H19" s="154"/>
      <c r="I19" s="154">
        <f t="shared" si="2"/>
        <v>0</v>
      </c>
      <c r="J19" s="154"/>
      <c r="K19" s="154">
        <f t="shared" si="3"/>
        <v>0</v>
      </c>
      <c r="L19" s="154">
        <v>0</v>
      </c>
      <c r="M19" s="154">
        <f t="shared" si="4"/>
        <v>0</v>
      </c>
      <c r="N19" s="147">
        <v>1E-3</v>
      </c>
      <c r="O19" s="147">
        <f t="shared" si="5"/>
        <v>0.01</v>
      </c>
      <c r="P19" s="147">
        <v>0</v>
      </c>
      <c r="Q19" s="147">
        <f t="shared" si="6"/>
        <v>0</v>
      </c>
      <c r="R19" s="147"/>
      <c r="S19" s="147"/>
      <c r="T19" s="148">
        <v>0</v>
      </c>
      <c r="U19" s="147">
        <f t="shared" si="7"/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90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12</v>
      </c>
      <c r="B20" s="140" t="s">
        <v>113</v>
      </c>
      <c r="C20" s="171" t="s">
        <v>114</v>
      </c>
      <c r="D20" s="147" t="s">
        <v>89</v>
      </c>
      <c r="E20" s="151">
        <v>208</v>
      </c>
      <c r="F20" s="153">
        <f t="shared" si="0"/>
        <v>0</v>
      </c>
      <c r="G20" s="154">
        <f t="shared" si="1"/>
        <v>0</v>
      </c>
      <c r="H20" s="154"/>
      <c r="I20" s="154">
        <f t="shared" si="2"/>
        <v>0</v>
      </c>
      <c r="J20" s="154"/>
      <c r="K20" s="154">
        <f t="shared" si="3"/>
        <v>0</v>
      </c>
      <c r="L20" s="154">
        <v>0</v>
      </c>
      <c r="M20" s="154">
        <f t="shared" si="4"/>
        <v>0</v>
      </c>
      <c r="N20" s="147">
        <v>2.3999999999999998E-3</v>
      </c>
      <c r="O20" s="147">
        <f t="shared" si="5"/>
        <v>0.49919999999999998</v>
      </c>
      <c r="P20" s="147">
        <v>0</v>
      </c>
      <c r="Q20" s="147">
        <f t="shared" si="6"/>
        <v>0</v>
      </c>
      <c r="R20" s="147"/>
      <c r="S20" s="147"/>
      <c r="T20" s="148">
        <v>0</v>
      </c>
      <c r="U20" s="147">
        <f t="shared" si="7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90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13</v>
      </c>
      <c r="B21" s="140" t="s">
        <v>115</v>
      </c>
      <c r="C21" s="171" t="s">
        <v>174</v>
      </c>
      <c r="D21" s="147" t="s">
        <v>89</v>
      </c>
      <c r="E21" s="151">
        <v>54</v>
      </c>
      <c r="F21" s="153">
        <f t="shared" si="0"/>
        <v>0</v>
      </c>
      <c r="G21" s="154">
        <f t="shared" si="1"/>
        <v>0</v>
      </c>
      <c r="H21" s="154"/>
      <c r="I21" s="154">
        <f t="shared" si="2"/>
        <v>0</v>
      </c>
      <c r="J21" s="154"/>
      <c r="K21" s="154">
        <f t="shared" si="3"/>
        <v>0</v>
      </c>
      <c r="L21" s="154">
        <v>0</v>
      </c>
      <c r="M21" s="154">
        <f t="shared" si="4"/>
        <v>0</v>
      </c>
      <c r="N21" s="147">
        <v>5.0000000000000002E-5</v>
      </c>
      <c r="O21" s="147">
        <f t="shared" si="5"/>
        <v>2.7000000000000001E-3</v>
      </c>
      <c r="P21" s="147">
        <v>0</v>
      </c>
      <c r="Q21" s="147">
        <f t="shared" si="6"/>
        <v>0</v>
      </c>
      <c r="R21" s="147"/>
      <c r="S21" s="147"/>
      <c r="T21" s="148">
        <v>0</v>
      </c>
      <c r="U21" s="147">
        <f t="shared" si="7"/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90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14</v>
      </c>
      <c r="B22" s="140" t="s">
        <v>116</v>
      </c>
      <c r="C22" s="171" t="s">
        <v>175</v>
      </c>
      <c r="D22" s="147" t="s">
        <v>89</v>
      </c>
      <c r="E22" s="151">
        <v>1.6</v>
      </c>
      <c r="F22" s="153">
        <f t="shared" si="0"/>
        <v>0</v>
      </c>
      <c r="G22" s="154">
        <f t="shared" si="1"/>
        <v>0</v>
      </c>
      <c r="H22" s="154"/>
      <c r="I22" s="154">
        <f t="shared" si="2"/>
        <v>0</v>
      </c>
      <c r="J22" s="154"/>
      <c r="K22" s="154">
        <f t="shared" si="3"/>
        <v>0</v>
      </c>
      <c r="L22" s="154">
        <v>0</v>
      </c>
      <c r="M22" s="154">
        <f t="shared" si="4"/>
        <v>0</v>
      </c>
      <c r="N22" s="147">
        <v>5.0000000000000002E-5</v>
      </c>
      <c r="O22" s="147">
        <f t="shared" si="5"/>
        <v>8.0000000000000007E-5</v>
      </c>
      <c r="P22" s="147">
        <v>0</v>
      </c>
      <c r="Q22" s="147">
        <f t="shared" si="6"/>
        <v>0</v>
      </c>
      <c r="R22" s="147"/>
      <c r="S22" s="147"/>
      <c r="T22" s="148">
        <v>0</v>
      </c>
      <c r="U22" s="147">
        <f t="shared" si="7"/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90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22.5" outlineLevel="1" x14ac:dyDescent="0.2">
      <c r="A23" s="140">
        <v>15</v>
      </c>
      <c r="B23" s="140" t="s">
        <v>117</v>
      </c>
      <c r="C23" s="171" t="s">
        <v>118</v>
      </c>
      <c r="D23" s="147" t="s">
        <v>99</v>
      </c>
      <c r="E23" s="151">
        <v>9300</v>
      </c>
      <c r="F23" s="153">
        <f t="shared" si="0"/>
        <v>0</v>
      </c>
      <c r="G23" s="154">
        <f t="shared" si="1"/>
        <v>0</v>
      </c>
      <c r="H23" s="154"/>
      <c r="I23" s="154">
        <f t="shared" si="2"/>
        <v>0</v>
      </c>
      <c r="J23" s="154"/>
      <c r="K23" s="154">
        <f t="shared" si="3"/>
        <v>0</v>
      </c>
      <c r="L23" s="154">
        <v>0</v>
      </c>
      <c r="M23" s="154">
        <f t="shared" si="4"/>
        <v>0</v>
      </c>
      <c r="N23" s="147">
        <v>0</v>
      </c>
      <c r="O23" s="147">
        <f t="shared" si="5"/>
        <v>0</v>
      </c>
      <c r="P23" s="147">
        <v>0</v>
      </c>
      <c r="Q23" s="147">
        <f t="shared" si="6"/>
        <v>0</v>
      </c>
      <c r="R23" s="147"/>
      <c r="S23" s="147"/>
      <c r="T23" s="148">
        <v>0</v>
      </c>
      <c r="U23" s="147">
        <f t="shared" si="7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90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2.5" outlineLevel="1" x14ac:dyDescent="0.2">
      <c r="A24" s="140">
        <v>16</v>
      </c>
      <c r="B24" s="140" t="s">
        <v>119</v>
      </c>
      <c r="C24" s="171" t="s">
        <v>176</v>
      </c>
      <c r="D24" s="147" t="s">
        <v>89</v>
      </c>
      <c r="E24" s="151">
        <v>1539</v>
      </c>
      <c r="F24" s="153">
        <f t="shared" si="0"/>
        <v>0</v>
      </c>
      <c r="G24" s="154">
        <f t="shared" si="1"/>
        <v>0</v>
      </c>
      <c r="H24" s="154"/>
      <c r="I24" s="154">
        <f t="shared" si="2"/>
        <v>0</v>
      </c>
      <c r="J24" s="154"/>
      <c r="K24" s="154">
        <f t="shared" si="3"/>
        <v>0</v>
      </c>
      <c r="L24" s="154">
        <v>0</v>
      </c>
      <c r="M24" s="154">
        <f t="shared" si="4"/>
        <v>0</v>
      </c>
      <c r="N24" s="147">
        <v>1.6000000000000001E-4</v>
      </c>
      <c r="O24" s="147">
        <f t="shared" si="5"/>
        <v>0.24623999999999999</v>
      </c>
      <c r="P24" s="147">
        <v>0</v>
      </c>
      <c r="Q24" s="147">
        <f t="shared" si="6"/>
        <v>0</v>
      </c>
      <c r="R24" s="147"/>
      <c r="S24" s="147"/>
      <c r="T24" s="148">
        <v>0.41160000000000002</v>
      </c>
      <c r="U24" s="147">
        <f t="shared" si="7"/>
        <v>633.45000000000005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93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>
        <v>17</v>
      </c>
      <c r="B25" s="140" t="s">
        <v>120</v>
      </c>
      <c r="C25" s="171" t="s">
        <v>121</v>
      </c>
      <c r="D25" s="147" t="s">
        <v>89</v>
      </c>
      <c r="E25" s="151">
        <v>56</v>
      </c>
      <c r="F25" s="153">
        <f t="shared" si="0"/>
        <v>0</v>
      </c>
      <c r="G25" s="154">
        <f t="shared" si="1"/>
        <v>0</v>
      </c>
      <c r="H25" s="154"/>
      <c r="I25" s="154">
        <f t="shared" si="2"/>
        <v>0</v>
      </c>
      <c r="J25" s="154"/>
      <c r="K25" s="154">
        <f t="shared" si="3"/>
        <v>0</v>
      </c>
      <c r="L25" s="154">
        <v>0</v>
      </c>
      <c r="M25" s="154">
        <f t="shared" si="4"/>
        <v>0</v>
      </c>
      <c r="N25" s="147">
        <v>1.6000000000000001E-4</v>
      </c>
      <c r="O25" s="147">
        <f t="shared" si="5"/>
        <v>8.9599999999999992E-3</v>
      </c>
      <c r="P25" s="147">
        <v>0</v>
      </c>
      <c r="Q25" s="147">
        <f t="shared" si="6"/>
        <v>0</v>
      </c>
      <c r="R25" s="147"/>
      <c r="S25" s="147"/>
      <c r="T25" s="148">
        <v>0.41160000000000002</v>
      </c>
      <c r="U25" s="147">
        <f t="shared" si="7"/>
        <v>23.05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93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ht="22.5" outlineLevel="1" x14ac:dyDescent="0.2">
      <c r="A26" s="140">
        <v>18</v>
      </c>
      <c r="B26" s="140" t="s">
        <v>122</v>
      </c>
      <c r="C26" s="171" t="s">
        <v>123</v>
      </c>
      <c r="D26" s="147" t="s">
        <v>89</v>
      </c>
      <c r="E26" s="151">
        <v>1120</v>
      </c>
      <c r="F26" s="153">
        <f t="shared" si="0"/>
        <v>0</v>
      </c>
      <c r="G26" s="154">
        <f t="shared" si="1"/>
        <v>0</v>
      </c>
      <c r="H26" s="154"/>
      <c r="I26" s="154">
        <f t="shared" si="2"/>
        <v>0</v>
      </c>
      <c r="J26" s="154"/>
      <c r="K26" s="154">
        <f t="shared" si="3"/>
        <v>0</v>
      </c>
      <c r="L26" s="154">
        <v>0</v>
      </c>
      <c r="M26" s="154">
        <f t="shared" si="4"/>
        <v>0</v>
      </c>
      <c r="N26" s="147">
        <v>4.0999999999999999E-4</v>
      </c>
      <c r="O26" s="147">
        <f t="shared" si="5"/>
        <v>0.4592</v>
      </c>
      <c r="P26" s="147">
        <v>0</v>
      </c>
      <c r="Q26" s="147">
        <f t="shared" si="6"/>
        <v>0</v>
      </c>
      <c r="R26" s="147"/>
      <c r="S26" s="147"/>
      <c r="T26" s="148">
        <v>0.10299999999999999</v>
      </c>
      <c r="U26" s="147">
        <f t="shared" si="7"/>
        <v>115.36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ht="22.5" outlineLevel="1" x14ac:dyDescent="0.2">
      <c r="A27" s="140">
        <v>19</v>
      </c>
      <c r="B27" s="140" t="s">
        <v>124</v>
      </c>
      <c r="C27" s="171" t="s">
        <v>125</v>
      </c>
      <c r="D27" s="147" t="s">
        <v>99</v>
      </c>
      <c r="E27" s="151">
        <v>72</v>
      </c>
      <c r="F27" s="153">
        <f t="shared" si="0"/>
        <v>0</v>
      </c>
      <c r="G27" s="154">
        <f t="shared" si="1"/>
        <v>0</v>
      </c>
      <c r="H27" s="154"/>
      <c r="I27" s="154">
        <f t="shared" si="2"/>
        <v>0</v>
      </c>
      <c r="J27" s="154"/>
      <c r="K27" s="154">
        <f t="shared" si="3"/>
        <v>0</v>
      </c>
      <c r="L27" s="154">
        <v>0</v>
      </c>
      <c r="M27" s="154">
        <f t="shared" si="4"/>
        <v>0</v>
      </c>
      <c r="N27" s="147">
        <v>1.0000000000000001E-5</v>
      </c>
      <c r="O27" s="147">
        <f t="shared" si="5"/>
        <v>7.2000000000000005E-4</v>
      </c>
      <c r="P27" s="147">
        <v>0</v>
      </c>
      <c r="Q27" s="147">
        <f t="shared" si="6"/>
        <v>0</v>
      </c>
      <c r="R27" s="147"/>
      <c r="S27" s="147"/>
      <c r="T27" s="148">
        <v>0</v>
      </c>
      <c r="U27" s="147">
        <f t="shared" si="7"/>
        <v>0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90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22.5" outlineLevel="1" x14ac:dyDescent="0.2">
      <c r="A28" s="140">
        <v>20</v>
      </c>
      <c r="B28" s="140" t="s">
        <v>126</v>
      </c>
      <c r="C28" s="171" t="s">
        <v>127</v>
      </c>
      <c r="D28" s="147" t="s">
        <v>96</v>
      </c>
      <c r="E28" s="151">
        <v>400</v>
      </c>
      <c r="F28" s="153">
        <f t="shared" si="0"/>
        <v>0</v>
      </c>
      <c r="G28" s="154">
        <f t="shared" si="1"/>
        <v>0</v>
      </c>
      <c r="H28" s="154"/>
      <c r="I28" s="154">
        <f t="shared" si="2"/>
        <v>0</v>
      </c>
      <c r="J28" s="154"/>
      <c r="K28" s="154">
        <f t="shared" si="3"/>
        <v>0</v>
      </c>
      <c r="L28" s="154">
        <v>0</v>
      </c>
      <c r="M28" s="154">
        <f t="shared" si="4"/>
        <v>0</v>
      </c>
      <c r="N28" s="147">
        <v>1.1999999999999999E-3</v>
      </c>
      <c r="O28" s="147">
        <f t="shared" si="5"/>
        <v>0.48</v>
      </c>
      <c r="P28" s="147">
        <v>0</v>
      </c>
      <c r="Q28" s="147">
        <f t="shared" si="6"/>
        <v>0</v>
      </c>
      <c r="R28" s="147"/>
      <c r="S28" s="147"/>
      <c r="T28" s="148">
        <v>0</v>
      </c>
      <c r="U28" s="147">
        <f t="shared" si="7"/>
        <v>0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90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21</v>
      </c>
      <c r="B29" s="140" t="s">
        <v>128</v>
      </c>
      <c r="C29" s="171" t="s">
        <v>129</v>
      </c>
      <c r="D29" s="147" t="s">
        <v>96</v>
      </c>
      <c r="E29" s="151">
        <v>400</v>
      </c>
      <c r="F29" s="153">
        <f t="shared" si="0"/>
        <v>0</v>
      </c>
      <c r="G29" s="154">
        <f t="shared" si="1"/>
        <v>0</v>
      </c>
      <c r="H29" s="154"/>
      <c r="I29" s="154">
        <f t="shared" si="2"/>
        <v>0</v>
      </c>
      <c r="J29" s="154"/>
      <c r="K29" s="154">
        <f t="shared" si="3"/>
        <v>0</v>
      </c>
      <c r="L29" s="154">
        <v>0</v>
      </c>
      <c r="M29" s="154">
        <f t="shared" si="4"/>
        <v>0</v>
      </c>
      <c r="N29" s="147">
        <v>1.1999999999999999E-3</v>
      </c>
      <c r="O29" s="147">
        <f t="shared" si="5"/>
        <v>0.48</v>
      </c>
      <c r="P29" s="147">
        <v>0</v>
      </c>
      <c r="Q29" s="147">
        <f t="shared" si="6"/>
        <v>0</v>
      </c>
      <c r="R29" s="147"/>
      <c r="S29" s="147"/>
      <c r="T29" s="148">
        <v>0</v>
      </c>
      <c r="U29" s="147">
        <f t="shared" si="7"/>
        <v>0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90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ht="22.5" outlineLevel="1" x14ac:dyDescent="0.2">
      <c r="A30" s="140">
        <v>22</v>
      </c>
      <c r="B30" s="140" t="s">
        <v>130</v>
      </c>
      <c r="C30" s="171" t="s">
        <v>131</v>
      </c>
      <c r="D30" s="147" t="s">
        <v>89</v>
      </c>
      <c r="E30" s="151">
        <v>1120</v>
      </c>
      <c r="F30" s="153">
        <f t="shared" si="0"/>
        <v>0</v>
      </c>
      <c r="G30" s="154">
        <f t="shared" si="1"/>
        <v>0</v>
      </c>
      <c r="H30" s="154"/>
      <c r="I30" s="154">
        <f t="shared" si="2"/>
        <v>0</v>
      </c>
      <c r="J30" s="154"/>
      <c r="K30" s="154">
        <f t="shared" si="3"/>
        <v>0</v>
      </c>
      <c r="L30" s="154">
        <v>0</v>
      </c>
      <c r="M30" s="154">
        <f t="shared" si="4"/>
        <v>0</v>
      </c>
      <c r="N30" s="147">
        <v>4.4999999999999997E-3</v>
      </c>
      <c r="O30" s="147">
        <f t="shared" si="5"/>
        <v>5.04</v>
      </c>
      <c r="P30" s="147">
        <v>0</v>
      </c>
      <c r="Q30" s="147">
        <f t="shared" si="6"/>
        <v>0</v>
      </c>
      <c r="R30" s="147"/>
      <c r="S30" s="147"/>
      <c r="T30" s="148">
        <v>0</v>
      </c>
      <c r="U30" s="147">
        <f t="shared" si="7"/>
        <v>0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90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23</v>
      </c>
      <c r="B31" s="140" t="s">
        <v>132</v>
      </c>
      <c r="C31" s="171" t="s">
        <v>133</v>
      </c>
      <c r="D31" s="147" t="s">
        <v>96</v>
      </c>
      <c r="E31" s="151">
        <v>400</v>
      </c>
      <c r="F31" s="153">
        <f t="shared" si="0"/>
        <v>0</v>
      </c>
      <c r="G31" s="154">
        <f t="shared" si="1"/>
        <v>0</v>
      </c>
      <c r="H31" s="154"/>
      <c r="I31" s="154">
        <f t="shared" si="2"/>
        <v>0</v>
      </c>
      <c r="J31" s="154"/>
      <c r="K31" s="154">
        <f t="shared" si="3"/>
        <v>0</v>
      </c>
      <c r="L31" s="154">
        <v>0</v>
      </c>
      <c r="M31" s="154">
        <f t="shared" si="4"/>
        <v>0</v>
      </c>
      <c r="N31" s="147">
        <v>1.1999999999999999E-3</v>
      </c>
      <c r="O31" s="147">
        <f t="shared" si="5"/>
        <v>0.48</v>
      </c>
      <c r="P31" s="147">
        <v>0</v>
      </c>
      <c r="Q31" s="147">
        <f t="shared" si="6"/>
        <v>0</v>
      </c>
      <c r="R31" s="147"/>
      <c r="S31" s="147"/>
      <c r="T31" s="148">
        <v>0</v>
      </c>
      <c r="U31" s="147">
        <f t="shared" si="7"/>
        <v>0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90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>
        <v>24</v>
      </c>
      <c r="B32" s="140" t="s">
        <v>134</v>
      </c>
      <c r="C32" s="171" t="s">
        <v>135</v>
      </c>
      <c r="D32" s="147" t="s">
        <v>89</v>
      </c>
      <c r="E32" s="151">
        <v>930</v>
      </c>
      <c r="F32" s="153">
        <f t="shared" si="0"/>
        <v>0</v>
      </c>
      <c r="G32" s="154">
        <f t="shared" si="1"/>
        <v>0</v>
      </c>
      <c r="H32" s="154"/>
      <c r="I32" s="154">
        <f t="shared" si="2"/>
        <v>0</v>
      </c>
      <c r="J32" s="154"/>
      <c r="K32" s="154">
        <f t="shared" si="3"/>
        <v>0</v>
      </c>
      <c r="L32" s="154">
        <v>0</v>
      </c>
      <c r="M32" s="154">
        <f t="shared" si="4"/>
        <v>0</v>
      </c>
      <c r="N32" s="147">
        <v>0</v>
      </c>
      <c r="O32" s="147">
        <f t="shared" si="5"/>
        <v>0</v>
      </c>
      <c r="P32" s="147">
        <v>0</v>
      </c>
      <c r="Q32" s="147">
        <f t="shared" si="6"/>
        <v>0</v>
      </c>
      <c r="R32" s="147"/>
      <c r="S32" s="147"/>
      <c r="T32" s="148">
        <v>2.75E-2</v>
      </c>
      <c r="U32" s="147">
        <f t="shared" si="7"/>
        <v>25.58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93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>
        <v>25</v>
      </c>
      <c r="B33" s="140" t="s">
        <v>136</v>
      </c>
      <c r="C33" s="171" t="s">
        <v>137</v>
      </c>
      <c r="D33" s="147" t="s">
        <v>89</v>
      </c>
      <c r="E33" s="151">
        <v>930</v>
      </c>
      <c r="F33" s="153">
        <f t="shared" si="0"/>
        <v>0</v>
      </c>
      <c r="G33" s="154">
        <f t="shared" si="1"/>
        <v>0</v>
      </c>
      <c r="H33" s="154"/>
      <c r="I33" s="154">
        <f t="shared" si="2"/>
        <v>0</v>
      </c>
      <c r="J33" s="154"/>
      <c r="K33" s="154">
        <f t="shared" si="3"/>
        <v>0</v>
      </c>
      <c r="L33" s="154">
        <v>0</v>
      </c>
      <c r="M33" s="154">
        <f t="shared" si="4"/>
        <v>0</v>
      </c>
      <c r="N33" s="147">
        <v>3.0000000000000001E-5</v>
      </c>
      <c r="O33" s="147">
        <f t="shared" si="5"/>
        <v>2.7900000000000001E-2</v>
      </c>
      <c r="P33" s="147">
        <v>0</v>
      </c>
      <c r="Q33" s="147">
        <f t="shared" si="6"/>
        <v>0</v>
      </c>
      <c r="R33" s="147"/>
      <c r="S33" s="147"/>
      <c r="T33" s="148">
        <v>0.317</v>
      </c>
      <c r="U33" s="147">
        <f t="shared" si="7"/>
        <v>294.81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93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>
        <v>26</v>
      </c>
      <c r="B34" s="140" t="s">
        <v>138</v>
      </c>
      <c r="C34" s="171" t="s">
        <v>139</v>
      </c>
      <c r="D34" s="147" t="s">
        <v>99</v>
      </c>
      <c r="E34" s="151">
        <v>2</v>
      </c>
      <c r="F34" s="153">
        <f t="shared" si="0"/>
        <v>0</v>
      </c>
      <c r="G34" s="154">
        <f t="shared" si="1"/>
        <v>0</v>
      </c>
      <c r="H34" s="154"/>
      <c r="I34" s="154">
        <f t="shared" si="2"/>
        <v>0</v>
      </c>
      <c r="J34" s="154"/>
      <c r="K34" s="154">
        <f t="shared" si="3"/>
        <v>0</v>
      </c>
      <c r="L34" s="154">
        <v>0</v>
      </c>
      <c r="M34" s="154">
        <f t="shared" si="4"/>
        <v>0</v>
      </c>
      <c r="N34" s="147">
        <v>2.2699999999999999E-3</v>
      </c>
      <c r="O34" s="147">
        <f t="shared" si="5"/>
        <v>4.5399999999999998E-3</v>
      </c>
      <c r="P34" s="147">
        <v>0</v>
      </c>
      <c r="Q34" s="147">
        <f t="shared" si="6"/>
        <v>0</v>
      </c>
      <c r="R34" s="147"/>
      <c r="S34" s="147"/>
      <c r="T34" s="148">
        <v>0</v>
      </c>
      <c r="U34" s="147">
        <f t="shared" si="7"/>
        <v>0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90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ht="22.5" outlineLevel="1" x14ac:dyDescent="0.2">
      <c r="A35" s="140">
        <v>27</v>
      </c>
      <c r="B35" s="140" t="s">
        <v>140</v>
      </c>
      <c r="C35" s="171" t="s">
        <v>141</v>
      </c>
      <c r="D35" s="147" t="s">
        <v>96</v>
      </c>
      <c r="E35" s="151">
        <v>198</v>
      </c>
      <c r="F35" s="153">
        <f t="shared" si="0"/>
        <v>0</v>
      </c>
      <c r="G35" s="154">
        <f t="shared" si="1"/>
        <v>0</v>
      </c>
      <c r="H35" s="154"/>
      <c r="I35" s="154">
        <f t="shared" si="2"/>
        <v>0</v>
      </c>
      <c r="J35" s="154"/>
      <c r="K35" s="154">
        <f t="shared" si="3"/>
        <v>0</v>
      </c>
      <c r="L35" s="154">
        <v>0</v>
      </c>
      <c r="M35" s="154">
        <f t="shared" si="4"/>
        <v>0</v>
      </c>
      <c r="N35" s="147">
        <v>2.5999999999999998E-4</v>
      </c>
      <c r="O35" s="147">
        <f t="shared" si="5"/>
        <v>5.1479999999999998E-2</v>
      </c>
      <c r="P35" s="147">
        <v>0</v>
      </c>
      <c r="Q35" s="147">
        <f t="shared" si="6"/>
        <v>0</v>
      </c>
      <c r="R35" s="147"/>
      <c r="S35" s="147"/>
      <c r="T35" s="148">
        <v>0.252</v>
      </c>
      <c r="U35" s="147">
        <f t="shared" si="7"/>
        <v>49.9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93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>
        <v>28</v>
      </c>
      <c r="B36" s="140" t="s">
        <v>142</v>
      </c>
      <c r="C36" s="171" t="s">
        <v>143</v>
      </c>
      <c r="D36" s="147" t="s">
        <v>99</v>
      </c>
      <c r="E36" s="151">
        <v>9</v>
      </c>
      <c r="F36" s="153">
        <f t="shared" si="0"/>
        <v>0</v>
      </c>
      <c r="G36" s="154">
        <f t="shared" si="1"/>
        <v>0</v>
      </c>
      <c r="H36" s="154"/>
      <c r="I36" s="154">
        <f t="shared" si="2"/>
        <v>0</v>
      </c>
      <c r="J36" s="154"/>
      <c r="K36" s="154">
        <f t="shared" si="3"/>
        <v>0</v>
      </c>
      <c r="L36" s="154">
        <v>0</v>
      </c>
      <c r="M36" s="154">
        <f t="shared" si="4"/>
        <v>0</v>
      </c>
      <c r="N36" s="147">
        <v>1.2E-4</v>
      </c>
      <c r="O36" s="147">
        <f t="shared" si="5"/>
        <v>1.08E-3</v>
      </c>
      <c r="P36" s="147">
        <v>0</v>
      </c>
      <c r="Q36" s="147">
        <f t="shared" si="6"/>
        <v>0</v>
      </c>
      <c r="R36" s="147"/>
      <c r="S36" s="147"/>
      <c r="T36" s="148">
        <v>0.29210000000000003</v>
      </c>
      <c r="U36" s="147">
        <f t="shared" si="7"/>
        <v>2.63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93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>
        <v>29</v>
      </c>
      <c r="B37" s="140" t="s">
        <v>144</v>
      </c>
      <c r="C37" s="171" t="s">
        <v>145</v>
      </c>
      <c r="D37" s="147" t="s">
        <v>96</v>
      </c>
      <c r="E37" s="151">
        <v>10</v>
      </c>
      <c r="F37" s="153">
        <f t="shared" si="0"/>
        <v>0</v>
      </c>
      <c r="G37" s="154">
        <f t="shared" si="1"/>
        <v>0</v>
      </c>
      <c r="H37" s="154"/>
      <c r="I37" s="154">
        <f t="shared" si="2"/>
        <v>0</v>
      </c>
      <c r="J37" s="154"/>
      <c r="K37" s="154">
        <f t="shared" si="3"/>
        <v>0</v>
      </c>
      <c r="L37" s="154">
        <v>0</v>
      </c>
      <c r="M37" s="154">
        <f t="shared" si="4"/>
        <v>0</v>
      </c>
      <c r="N37" s="147">
        <v>1.2E-4</v>
      </c>
      <c r="O37" s="147">
        <f t="shared" si="5"/>
        <v>1.1999999999999999E-3</v>
      </c>
      <c r="P37" s="147">
        <v>0</v>
      </c>
      <c r="Q37" s="147">
        <f t="shared" si="6"/>
        <v>0</v>
      </c>
      <c r="R37" s="147"/>
      <c r="S37" s="147"/>
      <c r="T37" s="148">
        <v>0.3</v>
      </c>
      <c r="U37" s="147">
        <f t="shared" si="7"/>
        <v>3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93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>
        <v>30</v>
      </c>
      <c r="B38" s="140" t="s">
        <v>146</v>
      </c>
      <c r="C38" s="171" t="s">
        <v>147</v>
      </c>
      <c r="D38" s="147" t="s">
        <v>99</v>
      </c>
      <c r="E38" s="151">
        <v>2</v>
      </c>
      <c r="F38" s="153">
        <f t="shared" si="0"/>
        <v>0</v>
      </c>
      <c r="G38" s="154">
        <f t="shared" si="1"/>
        <v>0</v>
      </c>
      <c r="H38" s="154"/>
      <c r="I38" s="154">
        <f t="shared" si="2"/>
        <v>0</v>
      </c>
      <c r="J38" s="154"/>
      <c r="K38" s="154">
        <f t="shared" si="3"/>
        <v>0</v>
      </c>
      <c r="L38" s="154">
        <v>0</v>
      </c>
      <c r="M38" s="154">
        <f t="shared" si="4"/>
        <v>0</v>
      </c>
      <c r="N38" s="147">
        <v>8.0000000000000007E-5</v>
      </c>
      <c r="O38" s="147">
        <f t="shared" si="5"/>
        <v>1.6000000000000001E-4</v>
      </c>
      <c r="P38" s="147">
        <v>0</v>
      </c>
      <c r="Q38" s="147">
        <f t="shared" si="6"/>
        <v>0</v>
      </c>
      <c r="R38" s="147"/>
      <c r="S38" s="147"/>
      <c r="T38" s="148">
        <v>1.0510999999999999</v>
      </c>
      <c r="U38" s="147">
        <f t="shared" si="7"/>
        <v>2.1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93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ht="22.5" outlineLevel="1" x14ac:dyDescent="0.2">
      <c r="A39" s="140">
        <v>31</v>
      </c>
      <c r="B39" s="140" t="s">
        <v>148</v>
      </c>
      <c r="C39" s="171" t="s">
        <v>149</v>
      </c>
      <c r="D39" s="147" t="s">
        <v>150</v>
      </c>
      <c r="E39" s="151">
        <v>36</v>
      </c>
      <c r="F39" s="153">
        <f t="shared" si="0"/>
        <v>0</v>
      </c>
      <c r="G39" s="154">
        <f t="shared" si="1"/>
        <v>0</v>
      </c>
      <c r="H39" s="154"/>
      <c r="I39" s="154">
        <f t="shared" si="2"/>
        <v>0</v>
      </c>
      <c r="J39" s="154"/>
      <c r="K39" s="154">
        <f t="shared" si="3"/>
        <v>0</v>
      </c>
      <c r="L39" s="154">
        <v>0</v>
      </c>
      <c r="M39" s="154">
        <f t="shared" si="4"/>
        <v>0</v>
      </c>
      <c r="N39" s="147">
        <v>0</v>
      </c>
      <c r="O39" s="147">
        <f t="shared" si="5"/>
        <v>0</v>
      </c>
      <c r="P39" s="147">
        <v>0</v>
      </c>
      <c r="Q39" s="147">
        <f t="shared" si="6"/>
        <v>0</v>
      </c>
      <c r="R39" s="147"/>
      <c r="S39" s="147"/>
      <c r="T39" s="148">
        <v>5.5</v>
      </c>
      <c r="U39" s="147">
        <f t="shared" si="7"/>
        <v>198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93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32</v>
      </c>
      <c r="B40" s="140" t="s">
        <v>151</v>
      </c>
      <c r="C40" s="171" t="s">
        <v>152</v>
      </c>
      <c r="D40" s="147" t="s">
        <v>153</v>
      </c>
      <c r="E40" s="151">
        <v>1</v>
      </c>
      <c r="F40" s="153">
        <f t="shared" si="0"/>
        <v>0</v>
      </c>
      <c r="G40" s="154">
        <f t="shared" si="1"/>
        <v>0</v>
      </c>
      <c r="H40" s="154"/>
      <c r="I40" s="154">
        <f t="shared" si="2"/>
        <v>0</v>
      </c>
      <c r="J40" s="154"/>
      <c r="K40" s="154">
        <f t="shared" si="3"/>
        <v>0</v>
      </c>
      <c r="L40" s="154">
        <v>0</v>
      </c>
      <c r="M40" s="154">
        <f t="shared" si="4"/>
        <v>0</v>
      </c>
      <c r="N40" s="147">
        <v>0</v>
      </c>
      <c r="O40" s="147">
        <f t="shared" si="5"/>
        <v>0</v>
      </c>
      <c r="P40" s="147">
        <v>0</v>
      </c>
      <c r="Q40" s="147">
        <f t="shared" si="6"/>
        <v>0</v>
      </c>
      <c r="R40" s="147"/>
      <c r="S40" s="147"/>
      <c r="T40" s="148">
        <v>0</v>
      </c>
      <c r="U40" s="147">
        <f t="shared" si="7"/>
        <v>0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93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22.5" outlineLevel="1" x14ac:dyDescent="0.2">
      <c r="A41" s="140">
        <v>33</v>
      </c>
      <c r="B41" s="140" t="s">
        <v>154</v>
      </c>
      <c r="C41" s="171" t="s">
        <v>155</v>
      </c>
      <c r="D41" s="147" t="s">
        <v>150</v>
      </c>
      <c r="E41" s="151">
        <v>24.5</v>
      </c>
      <c r="F41" s="153">
        <f t="shared" si="0"/>
        <v>0</v>
      </c>
      <c r="G41" s="154">
        <f t="shared" si="1"/>
        <v>0</v>
      </c>
      <c r="H41" s="154"/>
      <c r="I41" s="154">
        <f t="shared" si="2"/>
        <v>0</v>
      </c>
      <c r="J41" s="154"/>
      <c r="K41" s="154">
        <f t="shared" si="3"/>
        <v>0</v>
      </c>
      <c r="L41" s="154">
        <v>0</v>
      </c>
      <c r="M41" s="154">
        <f t="shared" si="4"/>
        <v>0</v>
      </c>
      <c r="N41" s="147">
        <v>0</v>
      </c>
      <c r="O41" s="147">
        <f t="shared" si="5"/>
        <v>0</v>
      </c>
      <c r="P41" s="147">
        <v>0</v>
      </c>
      <c r="Q41" s="147">
        <f t="shared" si="6"/>
        <v>0</v>
      </c>
      <c r="R41" s="147"/>
      <c r="S41" s="147"/>
      <c r="T41" s="148">
        <v>0</v>
      </c>
      <c r="U41" s="147">
        <f t="shared" si="7"/>
        <v>0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93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/>
      <c r="B42" s="140"/>
      <c r="C42" s="246" t="s">
        <v>156</v>
      </c>
      <c r="D42" s="247"/>
      <c r="E42" s="248"/>
      <c r="F42" s="249"/>
      <c r="G42" s="250"/>
      <c r="H42" s="154"/>
      <c r="I42" s="154"/>
      <c r="J42" s="154"/>
      <c r="K42" s="154"/>
      <c r="L42" s="154"/>
      <c r="M42" s="154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157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42" t="str">
        <f>C42</f>
        <v>fakturace bude provedena na základě skutečnosti a doložení važních lístků</v>
      </c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>
        <v>34</v>
      </c>
      <c r="B43" s="140" t="s">
        <v>158</v>
      </c>
      <c r="C43" s="171" t="s">
        <v>159</v>
      </c>
      <c r="D43" s="147" t="s">
        <v>150</v>
      </c>
      <c r="E43" s="151">
        <v>24.5</v>
      </c>
      <c r="F43" s="153">
        <f>H43+J43</f>
        <v>0</v>
      </c>
      <c r="G43" s="154">
        <f>ROUND(E43*F43,2)</f>
        <v>0</v>
      </c>
      <c r="H43" s="154"/>
      <c r="I43" s="154">
        <f>ROUND(E43*H43,2)</f>
        <v>0</v>
      </c>
      <c r="J43" s="154"/>
      <c r="K43" s="154">
        <f>ROUND(E43*J43,2)</f>
        <v>0</v>
      </c>
      <c r="L43" s="154">
        <v>0</v>
      </c>
      <c r="M43" s="154">
        <f>G43*(1+L43/100)</f>
        <v>0</v>
      </c>
      <c r="N43" s="147">
        <v>0</v>
      </c>
      <c r="O43" s="147">
        <f>ROUND(E43*N43,5)</f>
        <v>0</v>
      </c>
      <c r="P43" s="147">
        <v>0</v>
      </c>
      <c r="Q43" s="147">
        <f>ROUND(E43*P43,5)</f>
        <v>0</v>
      </c>
      <c r="R43" s="147"/>
      <c r="S43" s="147"/>
      <c r="T43" s="148">
        <v>0.49</v>
      </c>
      <c r="U43" s="147">
        <f>ROUND(E43*T43,2)</f>
        <v>12.01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93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35</v>
      </c>
      <c r="B44" s="140" t="s">
        <v>160</v>
      </c>
      <c r="C44" s="171" t="s">
        <v>161</v>
      </c>
      <c r="D44" s="147" t="s">
        <v>150</v>
      </c>
      <c r="E44" s="151">
        <v>24.5</v>
      </c>
      <c r="F44" s="153">
        <f>H44+J44</f>
        <v>0</v>
      </c>
      <c r="G44" s="154">
        <f>ROUND(E44*F44,2)</f>
        <v>0</v>
      </c>
      <c r="H44" s="154"/>
      <c r="I44" s="154">
        <f>ROUND(E44*H44,2)</f>
        <v>0</v>
      </c>
      <c r="J44" s="154"/>
      <c r="K44" s="154">
        <f>ROUND(E44*J44,2)</f>
        <v>0</v>
      </c>
      <c r="L44" s="154">
        <v>0</v>
      </c>
      <c r="M44" s="154">
        <f>G44*(1+L44/100)</f>
        <v>0</v>
      </c>
      <c r="N44" s="147">
        <v>0</v>
      </c>
      <c r="O44" s="147">
        <f>ROUND(E44*N44,5)</f>
        <v>0</v>
      </c>
      <c r="P44" s="147">
        <v>0</v>
      </c>
      <c r="Q44" s="147">
        <f>ROUND(E44*P44,5)</f>
        <v>0</v>
      </c>
      <c r="R44" s="147"/>
      <c r="S44" s="147"/>
      <c r="T44" s="148">
        <v>0</v>
      </c>
      <c r="U44" s="147">
        <f>ROUND(E44*T44,2)</f>
        <v>0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93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x14ac:dyDescent="0.2">
      <c r="A45" s="141" t="s">
        <v>85</v>
      </c>
      <c r="B45" s="141" t="s">
        <v>58</v>
      </c>
      <c r="C45" s="172" t="s">
        <v>26</v>
      </c>
      <c r="D45" s="149"/>
      <c r="E45" s="152"/>
      <c r="F45" s="155"/>
      <c r="G45" s="155">
        <f>SUMIF(AE46:AE48,"&lt;&gt;NOR",G46:G48)</f>
        <v>0</v>
      </c>
      <c r="H45" s="155"/>
      <c r="I45" s="155">
        <f>SUM(I46:I48)</f>
        <v>0</v>
      </c>
      <c r="J45" s="155"/>
      <c r="K45" s="155">
        <f>SUM(K46:K48)</f>
        <v>0</v>
      </c>
      <c r="L45" s="155"/>
      <c r="M45" s="155">
        <f>SUM(M46:M48)</f>
        <v>0</v>
      </c>
      <c r="N45" s="149"/>
      <c r="O45" s="149">
        <f>SUM(O46:O48)</f>
        <v>0</v>
      </c>
      <c r="P45" s="149"/>
      <c r="Q45" s="149">
        <f>SUM(Q46:Q48)</f>
        <v>0</v>
      </c>
      <c r="R45" s="149"/>
      <c r="S45" s="149"/>
      <c r="T45" s="150"/>
      <c r="U45" s="149">
        <f>SUM(U46:U48)</f>
        <v>0</v>
      </c>
      <c r="AE45" t="s">
        <v>86</v>
      </c>
    </row>
    <row r="46" spans="1:60" ht="22.5" outlineLevel="1" x14ac:dyDescent="0.2">
      <c r="A46" s="140">
        <v>36</v>
      </c>
      <c r="B46" s="140" t="s">
        <v>162</v>
      </c>
      <c r="C46" s="171" t="s">
        <v>163</v>
      </c>
      <c r="D46" s="147" t="s">
        <v>164</v>
      </c>
      <c r="E46" s="151">
        <v>1</v>
      </c>
      <c r="F46" s="153">
        <f>H46+J46</f>
        <v>0</v>
      </c>
      <c r="G46" s="154">
        <f>ROUND(E46*F46,2)</f>
        <v>0</v>
      </c>
      <c r="H46" s="154"/>
      <c r="I46" s="154">
        <f>ROUND(E46*H46,2)</f>
        <v>0</v>
      </c>
      <c r="J46" s="154"/>
      <c r="K46" s="154">
        <f>ROUND(E46*J46,2)</f>
        <v>0</v>
      </c>
      <c r="L46" s="154">
        <v>0</v>
      </c>
      <c r="M46" s="154">
        <f>G46*(1+L46/100)</f>
        <v>0</v>
      </c>
      <c r="N46" s="147">
        <v>0</v>
      </c>
      <c r="O46" s="147">
        <f>ROUND(E46*N46,5)</f>
        <v>0</v>
      </c>
      <c r="P46" s="147">
        <v>0</v>
      </c>
      <c r="Q46" s="147">
        <f>ROUND(E46*P46,5)</f>
        <v>0</v>
      </c>
      <c r="R46" s="147"/>
      <c r="S46" s="147"/>
      <c r="T46" s="148">
        <v>0</v>
      </c>
      <c r="U46" s="147">
        <f>ROUND(E46*T46,2)</f>
        <v>0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93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>
        <v>37</v>
      </c>
      <c r="B47" s="140" t="s">
        <v>165</v>
      </c>
      <c r="C47" s="171" t="s">
        <v>166</v>
      </c>
      <c r="D47" s="147" t="s">
        <v>167</v>
      </c>
      <c r="E47" s="151">
        <v>90</v>
      </c>
      <c r="F47" s="153">
        <f>H47+J47</f>
        <v>0</v>
      </c>
      <c r="G47" s="154">
        <f>ROUND(E47*F47,2)</f>
        <v>0</v>
      </c>
      <c r="H47" s="154"/>
      <c r="I47" s="154">
        <f>ROUND(E47*H47,2)</f>
        <v>0</v>
      </c>
      <c r="J47" s="154"/>
      <c r="K47" s="154">
        <f>ROUND(E47*J47,2)</f>
        <v>0</v>
      </c>
      <c r="L47" s="154">
        <v>0</v>
      </c>
      <c r="M47" s="154">
        <f>G47*(1+L47/100)</f>
        <v>0</v>
      </c>
      <c r="N47" s="147">
        <v>0</v>
      </c>
      <c r="O47" s="147">
        <f>ROUND(E47*N47,5)</f>
        <v>0</v>
      </c>
      <c r="P47" s="147">
        <v>0</v>
      </c>
      <c r="Q47" s="147">
        <f>ROUND(E47*P47,5)</f>
        <v>0</v>
      </c>
      <c r="R47" s="147"/>
      <c r="S47" s="147"/>
      <c r="T47" s="148">
        <v>0</v>
      </c>
      <c r="U47" s="147">
        <f>ROUND(E47*T47,2)</f>
        <v>0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90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63"/>
      <c r="B48" s="163"/>
      <c r="C48" s="251" t="s">
        <v>168</v>
      </c>
      <c r="D48" s="252"/>
      <c r="E48" s="253"/>
      <c r="F48" s="254"/>
      <c r="G48" s="255"/>
      <c r="H48" s="164"/>
      <c r="I48" s="164"/>
      <c r="J48" s="164"/>
      <c r="K48" s="164"/>
      <c r="L48" s="164"/>
      <c r="M48" s="164"/>
      <c r="N48" s="165"/>
      <c r="O48" s="165"/>
      <c r="P48" s="165"/>
      <c r="Q48" s="165"/>
      <c r="R48" s="165"/>
      <c r="S48" s="165"/>
      <c r="T48" s="166"/>
      <c r="U48" s="165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157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42" t="str">
        <f>C48</f>
        <v>fakturace bude provedena dle skutečného stavu pronájmu stavebního výtahu zhotovitelem</v>
      </c>
      <c r="BB48" s="139"/>
      <c r="BC48" s="139"/>
      <c r="BD48" s="139"/>
      <c r="BE48" s="139"/>
      <c r="BF48" s="139"/>
      <c r="BG48" s="139"/>
      <c r="BH48" s="139"/>
    </row>
    <row r="49" spans="1:31" x14ac:dyDescent="0.2">
      <c r="A49" s="4"/>
      <c r="B49" s="5" t="s">
        <v>169</v>
      </c>
      <c r="C49" s="173" t="s">
        <v>169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AC49">
        <v>12</v>
      </c>
      <c r="AD49">
        <v>21</v>
      </c>
    </row>
    <row r="50" spans="1:31" x14ac:dyDescent="0.2">
      <c r="A50" s="167"/>
      <c r="B50" s="168" t="s">
        <v>28</v>
      </c>
      <c r="C50" s="174" t="s">
        <v>169</v>
      </c>
      <c r="D50" s="169"/>
      <c r="E50" s="169"/>
      <c r="F50" s="169"/>
      <c r="G50" s="170">
        <f>G8+G45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AC50">
        <f>SUMIF(L7:L48,AC49,G7:G48)</f>
        <v>0</v>
      </c>
      <c r="AD50">
        <f>SUMIF(L7:L48,AD49,G7:G48)</f>
        <v>0</v>
      </c>
      <c r="AE50" t="s">
        <v>170</v>
      </c>
    </row>
    <row r="51" spans="1:31" x14ac:dyDescent="0.2">
      <c r="A51" s="4"/>
      <c r="B51" s="5" t="s">
        <v>169</v>
      </c>
      <c r="C51" s="173" t="s">
        <v>169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31" x14ac:dyDescent="0.2">
      <c r="A52" s="4"/>
      <c r="B52" s="5" t="s">
        <v>169</v>
      </c>
      <c r="C52" s="173" t="s">
        <v>169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31" x14ac:dyDescent="0.2">
      <c r="A53" s="225" t="s">
        <v>171</v>
      </c>
      <c r="B53" s="225"/>
      <c r="C53" s="2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31" x14ac:dyDescent="0.2">
      <c r="A54" s="227"/>
      <c r="B54" s="228"/>
      <c r="C54" s="229"/>
      <c r="D54" s="228"/>
      <c r="E54" s="228"/>
      <c r="F54" s="228"/>
      <c r="G54" s="23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AE54" t="s">
        <v>172</v>
      </c>
    </row>
    <row r="55" spans="1:31" x14ac:dyDescent="0.2">
      <c r="A55" s="231"/>
      <c r="B55" s="232"/>
      <c r="C55" s="233"/>
      <c r="D55" s="232"/>
      <c r="E55" s="232"/>
      <c r="F55" s="232"/>
      <c r="G55" s="23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31" x14ac:dyDescent="0.2">
      <c r="A56" s="231"/>
      <c r="B56" s="232"/>
      <c r="C56" s="233"/>
      <c r="D56" s="232"/>
      <c r="E56" s="232"/>
      <c r="F56" s="232"/>
      <c r="G56" s="23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31" x14ac:dyDescent="0.2">
      <c r="A57" s="231"/>
      <c r="B57" s="232"/>
      <c r="C57" s="233"/>
      <c r="D57" s="232"/>
      <c r="E57" s="232"/>
      <c r="F57" s="232"/>
      <c r="G57" s="23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31" x14ac:dyDescent="0.2">
      <c r="A58" s="235"/>
      <c r="B58" s="236"/>
      <c r="C58" s="237"/>
      <c r="D58" s="236"/>
      <c r="E58" s="236"/>
      <c r="F58" s="236"/>
      <c r="G58" s="2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31" x14ac:dyDescent="0.2">
      <c r="A59" s="4"/>
      <c r="B59" s="5" t="s">
        <v>169</v>
      </c>
      <c r="C59" s="173" t="s">
        <v>169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31" x14ac:dyDescent="0.2">
      <c r="C60" s="175"/>
      <c r="AE60" t="s">
        <v>173</v>
      </c>
    </row>
  </sheetData>
  <mergeCells count="8">
    <mergeCell ref="A53:C53"/>
    <mergeCell ref="A54:G58"/>
    <mergeCell ref="A1:G1"/>
    <mergeCell ref="C2:G2"/>
    <mergeCell ref="C3:G3"/>
    <mergeCell ref="C4:G4"/>
    <mergeCell ref="C42:G42"/>
    <mergeCell ref="C48:G48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5441E-360B-49DF-B57F-D9B4C67B5C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3F1A39-7053-413D-89CE-7452146F4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AD91F-47D8-416A-91DE-982913831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Daniela Konečná</cp:lastModifiedBy>
  <cp:lastPrinted>2014-02-28T09:52:57Z</cp:lastPrinted>
  <dcterms:created xsi:type="dcterms:W3CDTF">2009-04-08T07:15:50Z</dcterms:created>
  <dcterms:modified xsi:type="dcterms:W3CDTF">2025-07-29T11:03:46Z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