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18d188c58beb4a/Dokumenty/Scanned Documents/Plocha/VZ/STAREZ-SPORT^J a.s/střecha Zábrdovice/"/>
    </mc:Choice>
  </mc:AlternateContent>
  <xr:revisionPtr revIDLastSave="0" documentId="8_{07A6C4F4-F549-4632-B438-4E59AD659352}" xr6:coauthVersionLast="47" xr6:coauthVersionMax="47" xr10:uidLastSave="{00000000-0000-0000-0000-000000000000}"/>
  <bookViews>
    <workbookView xWindow="-108" yWindow="-108" windowWidth="23256" windowHeight="12456" activeTab="3" xr2:uid="{16DB6CE5-8CAA-4FDD-8670-055F64406FAD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Pol'!$A$1:$U$60</definedName>
    <definedName name="_xlnm.Print_Area" localSheetId="1">Stavba!$A$1:$J$49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19" i="1" s="1"/>
  <c r="I47" i="1"/>
  <c r="G39" i="1"/>
  <c r="F39" i="1"/>
  <c r="F40" i="1" s="1"/>
  <c r="G50" i="12"/>
  <c r="AC50" i="12"/>
  <c r="AD50" i="12"/>
  <c r="BA48" i="12"/>
  <c r="BA42" i="12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6" i="12"/>
  <c r="G46" i="12"/>
  <c r="G45" i="12" s="1"/>
  <c r="I46" i="12"/>
  <c r="I45" i="12" s="1"/>
  <c r="K46" i="12"/>
  <c r="K45" i="12" s="1"/>
  <c r="O46" i="12"/>
  <c r="O45" i="12" s="1"/>
  <c r="Q46" i="12"/>
  <c r="Q45" i="12" s="1"/>
  <c r="U46" i="12"/>
  <c r="U45" i="12" s="1"/>
  <c r="F47" i="12"/>
  <c r="G47" i="12"/>
  <c r="M47" i="12" s="1"/>
  <c r="I47" i="12"/>
  <c r="K47" i="12"/>
  <c r="O47" i="12"/>
  <c r="Q47" i="12"/>
  <c r="U47" i="12"/>
  <c r="I20" i="1"/>
  <c r="I18" i="1"/>
  <c r="I17" i="1"/>
  <c r="I16" i="1"/>
  <c r="G27" i="1"/>
  <c r="G40" i="1"/>
  <c r="G25" i="1" s="1"/>
  <c r="H40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I49" i="1" l="1"/>
  <c r="G23" i="1"/>
  <c r="G29" i="1" s="1"/>
  <c r="G28" i="1"/>
  <c r="I39" i="1"/>
  <c r="I40" i="1" s="1"/>
  <c r="J39" i="1" s="1"/>
  <c r="J40" i="1" s="1"/>
  <c r="G8" i="12"/>
  <c r="M9" i="12"/>
  <c r="M8" i="12" s="1"/>
  <c r="M46" i="12"/>
  <c r="M45" i="12" s="1"/>
  <c r="I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32B07149-398E-4187-8A0D-F8130A13EF45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D075E52E-54AF-4172-B9E8-7F39FDFFCF7C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7094B85F-DB07-471E-A1B6-79D97A36FAB1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7C649874-837A-4467-8F73-DA9B54B9A51A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9ABCBD6-B30F-4547-BE3A-A7728903CDF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26B0B94E-3100-4E92-8E0C-AC7C6D065BC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<sst xmlns="http://schemas.openxmlformats.org/spreadsheetml/2006/main" count="286" uniqueCount="178">
  <si>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</si>
  <si>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</si>
  <si>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</si>
  <si>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</si>
  <si>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</si>
  <si>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</si>
  <si>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</si>
  <si>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</si>
  <si>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</si>
  <si>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</si>
  <si>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</si>
  <si>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</si>
  <si>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</si>
  <si>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</si>
  <si>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</si>
  <si>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</si>
  <si>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</si>
  <si>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</si>
  <si>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</si>
  <si>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</si>
  <si>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</si>
  <si>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</si>
  <si>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</si>
  <si>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</si>
  <si>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</si>
  <si>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</si>
  <si>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</si>
  <si>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</si>
  <si>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</si>
  <si>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</si>
  <si>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</si>
  <si>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</si>
  <si>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</si>
  <si>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</si>
  <si>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</si>
  <si>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</si>
  <si>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</si>
  <si>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</si>
  <si>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</si>
  <si>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</si>
  <si>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</si>
  <si>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</si>
  <si>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</si>
  <si>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</si>
  <si>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</si>
  <si>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Rozpočet</t>
  </si>
  <si>
    <t>STAREZ - SPORT, a.s.</t>
  </si>
  <si>
    <t>Křídlovická 911/34</t>
  </si>
  <si>
    <t>Brno - Staré Brno</t>
  </si>
  <si>
    <t>60300</t>
  </si>
  <si>
    <t>26932211</t>
  </si>
  <si>
    <t>CZ26932211</t>
  </si>
  <si>
    <t>Celkem za stavbu</t>
  </si>
  <si>
    <t>CZK</t>
  </si>
  <si>
    <t>Rekapitulace dílů</t>
  </si>
  <si>
    <t>Typ dílu</t>
  </si>
  <si>
    <t>44</t>
  </si>
  <si>
    <t>Zastřešení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</si>
  <si>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</si>
  <si>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</si>
  <si>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</si>
  <si>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</si>
  <si>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</si>
  <si>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</si>
  <si>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</si>
  <si>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</si>
  <si>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</si>
  <si>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</si>
  <si>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</si>
  <si>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</si>
  <si>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</si>
  <si>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</si>
  <si>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</si>
  <si>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</si>
  <si>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</si>
  <si>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</si>
  <si>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</si>
  <si>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</si>
  <si>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</si>
  <si>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</si>
  <si>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</si>
  <si>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</si>
  <si>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</si>
  <si>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</si>
  <si>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</si>
  <si>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</si>
  <si>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</si>
  <si>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28329121R</t>
  </si>
  <si>
    <t xml:space="preserve">Univerzální střešní fólie, min. tl. 1,5 mm,, materiál PVC-P, syntetická vlákna </t>
  </si>
  <si>
    <t>m2</t>
  </si>
  <si>
    <t>POL3_0</t>
  </si>
  <si>
    <t>283-01</t>
  </si>
  <si>
    <t xml:space="preserve">Demontáž původní PVC střešní fólie, včetně původní skladby polystyrenu </t>
  </si>
  <si>
    <t>POL1_0</t>
  </si>
  <si>
    <t>944943174R00</t>
  </si>
  <si>
    <t>Geotextílie netkaná, materiál 100 % polypropylen, plošná hmotnost 300g/m2, šířka 2 m</t>
  </si>
  <si>
    <t>m</t>
  </si>
  <si>
    <t>597103112R00</t>
  </si>
  <si>
    <t xml:space="preserve">Montáž vpusti </t>
  </si>
  <si>
    <t>kus</t>
  </si>
  <si>
    <t>28348262R</t>
  </si>
  <si>
    <t>Nástavec pro střešní vpust s asfaltovou manžetou TWN v300BIT, pro svislou i vodorovnou střešní vpusť</t>
  </si>
  <si>
    <t>721231111R00</t>
  </si>
  <si>
    <t>Svislá střešní vpusť s integrovanou PVC manžetou , průměr 110 mm</t>
  </si>
  <si>
    <t>28654107.AR</t>
  </si>
  <si>
    <t xml:space="preserve">Šroub do betonu 6,3x75 mm, materiál kalená uhlíková ocel </t>
  </si>
  <si>
    <t>Šroub do betonu a pórobetonu 6,3x60 mm, materiál pasivovaná zušlechtělá uhlíková ocel</t>
  </si>
  <si>
    <t>28375870R</t>
  </si>
  <si>
    <t>Deska izolační EPS 100, tl. 80 mm , 1000x1000 mm</t>
  </si>
  <si>
    <t>28375865R</t>
  </si>
  <si>
    <t>Deska izolační EPS 100, tl. 20 mm, 1000x1000 mm</t>
  </si>
  <si>
    <t>28375868R</t>
  </si>
  <si>
    <t>Deska izolační EPS 100, tl. 50 mm, 1000x1000 mm</t>
  </si>
  <si>
    <t>28375872R</t>
  </si>
  <si>
    <t>Deska izolační EPS 100, tl. 120 mm, 1000x1000 mm</t>
  </si>
  <si>
    <t>28301</t>
  </si>
  <si>
    <t>Klín spádový EPS, standart , 1000x1000 mm</t>
  </si>
  <si>
    <t>m3</t>
  </si>
  <si>
    <t>28302</t>
  </si>
  <si>
    <t xml:space="preserve">Klín spádový EPS, nestandart </t>
  </si>
  <si>
    <t>283424107R</t>
  </si>
  <si>
    <t xml:space="preserve">Teleskopická hmoždinka střešní 255 mm, materiál plastový s odolného polypropylenu </t>
  </si>
  <si>
    <t>713141311T00</t>
  </si>
  <si>
    <t xml:space="preserve">Montáž tepelné izolace střech, EPS </t>
  </si>
  <si>
    <t>7131401</t>
  </si>
  <si>
    <t>Montáž tepelné izolace střech, EPS spádové klíny</t>
  </si>
  <si>
    <t>712211559R00</t>
  </si>
  <si>
    <t>Montáž podkladního asfaltového izolačního pásu, natavením</t>
  </si>
  <si>
    <t>23170105R</t>
  </si>
  <si>
    <t>Nízkoexpanzní polyuretanová pěna, na vyplnění spár a mezer mezi izolačnímu deskami</t>
  </si>
  <si>
    <t>55326100R</t>
  </si>
  <si>
    <t>Lišta koutová poplastovaný plech, 50 x 50 mm, r.š. 100 mm, dl. 2 m</t>
  </si>
  <si>
    <t>55326100-01</t>
  </si>
  <si>
    <t xml:space="preserve">Montáž lišt koutových , poplastovaný plech </t>
  </si>
  <si>
    <t>62852265R</t>
  </si>
  <si>
    <t>Pás asfaltový modifikovaný mineral, natavovací, kotvicí</t>
  </si>
  <si>
    <t>55326101R</t>
  </si>
  <si>
    <t>Lišta rohová poplastovaný plech, 50 x 50 mm, r.š. 100 mm, dl. 2 m</t>
  </si>
  <si>
    <t>712311131T00</t>
  </si>
  <si>
    <t xml:space="preserve">Provedení penetrace, včetně materiálu </t>
  </si>
  <si>
    <t>712371801T00</t>
  </si>
  <si>
    <t>Montáž univerzální střešní fólie, včetně geotextílie</t>
  </si>
  <si>
    <t>5534425630R</t>
  </si>
  <si>
    <t>Kotlík sběrný, pozink, průměr 120 mm</t>
  </si>
  <si>
    <t>712378003T00</t>
  </si>
  <si>
    <t>Montáž atikové okapnice z Pz plechu s povrchovou úpravou, rš. 630 mm</t>
  </si>
  <si>
    <t>764451293R00</t>
  </si>
  <si>
    <t>Montáž kolena Pz, průměr 120 mm, včetně materiálu</t>
  </si>
  <si>
    <t>767893150R00</t>
  </si>
  <si>
    <t xml:space="preserve">Montáž střešních svodů </t>
  </si>
  <si>
    <t>764259211-01</t>
  </si>
  <si>
    <t>Montáž kotlíku 300/120 mm</t>
  </si>
  <si>
    <t>999281151R00</t>
  </si>
  <si>
    <t>Přesun hmot pro opravy a údržbu do v. 25 m,nošením</t>
  </si>
  <si>
    <t>t</t>
  </si>
  <si>
    <t>001</t>
  </si>
  <si>
    <t>Ostatní materiál</t>
  </si>
  <si>
    <t>soubou</t>
  </si>
  <si>
    <t>979990181R00</t>
  </si>
  <si>
    <t>Likvidace veškerého stavebního materiálu , včetně uložení a poplatků na skládce</t>
  </si>
  <si>
    <t>fakturace bude provedena na základě skutečnosti a doložení važních lístků</t>
  </si>
  <si>
    <t>POP</t>
  </si>
  <si>
    <t>979081111R00</t>
  </si>
  <si>
    <t>Odvoz suti a vybour. hmot na skládku do 10 km</t>
  </si>
  <si>
    <t>979081121R00</t>
  </si>
  <si>
    <t>Příplatek k odvozu za každý další 1 km</t>
  </si>
  <si>
    <t>005121010R</t>
  </si>
  <si>
    <t xml:space="preserve">Vybudování zařízení staveniště, doprava, provoz zhotovitele, </t>
  </si>
  <si>
    <t>Soubor</t>
  </si>
  <si>
    <t>533001</t>
  </si>
  <si>
    <t>Pronájem stavební techniky , výtah stavební 90 dní</t>
  </si>
  <si>
    <t>soubor</t>
  </si>
  <si>
    <t>fakturace bude provedena dle skutečného stavu pronájmu stavebního výtahu zhotovitelem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</si>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</sst>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3" xfId="0" applyNumberFormat="1" applyFill="1" applyBorder="1"/>
    <xf numFmtId="3" fontId="0" fillId="5" borderId="1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4" xfId="0" applyNumberFormat="1" applyFont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174" fontId="0" fillId="3" borderId="38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5" xfId="0" applyNumberFormat="1" applyFont="1" applyBorder="1" applyAlignment="1">
      <alignment vertical="top" wrapText="1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17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8" fillId="0" borderId="6" xfId="0" applyNumberFormat="1" applyFont="1" applyBorder="1" applyAlignment="1">
      <alignment vertical="top" wrapText="1" shrinkToFit="1"/>
    </xf>
    <xf numFmtId="174" fontId="18" fillId="0" borderId="6" xfId="0" applyNumberFormat="1" applyFont="1" applyBorder="1" applyAlignment="1">
      <alignment vertical="top" wrapText="1" shrinkToFit="1"/>
    </xf>
    <xf numFmtId="4" fontId="18" fillId="0" borderId="6" xfId="0" applyNumberFormat="1" applyFont="1" applyBorder="1" applyAlignment="1">
      <alignment vertical="top" wrapText="1" shrinkToFit="1"/>
    </xf>
    <xf numFmtId="4" fontId="18" fillId="0" borderId="37" xfId="0" applyNumberFormat="1" applyFont="1" applyBorder="1" applyAlignment="1">
      <alignment vertical="top" wrapText="1" shrinkToFit="1"/>
    </xf>
    <xf numFmtId="4" fontId="17" fillId="0" borderId="38" xfId="0" applyNumberFormat="1" applyFont="1" applyBorder="1" applyAlignment="1">
      <alignment vertical="top" shrinkToFit="1"/>
    </xf>
    <xf numFmtId="0" fontId="17" fillId="0" borderId="38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4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8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ED67C838-0888-4E51-A19D-10CE07E907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966E-4802-4BFB-B10D-E705A2803FCE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190-AB01-4595-9970-4536834EEFEF}">
  <sheetPr codeName="List5112">
    <tabColor rgb="FF66FF66"/>
  </sheetPr>
  <dimension ref="A1:O52"/>
  <sheetViews>
    <sheetView showGridLines="0" topLeftCell="B1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45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5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46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5">
      <c r="A6" s="4"/>
      <c r="B6" s="39"/>
      <c r="C6" s="25"/>
      <c r="D6" s="121" t="s">
        <v>47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5">
      <c r="A7" s="4"/>
      <c r="B7" s="40"/>
      <c r="C7" s="122" t="s">
        <v>49</v>
      </c>
      <c r="D7" s="104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88" t="s">
        <v>23</v>
      </c>
      <c r="B16" s="189" t="s">
        <v>23</v>
      </c>
      <c r="C16" s="56"/>
      <c r="D16" s="57"/>
      <c r="E16" s="80"/>
      <c r="F16" s="81"/>
      <c r="G16" s="80"/>
      <c r="H16" s="81"/>
      <c r="I16" s="80">
        <f>SUMIF(F47:F48,A16,I47:I48)+SUMIF(F47:F48,"PSU",I47:I48)</f>
        <v>0</v>
      </c>
      <c r="J16" s="82"/>
    </row>
    <row r="17" spans="1:10" ht="23.25" customHeight="1" x14ac:dyDescent="0.25">
      <c r="A17" s="188" t="s">
        <v>24</v>
      </c>
      <c r="B17" s="189" t="s">
        <v>24</v>
      </c>
      <c r="C17" s="56"/>
      <c r="D17" s="57"/>
      <c r="E17" s="80"/>
      <c r="F17" s="81"/>
      <c r="G17" s="80"/>
      <c r="H17" s="81"/>
      <c r="I17" s="80">
        <f>SUMIF(F47:F48,A17,I47:I48)</f>
        <v>0</v>
      </c>
      <c r="J17" s="82"/>
    </row>
    <row r="18" spans="1:10" ht="23.25" customHeight="1" x14ac:dyDescent="0.25">
      <c r="A18" s="188" t="s">
        <v>25</v>
      </c>
      <c r="B18" s="189" t="s">
        <v>25</v>
      </c>
      <c r="C18" s="56"/>
      <c r="D18" s="57"/>
      <c r="E18" s="80"/>
      <c r="F18" s="81"/>
      <c r="G18" s="80"/>
      <c r="H18" s="81"/>
      <c r="I18" s="80">
        <f>SUMIF(F47:F48,A18,I47:I48)</f>
        <v>0</v>
      </c>
      <c r="J18" s="82"/>
    </row>
    <row r="19" spans="1:10" ht="23.25" customHeight="1" x14ac:dyDescent="0.25">
      <c r="A19" s="188" t="s">
        <v>58</v>
      </c>
      <c r="B19" s="189" t="s">
        <v>26</v>
      </c>
      <c r="C19" s="56"/>
      <c r="D19" s="57"/>
      <c r="E19" s="80"/>
      <c r="F19" s="81"/>
      <c r="G19" s="80"/>
      <c r="H19" s="81"/>
      <c r="I19" s="80">
        <f>SUMIF(F47:F48,A19,I47:I48)</f>
        <v>0</v>
      </c>
      <c r="J19" s="82"/>
    </row>
    <row r="20" spans="1:10" ht="23.25" customHeight="1" x14ac:dyDescent="0.25">
      <c r="A20" s="188" t="s">
        <v>59</v>
      </c>
      <c r="B20" s="189" t="s">
        <v>27</v>
      </c>
      <c r="C20" s="56"/>
      <c r="D20" s="57"/>
      <c r="E20" s="80"/>
      <c r="F20" s="81"/>
      <c r="G20" s="80"/>
      <c r="H20" s="81"/>
      <c r="I20" s="80">
        <f>SUMIF(F47:F48,A20,I47:I48)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hidden="1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I23*E23/100</f>
        <v>0</v>
      </c>
      <c r="H24" s="86"/>
      <c r="I24" s="86"/>
      <c r="J24" s="60" t="str">
        <f t="shared" si="0"/>
        <v>CZK</v>
      </c>
    </row>
    <row r="25" spans="1:10" ht="23.25" customHeight="1" thickBot="1" x14ac:dyDescent="0.3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hidden="1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I25*E25/100</f>
        <v>0</v>
      </c>
      <c r="H26" s="95"/>
      <c r="I26" s="95"/>
      <c r="J26" s="54" t="str">
        <f t="shared" si="0"/>
        <v>CZK</v>
      </c>
    </row>
    <row r="27" spans="1:10" ht="23.25" hidden="1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customHeight="1" thickBot="1" x14ac:dyDescent="0.3">
      <c r="A28" s="4"/>
      <c r="B28" s="153" t="s">
        <v>22</v>
      </c>
      <c r="C28" s="154"/>
      <c r="D28" s="154"/>
      <c r="E28" s="155"/>
      <c r="F28" s="156"/>
      <c r="G28" s="157">
        <f>ZakladDPHSniVypocet+ZakladDPHZaklVypocet</f>
        <v>0</v>
      </c>
      <c r="H28" s="157"/>
      <c r="I28" s="157"/>
      <c r="J28" s="158" t="str">
        <f t="shared" si="0"/>
        <v>CZK</v>
      </c>
    </row>
    <row r="29" spans="1:10" ht="27.75" hidden="1" customHeight="1" thickBot="1" x14ac:dyDescent="0.3">
      <c r="A29" s="4"/>
      <c r="B29" s="153" t="s">
        <v>35</v>
      </c>
      <c r="C29" s="159"/>
      <c r="D29" s="159"/>
      <c r="E29" s="159"/>
      <c r="F29" s="159"/>
      <c r="G29" s="160">
        <f>ZakladDPHSni+DPHSni+ZakladDPHZakl+DPHZakl+Zaokrouhleni</f>
        <v>0</v>
      </c>
      <c r="H29" s="160"/>
      <c r="I29" s="160"/>
      <c r="J29" s="161" t="s">
        <v>53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45831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5" t="s">
        <v>15</v>
      </c>
      <c r="C37" s="3"/>
      <c r="D37" s="3"/>
      <c r="E37" s="3"/>
      <c r="F37" s="142"/>
      <c r="G37" s="142"/>
      <c r="H37" s="142"/>
      <c r="I37" s="142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3" t="str">
        <f>B23</f>
        <v>Základ pro sníženou DPH</v>
      </c>
      <c r="G38" s="143" t="str">
        <f>B25</f>
        <v>Základ pro základní DPH</v>
      </c>
      <c r="H38" s="144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45</v>
      </c>
      <c r="C39" s="137" t="s">
        <v>45</v>
      </c>
      <c r="D39" s="138"/>
      <c r="E39" s="138"/>
      <c r="F39" s="146">
        <f>'Rozpočet Pol'!AC50</f>
        <v>0</v>
      </c>
      <c r="G39" s="147">
        <f>'Rozpočet Pol'!AD50</f>
        <v>0</v>
      </c>
      <c r="H39" s="148"/>
      <c r="I39" s="149">
        <f>F39+G39+H39</f>
        <v>0</v>
      </c>
      <c r="J39" s="139" t="str">
        <f>IF(_xlfn.SINGLE(CenaCelkemVypocet)=0,"",I39/_xlfn.SINGLE(CenaCelkemVypocet)*100)</f>
        <v/>
      </c>
    </row>
    <row r="40" spans="1:10" ht="25.5" hidden="1" customHeight="1" x14ac:dyDescent="0.25">
      <c r="A40" s="130"/>
      <c r="B40" s="140" t="s">
        <v>52</v>
      </c>
      <c r="C40" s="141"/>
      <c r="D40" s="141"/>
      <c r="E40" s="141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2">
        <f>SUMIF(A39:A39,"=1",I39:I39)</f>
        <v>0</v>
      </c>
      <c r="J40" s="131">
        <f>SUMIF(A39:A39,"=1",J39:J39)</f>
        <v>0</v>
      </c>
    </row>
    <row r="44" spans="1:10" ht="15.6" x14ac:dyDescent="0.3">
      <c r="B44" s="162" t="s">
        <v>54</v>
      </c>
    </row>
    <row r="46" spans="1:10" ht="25.5" customHeight="1" x14ac:dyDescent="0.25">
      <c r="A46" s="163"/>
      <c r="B46" s="166" t="s">
        <v>16</v>
      </c>
      <c r="C46" s="166" t="s">
        <v>5</v>
      </c>
      <c r="D46" s="167"/>
      <c r="E46" s="167"/>
      <c r="F46" s="170" t="s">
        <v>55</v>
      </c>
      <c r="G46" s="170"/>
      <c r="H46" s="170"/>
      <c r="I46" s="171" t="s">
        <v>28</v>
      </c>
      <c r="J46" s="171"/>
    </row>
    <row r="47" spans="1:10" ht="25.5" customHeight="1" x14ac:dyDescent="0.25">
      <c r="A47" s="164"/>
      <c r="B47" s="172" t="s">
        <v>56</v>
      </c>
      <c r="C47" s="173" t="s">
        <v>57</v>
      </c>
      <c r="D47" s="174"/>
      <c r="E47" s="174"/>
      <c r="F47" s="178" t="s">
        <v>23</v>
      </c>
      <c r="G47" s="179"/>
      <c r="H47" s="179"/>
      <c r="I47" s="180">
        <f>'Rozpočet Pol'!G8</f>
        <v>0</v>
      </c>
      <c r="J47" s="180"/>
    </row>
    <row r="48" spans="1:10" ht="25.5" customHeight="1" x14ac:dyDescent="0.25">
      <c r="A48" s="164"/>
      <c r="B48" s="175" t="s">
        <v>58</v>
      </c>
      <c r="C48" s="176" t="s">
        <v>26</v>
      </c>
      <c r="D48" s="177"/>
      <c r="E48" s="177"/>
      <c r="F48" s="181" t="s">
        <v>58</v>
      </c>
      <c r="G48" s="182"/>
      <c r="H48" s="182"/>
      <c r="I48" s="183">
        <f>'Rozpočet Pol'!G45</f>
        <v>0</v>
      </c>
      <c r="J48" s="183"/>
    </row>
    <row r="49" spans="1:10" ht="25.5" customHeight="1" x14ac:dyDescent="0.25">
      <c r="A49" s="165"/>
      <c r="B49" s="168" t="s">
        <v>1</v>
      </c>
      <c r="C49" s="168"/>
      <c r="D49" s="169"/>
      <c r="E49" s="169"/>
      <c r="F49" s="184"/>
      <c r="G49" s="185"/>
      <c r="H49" s="185"/>
      <c r="I49" s="186">
        <f>SUM(I47:I48)</f>
        <v>0</v>
      </c>
      <c r="J49" s="186"/>
    </row>
    <row r="50" spans="1:10" x14ac:dyDescent="0.25">
      <c r="F50" s="187"/>
      <c r="G50" s="129"/>
      <c r="H50" s="187"/>
      <c r="I50" s="129"/>
      <c r="J50" s="129"/>
    </row>
    <row r="51" spans="1:10" x14ac:dyDescent="0.25">
      <c r="F51" s="187"/>
      <c r="G51" s="129"/>
      <c r="H51" s="187"/>
      <c r="I51" s="129"/>
      <c r="J51" s="129"/>
    </row>
    <row r="52" spans="1:10" x14ac:dyDescent="0.25">
      <c r="F52" s="187"/>
      <c r="G52" s="129"/>
      <c r="H52" s="187"/>
      <c r="I52" s="129"/>
      <c r="J52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5">
    <mergeCell ref="I48:J48"/>
    <mergeCell ref="C48:E48"/>
    <mergeCell ref="I49:J49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7D0E-B1C6-4E68-A21E-2B88D41C6B98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89C3-042B-4F3C-B8FD-0FAB67A1931E}">
  <sheetPr>
    <outlinePr summaryBelow="0"/>
  </sheetPr>
  <dimension ref="A1:BH60"/>
  <sheetViews>
    <sheetView tabSelected="1" topLeftCell="A43"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190" t="s">
        <v>6</v>
      </c>
      <c r="B1" s="190"/>
      <c r="C1" s="190"/>
      <c r="D1" s="190"/>
      <c r="E1" s="190"/>
      <c r="F1" s="190"/>
      <c r="G1" s="190"/>
      <c r="AE1" t="s">
        <v>61</v>
      </c>
    </row>
    <row r="2" spans="1:60" ht="25.05" customHeight="1" x14ac:dyDescent="0.25">
      <c r="A2" s="197" t="s">
        <v>60</v>
      </c>
      <c r="B2" s="191"/>
      <c r="C2" s="192" t="s">
        <v>45</v>
      </c>
      <c r="D2" s="193"/>
      <c r="E2" s="193"/>
      <c r="F2" s="193"/>
      <c r="G2" s="199"/>
      <c r="AE2" t="s">
        <v>62</v>
      </c>
    </row>
    <row r="3" spans="1:60" ht="25.05" hidden="1" customHeight="1" x14ac:dyDescent="0.25">
      <c r="A3" s="198" t="s">
        <v>7</v>
      </c>
      <c r="B3" s="196"/>
      <c r="C3" s="194"/>
      <c r="D3" s="195"/>
      <c r="E3" s="195"/>
      <c r="F3" s="195"/>
      <c r="G3" s="200"/>
      <c r="AE3" t="s">
        <v>63</v>
      </c>
    </row>
    <row r="4" spans="1:60" ht="25.05" hidden="1" customHeight="1" x14ac:dyDescent="0.25">
      <c r="A4" s="198" t="s">
        <v>8</v>
      </c>
      <c r="B4" s="196"/>
      <c r="C4" s="194"/>
      <c r="D4" s="195"/>
      <c r="E4" s="195"/>
      <c r="F4" s="195"/>
      <c r="G4" s="200"/>
      <c r="AE4" t="s">
        <v>64</v>
      </c>
    </row>
    <row r="5" spans="1:60" hidden="1" x14ac:dyDescent="0.25">
      <c r="A5" s="201" t="s">
        <v>65</v>
      </c>
      <c r="B5" s="202"/>
      <c r="C5" s="203"/>
      <c r="D5" s="204"/>
      <c r="E5" s="204"/>
      <c r="F5" s="204"/>
      <c r="G5" s="205"/>
      <c r="AE5" t="s">
        <v>66</v>
      </c>
    </row>
    <row r="7" spans="1:60" ht="39.6" x14ac:dyDescent="0.25">
      <c r="A7" s="211" t="s">
        <v>67</v>
      </c>
      <c r="B7" s="212" t="s">
        <v>68</v>
      </c>
      <c r="C7" s="212" t="s">
        <v>69</v>
      </c>
      <c r="D7" s="211" t="s">
        <v>70</v>
      </c>
      <c r="E7" s="211" t="s">
        <v>71</v>
      </c>
      <c r="F7" s="206" t="s">
        <v>72</v>
      </c>
      <c r="G7" s="230" t="s">
        <v>28</v>
      </c>
      <c r="H7" s="231" t="s">
        <v>29</v>
      </c>
      <c r="I7" s="231" t="s">
        <v>73</v>
      </c>
      <c r="J7" s="231" t="s">
        <v>30</v>
      </c>
      <c r="K7" s="231" t="s">
        <v>74</v>
      </c>
      <c r="L7" s="231" t="s">
        <v>75</v>
      </c>
      <c r="M7" s="231" t="s">
        <v>76</v>
      </c>
      <c r="N7" s="231" t="s">
        <v>77</v>
      </c>
      <c r="O7" s="231" t="s">
        <v>78</v>
      </c>
      <c r="P7" s="231" t="s">
        <v>79</v>
      </c>
      <c r="Q7" s="231" t="s">
        <v>80</v>
      </c>
      <c r="R7" s="231" t="s">
        <v>81</v>
      </c>
      <c r="S7" s="231" t="s">
        <v>82</v>
      </c>
      <c r="T7" s="231" t="s">
        <v>83</v>
      </c>
      <c r="U7" s="214" t="s">
        <v>84</v>
      </c>
    </row>
    <row r="8" spans="1:60" x14ac:dyDescent="0.25">
      <c r="A8" s="232" t="s">
        <v>85</v>
      </c>
      <c r="B8" s="233" t="s">
        <v>56</v>
      </c>
      <c r="C8" s="234" t="s">
        <v>57</v>
      </c>
      <c r="D8" s="213"/>
      <c r="E8" s="235"/>
      <c r="F8" s="236"/>
      <c r="G8" s="236">
        <f>SUMIF(AE9:AE44,"&lt;&gt;NOR",G9:G44)</f>
        <v>0</v>
      </c>
      <c r="H8" s="236"/>
      <c r="I8" s="236">
        <f>SUM(I9:I44)</f>
        <v>0</v>
      </c>
      <c r="J8" s="236"/>
      <c r="K8" s="236">
        <f>SUM(K9:K44)</f>
        <v>0</v>
      </c>
      <c r="L8" s="236"/>
      <c r="M8" s="236">
        <f>SUM(M9:M44)</f>
        <v>0</v>
      </c>
      <c r="N8" s="213"/>
      <c r="O8" s="213">
        <f>SUM(O9:O44)</f>
        <v>12.24606</v>
      </c>
      <c r="P8" s="213"/>
      <c r="Q8" s="213">
        <f>SUM(Q9:Q44)</f>
        <v>0</v>
      </c>
      <c r="R8" s="213"/>
      <c r="S8" s="213"/>
      <c r="T8" s="232"/>
      <c r="U8" s="213">
        <f>SUM(U9:U44)</f>
        <v>1405.45</v>
      </c>
      <c r="AE8" t="s">
        <v>86</v>
      </c>
    </row>
    <row r="9" spans="1:60" ht="20.399999999999999" outlineLevel="1" x14ac:dyDescent="0.25">
      <c r="A9" s="208">
        <v>1</v>
      </c>
      <c r="B9" s="215" t="s">
        <v>87</v>
      </c>
      <c r="C9" s="260" t="s">
        <v>88</v>
      </c>
      <c r="D9" s="217" t="s">
        <v>89</v>
      </c>
      <c r="E9" s="222">
        <v>930</v>
      </c>
      <c r="F9" s="225">
        <f>H9+J9</f>
        <v>0</v>
      </c>
      <c r="G9" s="226">
        <f>ROUND(E9*F9,2)</f>
        <v>0</v>
      </c>
      <c r="H9" s="226"/>
      <c r="I9" s="226">
        <f>ROUND(E9*H9,2)</f>
        <v>0</v>
      </c>
      <c r="J9" s="226"/>
      <c r="K9" s="226">
        <f>ROUND(E9*J9,2)</f>
        <v>0</v>
      </c>
      <c r="L9" s="226">
        <v>0</v>
      </c>
      <c r="M9" s="226">
        <f>G9*(1+L9/100)</f>
        <v>0</v>
      </c>
      <c r="N9" s="217">
        <v>6.4999999999999997E-4</v>
      </c>
      <c r="O9" s="217">
        <f>ROUND(E9*N9,5)</f>
        <v>0.60450000000000004</v>
      </c>
      <c r="P9" s="217">
        <v>0</v>
      </c>
      <c r="Q9" s="217">
        <f>ROUND(E9*P9,5)</f>
        <v>0</v>
      </c>
      <c r="R9" s="217"/>
      <c r="S9" s="217"/>
      <c r="T9" s="218">
        <v>0</v>
      </c>
      <c r="U9" s="217">
        <f>ROUND(E9*T9,2)</f>
        <v>0</v>
      </c>
      <c r="V9" s="207"/>
      <c r="W9" s="207"/>
      <c r="X9" s="207"/>
      <c r="Y9" s="207"/>
      <c r="Z9" s="207"/>
      <c r="AA9" s="207"/>
      <c r="AB9" s="207"/>
      <c r="AC9" s="207"/>
      <c r="AD9" s="207"/>
      <c r="AE9" s="207" t="s">
        <v>90</v>
      </c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</row>
    <row r="10" spans="1:60" ht="20.399999999999999" outlineLevel="1" x14ac:dyDescent="0.25">
      <c r="A10" s="208">
        <v>2</v>
      </c>
      <c r="B10" s="215" t="s">
        <v>91</v>
      </c>
      <c r="C10" s="260" t="s">
        <v>92</v>
      </c>
      <c r="D10" s="217" t="s">
        <v>89</v>
      </c>
      <c r="E10" s="222">
        <v>930</v>
      </c>
      <c r="F10" s="225">
        <f>H10+J10</f>
        <v>0</v>
      </c>
      <c r="G10" s="226">
        <f>ROUND(E10*F10,2)</f>
        <v>0</v>
      </c>
      <c r="H10" s="226"/>
      <c r="I10" s="226">
        <f>ROUND(E10*H10,2)</f>
        <v>0</v>
      </c>
      <c r="J10" s="226"/>
      <c r="K10" s="226">
        <f>ROUND(E10*J10,2)</f>
        <v>0</v>
      </c>
      <c r="L10" s="226">
        <v>0</v>
      </c>
      <c r="M10" s="226">
        <f>G10*(1+L10/100)</f>
        <v>0</v>
      </c>
      <c r="N10" s="217">
        <v>0</v>
      </c>
      <c r="O10" s="217">
        <f>ROUND(E10*N10,5)</f>
        <v>0</v>
      </c>
      <c r="P10" s="217">
        <v>0</v>
      </c>
      <c r="Q10" s="217">
        <f>ROUND(E10*P10,5)</f>
        <v>0</v>
      </c>
      <c r="R10" s="217"/>
      <c r="S10" s="217"/>
      <c r="T10" s="218">
        <v>0</v>
      </c>
      <c r="U10" s="217">
        <f>ROUND(E10*T10,2)</f>
        <v>0</v>
      </c>
      <c r="V10" s="207"/>
      <c r="W10" s="207"/>
      <c r="X10" s="207"/>
      <c r="Y10" s="207"/>
      <c r="Z10" s="207"/>
      <c r="AA10" s="207"/>
      <c r="AB10" s="207"/>
      <c r="AC10" s="207"/>
      <c r="AD10" s="207"/>
      <c r="AE10" s="207" t="s">
        <v>93</v>
      </c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</row>
    <row r="11" spans="1:60" ht="20.399999999999999" outlineLevel="1" x14ac:dyDescent="0.25">
      <c r="A11" s="208">
        <v>3</v>
      </c>
      <c r="B11" s="215" t="s">
        <v>94</v>
      </c>
      <c r="C11" s="260" t="s">
        <v>95</v>
      </c>
      <c r="D11" s="217" t="s">
        <v>96</v>
      </c>
      <c r="E11" s="222">
        <v>1000</v>
      </c>
      <c r="F11" s="225">
        <f>H11+J11</f>
        <v>0</v>
      </c>
      <c r="G11" s="226">
        <f>ROUND(E11*F11,2)</f>
        <v>0</v>
      </c>
      <c r="H11" s="226"/>
      <c r="I11" s="226">
        <f>ROUND(E11*H11,2)</f>
        <v>0</v>
      </c>
      <c r="J11" s="226"/>
      <c r="K11" s="226">
        <f>ROUND(E11*J11,2)</f>
        <v>0</v>
      </c>
      <c r="L11" s="226">
        <v>0</v>
      </c>
      <c r="M11" s="226">
        <f>G11*(1+L11/100)</f>
        <v>0</v>
      </c>
      <c r="N11" s="217">
        <v>3.3E-4</v>
      </c>
      <c r="O11" s="217">
        <f>ROUND(E11*N11,5)</f>
        <v>0.33</v>
      </c>
      <c r="P11" s="217">
        <v>0</v>
      </c>
      <c r="Q11" s="217">
        <f>ROUND(E11*P11,5)</f>
        <v>0</v>
      </c>
      <c r="R11" s="217"/>
      <c r="S11" s="217"/>
      <c r="T11" s="218">
        <v>0.05</v>
      </c>
      <c r="U11" s="217">
        <f>ROUND(E11*T11,2)</f>
        <v>50</v>
      </c>
      <c r="V11" s="207"/>
      <c r="W11" s="207"/>
      <c r="X11" s="207"/>
      <c r="Y11" s="207"/>
      <c r="Z11" s="207"/>
      <c r="AA11" s="207"/>
      <c r="AB11" s="207"/>
      <c r="AC11" s="207"/>
      <c r="AD11" s="207"/>
      <c r="AE11" s="207" t="s">
        <v>93</v>
      </c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</row>
    <row r="12" spans="1:60" outlineLevel="1" x14ac:dyDescent="0.25">
      <c r="A12" s="208">
        <v>4</v>
      </c>
      <c r="B12" s="215" t="s">
        <v>97</v>
      </c>
      <c r="C12" s="260" t="s">
        <v>98</v>
      </c>
      <c r="D12" s="217" t="s">
        <v>99</v>
      </c>
      <c r="E12" s="222">
        <v>16</v>
      </c>
      <c r="F12" s="225">
        <f>H12+J12</f>
        <v>0</v>
      </c>
      <c r="G12" s="226">
        <f>ROUND(E12*F12,2)</f>
        <v>0</v>
      </c>
      <c r="H12" s="226"/>
      <c r="I12" s="226">
        <f>ROUND(E12*H12,2)</f>
        <v>0</v>
      </c>
      <c r="J12" s="226"/>
      <c r="K12" s="226">
        <f>ROUND(E12*J12,2)</f>
        <v>0</v>
      </c>
      <c r="L12" s="226">
        <v>0</v>
      </c>
      <c r="M12" s="226">
        <f>G12*(1+L12/100)</f>
        <v>0</v>
      </c>
      <c r="N12" s="217">
        <v>0.12723000000000001</v>
      </c>
      <c r="O12" s="217">
        <f>ROUND(E12*N12,5)</f>
        <v>2.0356800000000002</v>
      </c>
      <c r="P12" s="217">
        <v>0</v>
      </c>
      <c r="Q12" s="217">
        <f>ROUND(E12*P12,5)</f>
        <v>0</v>
      </c>
      <c r="R12" s="217"/>
      <c r="S12" s="217"/>
      <c r="T12" s="218">
        <v>0.61567000000000005</v>
      </c>
      <c r="U12" s="217">
        <f>ROUND(E12*T12,2)</f>
        <v>9.85</v>
      </c>
      <c r="V12" s="207"/>
      <c r="W12" s="207"/>
      <c r="X12" s="207"/>
      <c r="Y12" s="207"/>
      <c r="Z12" s="207"/>
      <c r="AA12" s="207"/>
      <c r="AB12" s="207"/>
      <c r="AC12" s="207"/>
      <c r="AD12" s="207"/>
      <c r="AE12" s="207" t="s">
        <v>93</v>
      </c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</row>
    <row r="13" spans="1:60" ht="20.399999999999999" outlineLevel="1" x14ac:dyDescent="0.25">
      <c r="A13" s="208">
        <v>5</v>
      </c>
      <c r="B13" s="215" t="s">
        <v>100</v>
      </c>
      <c r="C13" s="260" t="s">
        <v>101</v>
      </c>
      <c r="D13" s="217" t="s">
        <v>99</v>
      </c>
      <c r="E13" s="222">
        <v>8</v>
      </c>
      <c r="F13" s="225">
        <f>H13+J13</f>
        <v>0</v>
      </c>
      <c r="G13" s="226">
        <f>ROUND(E13*F13,2)</f>
        <v>0</v>
      </c>
      <c r="H13" s="226"/>
      <c r="I13" s="226">
        <f>ROUND(E13*H13,2)</f>
        <v>0</v>
      </c>
      <c r="J13" s="226"/>
      <c r="K13" s="226">
        <f>ROUND(E13*J13,2)</f>
        <v>0</v>
      </c>
      <c r="L13" s="226">
        <v>0</v>
      </c>
      <c r="M13" s="226">
        <f>G13*(1+L13/100)</f>
        <v>0</v>
      </c>
      <c r="N13" s="217">
        <v>1.1999999999999999E-3</v>
      </c>
      <c r="O13" s="217">
        <f>ROUND(E13*N13,5)</f>
        <v>9.5999999999999992E-3</v>
      </c>
      <c r="P13" s="217">
        <v>0</v>
      </c>
      <c r="Q13" s="217">
        <f>ROUND(E13*P13,5)</f>
        <v>0</v>
      </c>
      <c r="R13" s="217"/>
      <c r="S13" s="217"/>
      <c r="T13" s="218">
        <v>0</v>
      </c>
      <c r="U13" s="217">
        <f>ROUND(E13*T13,2)</f>
        <v>0</v>
      </c>
      <c r="V13" s="207"/>
      <c r="W13" s="207"/>
      <c r="X13" s="207"/>
      <c r="Y13" s="207"/>
      <c r="Z13" s="207"/>
      <c r="AA13" s="207"/>
      <c r="AB13" s="207"/>
      <c r="AC13" s="207"/>
      <c r="AD13" s="207"/>
      <c r="AE13" s="207" t="s">
        <v>90</v>
      </c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</row>
    <row r="14" spans="1:60" ht="20.399999999999999" outlineLevel="1" x14ac:dyDescent="0.25">
      <c r="A14" s="208">
        <v>6</v>
      </c>
      <c r="B14" s="215" t="s">
        <v>102</v>
      </c>
      <c r="C14" s="260" t="s">
        <v>103</v>
      </c>
      <c r="D14" s="217" t="s">
        <v>99</v>
      </c>
      <c r="E14" s="222">
        <v>8</v>
      </c>
      <c r="F14" s="225">
        <f>H14+J14</f>
        <v>0</v>
      </c>
      <c r="G14" s="226">
        <f>ROUND(E14*F14,2)</f>
        <v>0</v>
      </c>
      <c r="H14" s="226"/>
      <c r="I14" s="226">
        <f>ROUND(E14*H14,2)</f>
        <v>0</v>
      </c>
      <c r="J14" s="226"/>
      <c r="K14" s="226">
        <f>ROUND(E14*J14,2)</f>
        <v>0</v>
      </c>
      <c r="L14" s="226">
        <v>0</v>
      </c>
      <c r="M14" s="226">
        <f>G14*(1+L14/100)</f>
        <v>0</v>
      </c>
      <c r="N14" s="217">
        <v>1.64E-3</v>
      </c>
      <c r="O14" s="217">
        <f>ROUND(E14*N14,5)</f>
        <v>1.312E-2</v>
      </c>
      <c r="P14" s="217">
        <v>0</v>
      </c>
      <c r="Q14" s="217">
        <f>ROUND(E14*P14,5)</f>
        <v>0</v>
      </c>
      <c r="R14" s="217"/>
      <c r="S14" s="217"/>
      <c r="T14" s="218">
        <v>0.66</v>
      </c>
      <c r="U14" s="217">
        <f>ROUND(E14*T14,2)</f>
        <v>5.28</v>
      </c>
      <c r="V14" s="207"/>
      <c r="W14" s="207"/>
      <c r="X14" s="207"/>
      <c r="Y14" s="207"/>
      <c r="Z14" s="207"/>
      <c r="AA14" s="207"/>
      <c r="AB14" s="207"/>
      <c r="AC14" s="207"/>
      <c r="AD14" s="207"/>
      <c r="AE14" s="207" t="s">
        <v>93</v>
      </c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</row>
    <row r="15" spans="1:60" ht="20.399999999999999" outlineLevel="1" x14ac:dyDescent="0.25">
      <c r="A15" s="208">
        <v>7</v>
      </c>
      <c r="B15" s="215" t="s">
        <v>104</v>
      </c>
      <c r="C15" s="260" t="s">
        <v>105</v>
      </c>
      <c r="D15" s="217" t="s">
        <v>99</v>
      </c>
      <c r="E15" s="222">
        <v>9300</v>
      </c>
      <c r="F15" s="225">
        <f>H15+J15</f>
        <v>0</v>
      </c>
      <c r="G15" s="226">
        <f>ROUND(E15*F15,2)</f>
        <v>0</v>
      </c>
      <c r="H15" s="226"/>
      <c r="I15" s="226">
        <f>ROUND(E15*H15,2)</f>
        <v>0</v>
      </c>
      <c r="J15" s="226"/>
      <c r="K15" s="226">
        <f>ROUND(E15*J15,2)</f>
        <v>0</v>
      </c>
      <c r="L15" s="226">
        <v>0</v>
      </c>
      <c r="M15" s="226">
        <f>G15*(1+L15/100)</f>
        <v>0</v>
      </c>
      <c r="N15" s="217">
        <v>5.0000000000000002E-5</v>
      </c>
      <c r="O15" s="217">
        <f>ROUND(E15*N15,5)</f>
        <v>0.46500000000000002</v>
      </c>
      <c r="P15" s="217">
        <v>0</v>
      </c>
      <c r="Q15" s="217">
        <f>ROUND(E15*P15,5)</f>
        <v>0</v>
      </c>
      <c r="R15" s="217"/>
      <c r="S15" s="217"/>
      <c r="T15" s="218">
        <v>0</v>
      </c>
      <c r="U15" s="217">
        <f>ROUND(E15*T15,2)</f>
        <v>0</v>
      </c>
      <c r="V15" s="207"/>
      <c r="W15" s="207"/>
      <c r="X15" s="207"/>
      <c r="Y15" s="207"/>
      <c r="Z15" s="207"/>
      <c r="AA15" s="207"/>
      <c r="AB15" s="207"/>
      <c r="AC15" s="207"/>
      <c r="AD15" s="207"/>
      <c r="AE15" s="207" t="s">
        <v>90</v>
      </c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</row>
    <row r="16" spans="1:60" ht="20.399999999999999" outlineLevel="1" x14ac:dyDescent="0.25">
      <c r="A16" s="208">
        <v>8</v>
      </c>
      <c r="B16" s="215" t="s">
        <v>104</v>
      </c>
      <c r="C16" s="260" t="s">
        <v>106</v>
      </c>
      <c r="D16" s="217" t="s">
        <v>99</v>
      </c>
      <c r="E16" s="222">
        <v>6000</v>
      </c>
      <c r="F16" s="225">
        <f>H16+J16</f>
        <v>0</v>
      </c>
      <c r="G16" s="226">
        <f>ROUND(E16*F16,2)</f>
        <v>0</v>
      </c>
      <c r="H16" s="226"/>
      <c r="I16" s="226">
        <f>ROUND(E16*H16,2)</f>
        <v>0</v>
      </c>
      <c r="J16" s="226"/>
      <c r="K16" s="226">
        <f>ROUND(E16*J16,2)</f>
        <v>0</v>
      </c>
      <c r="L16" s="226">
        <v>0</v>
      </c>
      <c r="M16" s="226">
        <f>G16*(1+L16/100)</f>
        <v>0</v>
      </c>
      <c r="N16" s="217">
        <v>5.0000000000000002E-5</v>
      </c>
      <c r="O16" s="217">
        <f>ROUND(E16*N16,5)</f>
        <v>0.3</v>
      </c>
      <c r="P16" s="217">
        <v>0</v>
      </c>
      <c r="Q16" s="217">
        <f>ROUND(E16*P16,5)</f>
        <v>0</v>
      </c>
      <c r="R16" s="217"/>
      <c r="S16" s="217"/>
      <c r="T16" s="218">
        <v>0</v>
      </c>
      <c r="U16" s="217">
        <f>ROUND(E16*T16,2)</f>
        <v>0</v>
      </c>
      <c r="V16" s="207"/>
      <c r="W16" s="207"/>
      <c r="X16" s="207"/>
      <c r="Y16" s="207"/>
      <c r="Z16" s="207"/>
      <c r="AA16" s="207"/>
      <c r="AB16" s="207"/>
      <c r="AC16" s="207"/>
      <c r="AD16" s="207"/>
      <c r="AE16" s="207" t="s">
        <v>90</v>
      </c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</row>
    <row r="17" spans="1:60" outlineLevel="1" x14ac:dyDescent="0.25">
      <c r="A17" s="208">
        <v>9</v>
      </c>
      <c r="B17" s="215" t="s">
        <v>107</v>
      </c>
      <c r="C17" s="260" t="s">
        <v>108</v>
      </c>
      <c r="D17" s="217" t="s">
        <v>89</v>
      </c>
      <c r="E17" s="222">
        <v>1296</v>
      </c>
      <c r="F17" s="225">
        <f>H17+J17</f>
        <v>0</v>
      </c>
      <c r="G17" s="226">
        <f>ROUND(E17*F17,2)</f>
        <v>0</v>
      </c>
      <c r="H17" s="226"/>
      <c r="I17" s="226">
        <f>ROUND(E17*H17,2)</f>
        <v>0</v>
      </c>
      <c r="J17" s="226"/>
      <c r="K17" s="226">
        <f>ROUND(E17*J17,2)</f>
        <v>0</v>
      </c>
      <c r="L17" s="226">
        <v>0</v>
      </c>
      <c r="M17" s="226">
        <f>G17*(1+L17/100)</f>
        <v>0</v>
      </c>
      <c r="N17" s="217">
        <v>1.6000000000000001E-3</v>
      </c>
      <c r="O17" s="217">
        <f>ROUND(E17*N17,5)</f>
        <v>2.0735999999999999</v>
      </c>
      <c r="P17" s="217">
        <v>0</v>
      </c>
      <c r="Q17" s="217">
        <f>ROUND(E17*P17,5)</f>
        <v>0</v>
      </c>
      <c r="R17" s="217"/>
      <c r="S17" s="217"/>
      <c r="T17" s="218">
        <v>0</v>
      </c>
      <c r="U17" s="217">
        <f>ROUND(E17*T17,2)</f>
        <v>0</v>
      </c>
      <c r="V17" s="207"/>
      <c r="W17" s="207"/>
      <c r="X17" s="207"/>
      <c r="Y17" s="207"/>
      <c r="Z17" s="207"/>
      <c r="AA17" s="207"/>
      <c r="AB17" s="207"/>
      <c r="AC17" s="207"/>
      <c r="AD17" s="207"/>
      <c r="AE17" s="207" t="s">
        <v>90</v>
      </c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</row>
    <row r="18" spans="1:60" outlineLevel="1" x14ac:dyDescent="0.25">
      <c r="A18" s="208">
        <v>10</v>
      </c>
      <c r="B18" s="215" t="s">
        <v>109</v>
      </c>
      <c r="C18" s="260" t="s">
        <v>110</v>
      </c>
      <c r="D18" s="217" t="s">
        <v>89</v>
      </c>
      <c r="E18" s="222">
        <v>25</v>
      </c>
      <c r="F18" s="225">
        <f>H18+J18</f>
        <v>0</v>
      </c>
      <c r="G18" s="226">
        <f>ROUND(E18*F18,2)</f>
        <v>0</v>
      </c>
      <c r="H18" s="226"/>
      <c r="I18" s="226">
        <f>ROUND(E18*H18,2)</f>
        <v>0</v>
      </c>
      <c r="J18" s="226"/>
      <c r="K18" s="226">
        <f>ROUND(E18*J18,2)</f>
        <v>0</v>
      </c>
      <c r="L18" s="226">
        <v>0</v>
      </c>
      <c r="M18" s="226">
        <f>G18*(1+L18/100)</f>
        <v>0</v>
      </c>
      <c r="N18" s="217">
        <v>4.0000000000000002E-4</v>
      </c>
      <c r="O18" s="217">
        <f>ROUND(E18*N18,5)</f>
        <v>0.01</v>
      </c>
      <c r="P18" s="217">
        <v>0</v>
      </c>
      <c r="Q18" s="217">
        <f>ROUND(E18*P18,5)</f>
        <v>0</v>
      </c>
      <c r="R18" s="217"/>
      <c r="S18" s="217"/>
      <c r="T18" s="218">
        <v>0</v>
      </c>
      <c r="U18" s="217">
        <f>ROUND(E18*T18,2)</f>
        <v>0</v>
      </c>
      <c r="V18" s="207"/>
      <c r="W18" s="207"/>
      <c r="X18" s="207"/>
      <c r="Y18" s="207"/>
      <c r="Z18" s="207"/>
      <c r="AA18" s="207"/>
      <c r="AB18" s="207"/>
      <c r="AC18" s="207"/>
      <c r="AD18" s="207"/>
      <c r="AE18" s="207" t="s">
        <v>90</v>
      </c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</row>
    <row r="19" spans="1:60" outlineLevel="1" x14ac:dyDescent="0.25">
      <c r="A19" s="208">
        <v>11</v>
      </c>
      <c r="B19" s="215" t="s">
        <v>111</v>
      </c>
      <c r="C19" s="260" t="s">
        <v>112</v>
      </c>
      <c r="D19" s="217" t="s">
        <v>89</v>
      </c>
      <c r="E19" s="222">
        <v>10</v>
      </c>
      <c r="F19" s="225">
        <f>H19+J19</f>
        <v>0</v>
      </c>
      <c r="G19" s="226">
        <f>ROUND(E19*F19,2)</f>
        <v>0</v>
      </c>
      <c r="H19" s="226"/>
      <c r="I19" s="226">
        <f>ROUND(E19*H19,2)</f>
        <v>0</v>
      </c>
      <c r="J19" s="226"/>
      <c r="K19" s="226">
        <f>ROUND(E19*J19,2)</f>
        <v>0</v>
      </c>
      <c r="L19" s="226">
        <v>0</v>
      </c>
      <c r="M19" s="226">
        <f>G19*(1+L19/100)</f>
        <v>0</v>
      </c>
      <c r="N19" s="217">
        <v>1E-3</v>
      </c>
      <c r="O19" s="217">
        <f>ROUND(E19*N19,5)</f>
        <v>0.01</v>
      </c>
      <c r="P19" s="217">
        <v>0</v>
      </c>
      <c r="Q19" s="217">
        <f>ROUND(E19*P19,5)</f>
        <v>0</v>
      </c>
      <c r="R19" s="217"/>
      <c r="S19" s="217"/>
      <c r="T19" s="218">
        <v>0</v>
      </c>
      <c r="U19" s="217">
        <f>ROUND(E19*T19,2)</f>
        <v>0</v>
      </c>
      <c r="V19" s="207"/>
      <c r="W19" s="207"/>
      <c r="X19" s="207"/>
      <c r="Y19" s="207"/>
      <c r="Z19" s="207"/>
      <c r="AA19" s="207"/>
      <c r="AB19" s="207"/>
      <c r="AC19" s="207"/>
      <c r="AD19" s="207"/>
      <c r="AE19" s="207" t="s">
        <v>90</v>
      </c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</row>
    <row r="20" spans="1:60" outlineLevel="1" x14ac:dyDescent="0.25">
      <c r="A20" s="208">
        <v>12</v>
      </c>
      <c r="B20" s="215" t="s">
        <v>113</v>
      </c>
      <c r="C20" s="260" t="s">
        <v>114</v>
      </c>
      <c r="D20" s="217" t="s">
        <v>89</v>
      </c>
      <c r="E20" s="222">
        <v>208</v>
      </c>
      <c r="F20" s="225">
        <f>H20+J20</f>
        <v>0</v>
      </c>
      <c r="G20" s="226">
        <f>ROUND(E20*F20,2)</f>
        <v>0</v>
      </c>
      <c r="H20" s="226"/>
      <c r="I20" s="226">
        <f>ROUND(E20*H20,2)</f>
        <v>0</v>
      </c>
      <c r="J20" s="226"/>
      <c r="K20" s="226">
        <f>ROUND(E20*J20,2)</f>
        <v>0</v>
      </c>
      <c r="L20" s="226">
        <v>0</v>
      </c>
      <c r="M20" s="226">
        <f>G20*(1+L20/100)</f>
        <v>0</v>
      </c>
      <c r="N20" s="217">
        <v>2.3999999999999998E-3</v>
      </c>
      <c r="O20" s="217">
        <f>ROUND(E20*N20,5)</f>
        <v>0.49919999999999998</v>
      </c>
      <c r="P20" s="217">
        <v>0</v>
      </c>
      <c r="Q20" s="217">
        <f>ROUND(E20*P20,5)</f>
        <v>0</v>
      </c>
      <c r="R20" s="217"/>
      <c r="S20" s="217"/>
      <c r="T20" s="218">
        <v>0</v>
      </c>
      <c r="U20" s="217">
        <f>ROUND(E20*T20,2)</f>
        <v>0</v>
      </c>
      <c r="V20" s="207"/>
      <c r="W20" s="207"/>
      <c r="X20" s="207"/>
      <c r="Y20" s="207"/>
      <c r="Z20" s="207"/>
      <c r="AA20" s="207"/>
      <c r="AB20" s="207"/>
      <c r="AC20" s="207"/>
      <c r="AD20" s="207"/>
      <c r="AE20" s="207" t="s">
        <v>90</v>
      </c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</row>
    <row r="21" spans="1:60" outlineLevel="1" x14ac:dyDescent="0.25">
      <c r="A21" s="208">
        <v>13</v>
      </c>
      <c r="B21" s="215" t="s">
        <v>115</v>
      </c>
      <c r="C21" s="260" t="s">
        <v>116</v>
      </c>
      <c r="D21" s="217" t="s">
        <v>117</v>
      </c>
      <c r="E21" s="222">
        <v>54</v>
      </c>
      <c r="F21" s="225">
        <f>H21+J21</f>
        <v>0</v>
      </c>
      <c r="G21" s="226">
        <f>ROUND(E21*F21,2)</f>
        <v>0</v>
      </c>
      <c r="H21" s="226"/>
      <c r="I21" s="226">
        <f>ROUND(E21*H21,2)</f>
        <v>0</v>
      </c>
      <c r="J21" s="226"/>
      <c r="K21" s="226">
        <f>ROUND(E21*J21,2)</f>
        <v>0</v>
      </c>
      <c r="L21" s="226">
        <v>0</v>
      </c>
      <c r="M21" s="226">
        <f>G21*(1+L21/100)</f>
        <v>0</v>
      </c>
      <c r="N21" s="217">
        <v>5.0000000000000002E-5</v>
      </c>
      <c r="O21" s="217">
        <f>ROUND(E21*N21,5)</f>
        <v>2.7000000000000001E-3</v>
      </c>
      <c r="P21" s="217">
        <v>0</v>
      </c>
      <c r="Q21" s="217">
        <f>ROUND(E21*P21,5)</f>
        <v>0</v>
      </c>
      <c r="R21" s="217"/>
      <c r="S21" s="217"/>
      <c r="T21" s="218">
        <v>0</v>
      </c>
      <c r="U21" s="217">
        <f>ROUND(E21*T21,2)</f>
        <v>0</v>
      </c>
      <c r="V21" s="207"/>
      <c r="W21" s="207"/>
      <c r="X21" s="207"/>
      <c r="Y21" s="207"/>
      <c r="Z21" s="207"/>
      <c r="AA21" s="207"/>
      <c r="AB21" s="207"/>
      <c r="AC21" s="207"/>
      <c r="AD21" s="207"/>
      <c r="AE21" s="207" t="s">
        <v>90</v>
      </c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</row>
    <row r="22" spans="1:60" outlineLevel="1" x14ac:dyDescent="0.25">
      <c r="A22" s="208">
        <v>14</v>
      </c>
      <c r="B22" s="215" t="s">
        <v>118</v>
      </c>
      <c r="C22" s="260" t="s">
        <v>119</v>
      </c>
      <c r="D22" s="217" t="s">
        <v>117</v>
      </c>
      <c r="E22" s="222">
        <v>1.6</v>
      </c>
      <c r="F22" s="225">
        <f>H22+J22</f>
        <v>0</v>
      </c>
      <c r="G22" s="226">
        <f>ROUND(E22*F22,2)</f>
        <v>0</v>
      </c>
      <c r="H22" s="226"/>
      <c r="I22" s="226">
        <f>ROUND(E22*H22,2)</f>
        <v>0</v>
      </c>
      <c r="J22" s="226"/>
      <c r="K22" s="226">
        <f>ROUND(E22*J22,2)</f>
        <v>0</v>
      </c>
      <c r="L22" s="226">
        <v>0</v>
      </c>
      <c r="M22" s="226">
        <f>G22*(1+L22/100)</f>
        <v>0</v>
      </c>
      <c r="N22" s="217">
        <v>5.0000000000000002E-5</v>
      </c>
      <c r="O22" s="217">
        <f>ROUND(E22*N22,5)</f>
        <v>8.0000000000000007E-5</v>
      </c>
      <c r="P22" s="217">
        <v>0</v>
      </c>
      <c r="Q22" s="217">
        <f>ROUND(E22*P22,5)</f>
        <v>0</v>
      </c>
      <c r="R22" s="217"/>
      <c r="S22" s="217"/>
      <c r="T22" s="218">
        <v>0</v>
      </c>
      <c r="U22" s="217">
        <f>ROUND(E22*T22,2)</f>
        <v>0</v>
      </c>
      <c r="V22" s="207"/>
      <c r="W22" s="207"/>
      <c r="X22" s="207"/>
      <c r="Y22" s="207"/>
      <c r="Z22" s="207"/>
      <c r="AA22" s="207"/>
      <c r="AB22" s="207"/>
      <c r="AC22" s="207"/>
      <c r="AD22" s="207"/>
      <c r="AE22" s="207" t="s">
        <v>90</v>
      </c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</row>
    <row r="23" spans="1:60" ht="20.399999999999999" outlineLevel="1" x14ac:dyDescent="0.25">
      <c r="A23" s="208">
        <v>15</v>
      </c>
      <c r="B23" s="215" t="s">
        <v>120</v>
      </c>
      <c r="C23" s="260" t="s">
        <v>121</v>
      </c>
      <c r="D23" s="217" t="s">
        <v>99</v>
      </c>
      <c r="E23" s="222">
        <v>9300</v>
      </c>
      <c r="F23" s="225">
        <f>H23+J23</f>
        <v>0</v>
      </c>
      <c r="G23" s="226">
        <f>ROUND(E23*F23,2)</f>
        <v>0</v>
      </c>
      <c r="H23" s="226"/>
      <c r="I23" s="226">
        <f>ROUND(E23*H23,2)</f>
        <v>0</v>
      </c>
      <c r="J23" s="226"/>
      <c r="K23" s="226">
        <f>ROUND(E23*J23,2)</f>
        <v>0</v>
      </c>
      <c r="L23" s="226">
        <v>0</v>
      </c>
      <c r="M23" s="226">
        <f>G23*(1+L23/100)</f>
        <v>0</v>
      </c>
      <c r="N23" s="217">
        <v>0</v>
      </c>
      <c r="O23" s="217">
        <f>ROUND(E23*N23,5)</f>
        <v>0</v>
      </c>
      <c r="P23" s="217">
        <v>0</v>
      </c>
      <c r="Q23" s="217">
        <f>ROUND(E23*P23,5)</f>
        <v>0</v>
      </c>
      <c r="R23" s="217"/>
      <c r="S23" s="217"/>
      <c r="T23" s="218">
        <v>0</v>
      </c>
      <c r="U23" s="217">
        <f>ROUND(E23*T23,2)</f>
        <v>0</v>
      </c>
      <c r="V23" s="207"/>
      <c r="W23" s="207"/>
      <c r="X23" s="207"/>
      <c r="Y23" s="207"/>
      <c r="Z23" s="207"/>
      <c r="AA23" s="207"/>
      <c r="AB23" s="207"/>
      <c r="AC23" s="207"/>
      <c r="AD23" s="207"/>
      <c r="AE23" s="207" t="s">
        <v>90</v>
      </c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</row>
    <row r="24" spans="1:60" outlineLevel="1" x14ac:dyDescent="0.25">
      <c r="A24" s="208">
        <v>16</v>
      </c>
      <c r="B24" s="215" t="s">
        <v>122</v>
      </c>
      <c r="C24" s="260" t="s">
        <v>123</v>
      </c>
      <c r="D24" s="217" t="s">
        <v>89</v>
      </c>
      <c r="E24" s="222">
        <v>1539</v>
      </c>
      <c r="F24" s="225">
        <f>H24+J24</f>
        <v>0</v>
      </c>
      <c r="G24" s="226">
        <f>ROUND(E24*F24,2)</f>
        <v>0</v>
      </c>
      <c r="H24" s="226"/>
      <c r="I24" s="226">
        <f>ROUND(E24*H24,2)</f>
        <v>0</v>
      </c>
      <c r="J24" s="226"/>
      <c r="K24" s="226">
        <f>ROUND(E24*J24,2)</f>
        <v>0</v>
      </c>
      <c r="L24" s="226">
        <v>0</v>
      </c>
      <c r="M24" s="226">
        <f>G24*(1+L24/100)</f>
        <v>0</v>
      </c>
      <c r="N24" s="217">
        <v>1.6000000000000001E-4</v>
      </c>
      <c r="O24" s="217">
        <f>ROUND(E24*N24,5)</f>
        <v>0.24623999999999999</v>
      </c>
      <c r="P24" s="217">
        <v>0</v>
      </c>
      <c r="Q24" s="217">
        <f>ROUND(E24*P24,5)</f>
        <v>0</v>
      </c>
      <c r="R24" s="217"/>
      <c r="S24" s="217"/>
      <c r="T24" s="218">
        <v>0.41160000000000002</v>
      </c>
      <c r="U24" s="217">
        <f>ROUND(E24*T24,2)</f>
        <v>633.45000000000005</v>
      </c>
      <c r="V24" s="207"/>
      <c r="W24" s="207"/>
      <c r="X24" s="207"/>
      <c r="Y24" s="207"/>
      <c r="Z24" s="207"/>
      <c r="AA24" s="207"/>
      <c r="AB24" s="207"/>
      <c r="AC24" s="207"/>
      <c r="AD24" s="207"/>
      <c r="AE24" s="207" t="s">
        <v>93</v>
      </c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</row>
    <row r="25" spans="1:60" outlineLevel="1" x14ac:dyDescent="0.25">
      <c r="A25" s="208">
        <v>17</v>
      </c>
      <c r="B25" s="215" t="s">
        <v>124</v>
      </c>
      <c r="C25" s="260" t="s">
        <v>125</v>
      </c>
      <c r="D25" s="217" t="s">
        <v>117</v>
      </c>
      <c r="E25" s="222">
        <v>56</v>
      </c>
      <c r="F25" s="225">
        <f>H25+J25</f>
        <v>0</v>
      </c>
      <c r="G25" s="226">
        <f>ROUND(E25*F25,2)</f>
        <v>0</v>
      </c>
      <c r="H25" s="226"/>
      <c r="I25" s="226">
        <f>ROUND(E25*H25,2)</f>
        <v>0</v>
      </c>
      <c r="J25" s="226"/>
      <c r="K25" s="226">
        <f>ROUND(E25*J25,2)</f>
        <v>0</v>
      </c>
      <c r="L25" s="226">
        <v>0</v>
      </c>
      <c r="M25" s="226">
        <f>G25*(1+L25/100)</f>
        <v>0</v>
      </c>
      <c r="N25" s="217">
        <v>1.6000000000000001E-4</v>
      </c>
      <c r="O25" s="217">
        <f>ROUND(E25*N25,5)</f>
        <v>8.9599999999999992E-3</v>
      </c>
      <c r="P25" s="217">
        <v>0</v>
      </c>
      <c r="Q25" s="217">
        <f>ROUND(E25*P25,5)</f>
        <v>0</v>
      </c>
      <c r="R25" s="217"/>
      <c r="S25" s="217"/>
      <c r="T25" s="218">
        <v>0.41160000000000002</v>
      </c>
      <c r="U25" s="217">
        <f>ROUND(E25*T25,2)</f>
        <v>23.05</v>
      </c>
      <c r="V25" s="207"/>
      <c r="W25" s="207"/>
      <c r="X25" s="207"/>
      <c r="Y25" s="207"/>
      <c r="Z25" s="207"/>
      <c r="AA25" s="207"/>
      <c r="AB25" s="207"/>
      <c r="AC25" s="207"/>
      <c r="AD25" s="207"/>
      <c r="AE25" s="207" t="s">
        <v>93</v>
      </c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</row>
    <row r="26" spans="1:60" ht="20.399999999999999" outlineLevel="1" x14ac:dyDescent="0.25">
      <c r="A26" s="208">
        <v>18</v>
      </c>
      <c r="B26" s="215" t="s">
        <v>126</v>
      </c>
      <c r="C26" s="260" t="s">
        <v>127</v>
      </c>
      <c r="D26" s="217" t="s">
        <v>89</v>
      </c>
      <c r="E26" s="222">
        <v>930</v>
      </c>
      <c r="F26" s="225">
        <f>H26+J26</f>
        <v>0</v>
      </c>
      <c r="G26" s="226">
        <f>ROUND(E26*F26,2)</f>
        <v>0</v>
      </c>
      <c r="H26" s="226"/>
      <c r="I26" s="226">
        <f>ROUND(E26*H26,2)</f>
        <v>0</v>
      </c>
      <c r="J26" s="226"/>
      <c r="K26" s="226">
        <f>ROUND(E26*J26,2)</f>
        <v>0</v>
      </c>
      <c r="L26" s="226">
        <v>0</v>
      </c>
      <c r="M26" s="226">
        <f>G26*(1+L26/100)</f>
        <v>0</v>
      </c>
      <c r="N26" s="217">
        <v>4.0999999999999999E-4</v>
      </c>
      <c r="O26" s="217">
        <f>ROUND(E26*N26,5)</f>
        <v>0.38129999999999997</v>
      </c>
      <c r="P26" s="217">
        <v>0</v>
      </c>
      <c r="Q26" s="217">
        <f>ROUND(E26*P26,5)</f>
        <v>0</v>
      </c>
      <c r="R26" s="217"/>
      <c r="S26" s="217"/>
      <c r="T26" s="218">
        <v>0.10299999999999999</v>
      </c>
      <c r="U26" s="217">
        <f>ROUND(E26*T26,2)</f>
        <v>95.79</v>
      </c>
      <c r="V26" s="207"/>
      <c r="W26" s="207"/>
      <c r="X26" s="207"/>
      <c r="Y26" s="207"/>
      <c r="Z26" s="207"/>
      <c r="AA26" s="207"/>
      <c r="AB26" s="207"/>
      <c r="AC26" s="207"/>
      <c r="AD26" s="207"/>
      <c r="AE26" s="207" t="s">
        <v>93</v>
      </c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</row>
    <row r="27" spans="1:60" ht="20.399999999999999" outlineLevel="1" x14ac:dyDescent="0.25">
      <c r="A27" s="208">
        <v>19</v>
      </c>
      <c r="B27" s="215" t="s">
        <v>128</v>
      </c>
      <c r="C27" s="260" t="s">
        <v>129</v>
      </c>
      <c r="D27" s="217" t="s">
        <v>99</v>
      </c>
      <c r="E27" s="222">
        <v>72</v>
      </c>
      <c r="F27" s="225">
        <f>H27+J27</f>
        <v>0</v>
      </c>
      <c r="G27" s="226">
        <f>ROUND(E27*F27,2)</f>
        <v>0</v>
      </c>
      <c r="H27" s="226"/>
      <c r="I27" s="226">
        <f>ROUND(E27*H27,2)</f>
        <v>0</v>
      </c>
      <c r="J27" s="226"/>
      <c r="K27" s="226">
        <f>ROUND(E27*J27,2)</f>
        <v>0</v>
      </c>
      <c r="L27" s="226">
        <v>0</v>
      </c>
      <c r="M27" s="226">
        <f>G27*(1+L27/100)</f>
        <v>0</v>
      </c>
      <c r="N27" s="217">
        <v>1.0000000000000001E-5</v>
      </c>
      <c r="O27" s="217">
        <f>ROUND(E27*N27,5)</f>
        <v>7.2000000000000005E-4</v>
      </c>
      <c r="P27" s="217">
        <v>0</v>
      </c>
      <c r="Q27" s="217">
        <f>ROUND(E27*P27,5)</f>
        <v>0</v>
      </c>
      <c r="R27" s="217"/>
      <c r="S27" s="217"/>
      <c r="T27" s="218">
        <v>0</v>
      </c>
      <c r="U27" s="217">
        <f>ROUND(E27*T27,2)</f>
        <v>0</v>
      </c>
      <c r="V27" s="207"/>
      <c r="W27" s="207"/>
      <c r="X27" s="207"/>
      <c r="Y27" s="207"/>
      <c r="Z27" s="207"/>
      <c r="AA27" s="207"/>
      <c r="AB27" s="207"/>
      <c r="AC27" s="207"/>
      <c r="AD27" s="207"/>
      <c r="AE27" s="207" t="s">
        <v>90</v>
      </c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</row>
    <row r="28" spans="1:60" ht="20.399999999999999" outlineLevel="1" x14ac:dyDescent="0.25">
      <c r="A28" s="208">
        <v>20</v>
      </c>
      <c r="B28" s="215" t="s">
        <v>130</v>
      </c>
      <c r="C28" s="260" t="s">
        <v>131</v>
      </c>
      <c r="D28" s="217" t="s">
        <v>96</v>
      </c>
      <c r="E28" s="222">
        <v>400</v>
      </c>
      <c r="F28" s="225">
        <f>H28+J28</f>
        <v>0</v>
      </c>
      <c r="G28" s="226">
        <f>ROUND(E28*F28,2)</f>
        <v>0</v>
      </c>
      <c r="H28" s="226"/>
      <c r="I28" s="226">
        <f>ROUND(E28*H28,2)</f>
        <v>0</v>
      </c>
      <c r="J28" s="226"/>
      <c r="K28" s="226">
        <f>ROUND(E28*J28,2)</f>
        <v>0</v>
      </c>
      <c r="L28" s="226">
        <v>0</v>
      </c>
      <c r="M28" s="226">
        <f>G28*(1+L28/100)</f>
        <v>0</v>
      </c>
      <c r="N28" s="217">
        <v>1.1999999999999999E-3</v>
      </c>
      <c r="O28" s="217">
        <f>ROUND(E28*N28,5)</f>
        <v>0.48</v>
      </c>
      <c r="P28" s="217">
        <v>0</v>
      </c>
      <c r="Q28" s="217">
        <f>ROUND(E28*P28,5)</f>
        <v>0</v>
      </c>
      <c r="R28" s="217"/>
      <c r="S28" s="217"/>
      <c r="T28" s="218">
        <v>0</v>
      </c>
      <c r="U28" s="217">
        <f>ROUND(E28*T28,2)</f>
        <v>0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 t="s">
        <v>90</v>
      </c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</row>
    <row r="29" spans="1:60" outlineLevel="1" x14ac:dyDescent="0.25">
      <c r="A29" s="208">
        <v>21</v>
      </c>
      <c r="B29" s="215" t="s">
        <v>132</v>
      </c>
      <c r="C29" s="260" t="s">
        <v>133</v>
      </c>
      <c r="D29" s="217" t="s">
        <v>96</v>
      </c>
      <c r="E29" s="222">
        <v>400</v>
      </c>
      <c r="F29" s="225">
        <f>H29+J29</f>
        <v>0</v>
      </c>
      <c r="G29" s="226">
        <f>ROUND(E29*F29,2)</f>
        <v>0</v>
      </c>
      <c r="H29" s="226"/>
      <c r="I29" s="226">
        <f>ROUND(E29*H29,2)</f>
        <v>0</v>
      </c>
      <c r="J29" s="226"/>
      <c r="K29" s="226">
        <f>ROUND(E29*J29,2)</f>
        <v>0</v>
      </c>
      <c r="L29" s="226">
        <v>0</v>
      </c>
      <c r="M29" s="226">
        <f>G29*(1+L29/100)</f>
        <v>0</v>
      </c>
      <c r="N29" s="217">
        <v>1.1999999999999999E-3</v>
      </c>
      <c r="O29" s="217">
        <f>ROUND(E29*N29,5)</f>
        <v>0.48</v>
      </c>
      <c r="P29" s="217">
        <v>0</v>
      </c>
      <c r="Q29" s="217">
        <f>ROUND(E29*P29,5)</f>
        <v>0</v>
      </c>
      <c r="R29" s="217"/>
      <c r="S29" s="217"/>
      <c r="T29" s="218">
        <v>0</v>
      </c>
      <c r="U29" s="217">
        <f>ROUND(E29*T29,2)</f>
        <v>0</v>
      </c>
      <c r="V29" s="207"/>
      <c r="W29" s="207"/>
      <c r="X29" s="207"/>
      <c r="Y29" s="207"/>
      <c r="Z29" s="207"/>
      <c r="AA29" s="207"/>
      <c r="AB29" s="207"/>
      <c r="AC29" s="207"/>
      <c r="AD29" s="207"/>
      <c r="AE29" s="207" t="s">
        <v>90</v>
      </c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</row>
    <row r="30" spans="1:60" outlineLevel="1" x14ac:dyDescent="0.25">
      <c r="A30" s="208">
        <v>22</v>
      </c>
      <c r="B30" s="215" t="s">
        <v>134</v>
      </c>
      <c r="C30" s="260" t="s">
        <v>135</v>
      </c>
      <c r="D30" s="217" t="s">
        <v>99</v>
      </c>
      <c r="E30" s="222">
        <v>930</v>
      </c>
      <c r="F30" s="225">
        <f>H30+J30</f>
        <v>0</v>
      </c>
      <c r="G30" s="226">
        <f>ROUND(E30*F30,2)</f>
        <v>0</v>
      </c>
      <c r="H30" s="226"/>
      <c r="I30" s="226">
        <f>ROUND(E30*H30,2)</f>
        <v>0</v>
      </c>
      <c r="J30" s="226"/>
      <c r="K30" s="226">
        <f>ROUND(E30*J30,2)</f>
        <v>0</v>
      </c>
      <c r="L30" s="226">
        <v>0</v>
      </c>
      <c r="M30" s="226">
        <f>G30*(1+L30/100)</f>
        <v>0</v>
      </c>
      <c r="N30" s="217">
        <v>4.4999999999999997E-3</v>
      </c>
      <c r="O30" s="217">
        <f>ROUND(E30*N30,5)</f>
        <v>4.1849999999999996</v>
      </c>
      <c r="P30" s="217">
        <v>0</v>
      </c>
      <c r="Q30" s="217">
        <f>ROUND(E30*P30,5)</f>
        <v>0</v>
      </c>
      <c r="R30" s="217"/>
      <c r="S30" s="217"/>
      <c r="T30" s="218">
        <v>0</v>
      </c>
      <c r="U30" s="217">
        <f>ROUND(E30*T30,2)</f>
        <v>0</v>
      </c>
      <c r="V30" s="207"/>
      <c r="W30" s="207"/>
      <c r="X30" s="207"/>
      <c r="Y30" s="207"/>
      <c r="Z30" s="207"/>
      <c r="AA30" s="207"/>
      <c r="AB30" s="207"/>
      <c r="AC30" s="207"/>
      <c r="AD30" s="207"/>
      <c r="AE30" s="207" t="s">
        <v>90</v>
      </c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</row>
    <row r="31" spans="1:60" ht="20.399999999999999" outlineLevel="1" x14ac:dyDescent="0.25">
      <c r="A31" s="208">
        <v>23</v>
      </c>
      <c r="B31" s="215" t="s">
        <v>136</v>
      </c>
      <c r="C31" s="260" t="s">
        <v>137</v>
      </c>
      <c r="D31" s="217" t="s">
        <v>99</v>
      </c>
      <c r="E31" s="222">
        <v>20</v>
      </c>
      <c r="F31" s="225">
        <f>H31+J31</f>
        <v>0</v>
      </c>
      <c r="G31" s="226">
        <f>ROUND(E31*F31,2)</f>
        <v>0</v>
      </c>
      <c r="H31" s="226"/>
      <c r="I31" s="226">
        <f>ROUND(E31*H31,2)</f>
        <v>0</v>
      </c>
      <c r="J31" s="226"/>
      <c r="K31" s="226">
        <f>ROUND(E31*J31,2)</f>
        <v>0</v>
      </c>
      <c r="L31" s="226">
        <v>0</v>
      </c>
      <c r="M31" s="226">
        <f>G31*(1+L31/100)</f>
        <v>0</v>
      </c>
      <c r="N31" s="217">
        <v>1.1999999999999999E-3</v>
      </c>
      <c r="O31" s="217">
        <f>ROUND(E31*N31,5)</f>
        <v>2.4E-2</v>
      </c>
      <c r="P31" s="217">
        <v>0</v>
      </c>
      <c r="Q31" s="217">
        <f>ROUND(E31*P31,5)</f>
        <v>0</v>
      </c>
      <c r="R31" s="217"/>
      <c r="S31" s="217"/>
      <c r="T31" s="218">
        <v>0</v>
      </c>
      <c r="U31" s="217">
        <f>ROUND(E31*T31,2)</f>
        <v>0</v>
      </c>
      <c r="V31" s="207"/>
      <c r="W31" s="207"/>
      <c r="X31" s="207"/>
      <c r="Y31" s="207"/>
      <c r="Z31" s="207"/>
      <c r="AA31" s="207"/>
      <c r="AB31" s="207"/>
      <c r="AC31" s="207"/>
      <c r="AD31" s="207"/>
      <c r="AE31" s="207" t="s">
        <v>90</v>
      </c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</row>
    <row r="32" spans="1:60" outlineLevel="1" x14ac:dyDescent="0.25">
      <c r="A32" s="208">
        <v>24</v>
      </c>
      <c r="B32" s="215" t="s">
        <v>138</v>
      </c>
      <c r="C32" s="260" t="s">
        <v>139</v>
      </c>
      <c r="D32" s="217" t="s">
        <v>89</v>
      </c>
      <c r="E32" s="222">
        <v>930</v>
      </c>
      <c r="F32" s="225">
        <f>H32+J32</f>
        <v>0</v>
      </c>
      <c r="G32" s="226">
        <f>ROUND(E32*F32,2)</f>
        <v>0</v>
      </c>
      <c r="H32" s="226"/>
      <c r="I32" s="226">
        <f>ROUND(E32*H32,2)</f>
        <v>0</v>
      </c>
      <c r="J32" s="226"/>
      <c r="K32" s="226">
        <f>ROUND(E32*J32,2)</f>
        <v>0</v>
      </c>
      <c r="L32" s="226">
        <v>0</v>
      </c>
      <c r="M32" s="226">
        <f>G32*(1+L32/100)</f>
        <v>0</v>
      </c>
      <c r="N32" s="217">
        <v>0</v>
      </c>
      <c r="O32" s="217">
        <f>ROUND(E32*N32,5)</f>
        <v>0</v>
      </c>
      <c r="P32" s="217">
        <v>0</v>
      </c>
      <c r="Q32" s="217">
        <f>ROUND(E32*P32,5)</f>
        <v>0</v>
      </c>
      <c r="R32" s="217"/>
      <c r="S32" s="217"/>
      <c r="T32" s="218">
        <v>2.75E-2</v>
      </c>
      <c r="U32" s="217">
        <f>ROUND(E32*T32,2)</f>
        <v>25.58</v>
      </c>
      <c r="V32" s="207"/>
      <c r="W32" s="207"/>
      <c r="X32" s="207"/>
      <c r="Y32" s="207"/>
      <c r="Z32" s="207"/>
      <c r="AA32" s="207"/>
      <c r="AB32" s="207"/>
      <c r="AC32" s="207"/>
      <c r="AD32" s="207"/>
      <c r="AE32" s="207" t="s">
        <v>93</v>
      </c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</row>
    <row r="33" spans="1:60" outlineLevel="1" x14ac:dyDescent="0.25">
      <c r="A33" s="208">
        <v>25</v>
      </c>
      <c r="B33" s="215" t="s">
        <v>140</v>
      </c>
      <c r="C33" s="260" t="s">
        <v>141</v>
      </c>
      <c r="D33" s="217" t="s">
        <v>89</v>
      </c>
      <c r="E33" s="222">
        <v>930</v>
      </c>
      <c r="F33" s="225">
        <f>H33+J33</f>
        <v>0</v>
      </c>
      <c r="G33" s="226">
        <f>ROUND(E33*F33,2)</f>
        <v>0</v>
      </c>
      <c r="H33" s="226"/>
      <c r="I33" s="226">
        <f>ROUND(E33*H33,2)</f>
        <v>0</v>
      </c>
      <c r="J33" s="226"/>
      <c r="K33" s="226">
        <f>ROUND(E33*J33,2)</f>
        <v>0</v>
      </c>
      <c r="L33" s="226">
        <v>0</v>
      </c>
      <c r="M33" s="226">
        <f>G33*(1+L33/100)</f>
        <v>0</v>
      </c>
      <c r="N33" s="217">
        <v>3.0000000000000001E-5</v>
      </c>
      <c r="O33" s="217">
        <f>ROUND(E33*N33,5)</f>
        <v>2.7900000000000001E-2</v>
      </c>
      <c r="P33" s="217">
        <v>0</v>
      </c>
      <c r="Q33" s="217">
        <f>ROUND(E33*P33,5)</f>
        <v>0</v>
      </c>
      <c r="R33" s="217"/>
      <c r="S33" s="217"/>
      <c r="T33" s="218">
        <v>0.317</v>
      </c>
      <c r="U33" s="217">
        <f>ROUND(E33*T33,2)</f>
        <v>294.81</v>
      </c>
      <c r="V33" s="207"/>
      <c r="W33" s="207"/>
      <c r="X33" s="207"/>
      <c r="Y33" s="207"/>
      <c r="Z33" s="207"/>
      <c r="AA33" s="207"/>
      <c r="AB33" s="207"/>
      <c r="AC33" s="207"/>
      <c r="AD33" s="207"/>
      <c r="AE33" s="207" t="s">
        <v>93</v>
      </c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</row>
    <row r="34" spans="1:60" outlineLevel="1" x14ac:dyDescent="0.25">
      <c r="A34" s="208">
        <v>26</v>
      </c>
      <c r="B34" s="215" t="s">
        <v>142</v>
      </c>
      <c r="C34" s="260" t="s">
        <v>143</v>
      </c>
      <c r="D34" s="217" t="s">
        <v>99</v>
      </c>
      <c r="E34" s="222">
        <v>2</v>
      </c>
      <c r="F34" s="225">
        <f>H34+J34</f>
        <v>0</v>
      </c>
      <c r="G34" s="226">
        <f>ROUND(E34*F34,2)</f>
        <v>0</v>
      </c>
      <c r="H34" s="226"/>
      <c r="I34" s="226">
        <f>ROUND(E34*H34,2)</f>
        <v>0</v>
      </c>
      <c r="J34" s="226"/>
      <c r="K34" s="226">
        <f>ROUND(E34*J34,2)</f>
        <v>0</v>
      </c>
      <c r="L34" s="226">
        <v>0</v>
      </c>
      <c r="M34" s="226">
        <f>G34*(1+L34/100)</f>
        <v>0</v>
      </c>
      <c r="N34" s="217">
        <v>2.2699999999999999E-3</v>
      </c>
      <c r="O34" s="217">
        <f>ROUND(E34*N34,5)</f>
        <v>4.5399999999999998E-3</v>
      </c>
      <c r="P34" s="217">
        <v>0</v>
      </c>
      <c r="Q34" s="217">
        <f>ROUND(E34*P34,5)</f>
        <v>0</v>
      </c>
      <c r="R34" s="217"/>
      <c r="S34" s="217"/>
      <c r="T34" s="218">
        <v>0</v>
      </c>
      <c r="U34" s="217">
        <f>ROUND(E34*T34,2)</f>
        <v>0</v>
      </c>
      <c r="V34" s="207"/>
      <c r="W34" s="207"/>
      <c r="X34" s="207"/>
      <c r="Y34" s="207"/>
      <c r="Z34" s="207"/>
      <c r="AA34" s="207"/>
      <c r="AB34" s="207"/>
      <c r="AC34" s="207"/>
      <c r="AD34" s="207"/>
      <c r="AE34" s="207" t="s">
        <v>90</v>
      </c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</row>
    <row r="35" spans="1:60" ht="20.399999999999999" outlineLevel="1" x14ac:dyDescent="0.25">
      <c r="A35" s="208">
        <v>27</v>
      </c>
      <c r="B35" s="215" t="s">
        <v>144</v>
      </c>
      <c r="C35" s="260" t="s">
        <v>145</v>
      </c>
      <c r="D35" s="217" t="s">
        <v>96</v>
      </c>
      <c r="E35" s="222">
        <v>198</v>
      </c>
      <c r="F35" s="225">
        <f>H35+J35</f>
        <v>0</v>
      </c>
      <c r="G35" s="226">
        <f>ROUND(E35*F35,2)</f>
        <v>0</v>
      </c>
      <c r="H35" s="226"/>
      <c r="I35" s="226">
        <f>ROUND(E35*H35,2)</f>
        <v>0</v>
      </c>
      <c r="J35" s="226"/>
      <c r="K35" s="226">
        <f>ROUND(E35*J35,2)</f>
        <v>0</v>
      </c>
      <c r="L35" s="226">
        <v>0</v>
      </c>
      <c r="M35" s="226">
        <f>G35*(1+L35/100)</f>
        <v>0</v>
      </c>
      <c r="N35" s="217">
        <v>2.5999999999999998E-4</v>
      </c>
      <c r="O35" s="217">
        <f>ROUND(E35*N35,5)</f>
        <v>5.1479999999999998E-2</v>
      </c>
      <c r="P35" s="217">
        <v>0</v>
      </c>
      <c r="Q35" s="217">
        <f>ROUND(E35*P35,5)</f>
        <v>0</v>
      </c>
      <c r="R35" s="217"/>
      <c r="S35" s="217"/>
      <c r="T35" s="218">
        <v>0.252</v>
      </c>
      <c r="U35" s="217">
        <f>ROUND(E35*T35,2)</f>
        <v>49.9</v>
      </c>
      <c r="V35" s="207"/>
      <c r="W35" s="207"/>
      <c r="X35" s="207"/>
      <c r="Y35" s="207"/>
      <c r="Z35" s="207"/>
      <c r="AA35" s="207"/>
      <c r="AB35" s="207"/>
      <c r="AC35" s="207"/>
      <c r="AD35" s="207"/>
      <c r="AE35" s="207" t="s">
        <v>93</v>
      </c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1:60" outlineLevel="1" x14ac:dyDescent="0.25">
      <c r="A36" s="208">
        <v>28</v>
      </c>
      <c r="B36" s="215" t="s">
        <v>146</v>
      </c>
      <c r="C36" s="260" t="s">
        <v>147</v>
      </c>
      <c r="D36" s="217" t="s">
        <v>99</v>
      </c>
      <c r="E36" s="222">
        <v>9</v>
      </c>
      <c r="F36" s="225">
        <f>H36+J36</f>
        <v>0</v>
      </c>
      <c r="G36" s="226">
        <f>ROUND(E36*F36,2)</f>
        <v>0</v>
      </c>
      <c r="H36" s="226"/>
      <c r="I36" s="226">
        <f>ROUND(E36*H36,2)</f>
        <v>0</v>
      </c>
      <c r="J36" s="226"/>
      <c r="K36" s="226">
        <f>ROUND(E36*J36,2)</f>
        <v>0</v>
      </c>
      <c r="L36" s="226">
        <v>0</v>
      </c>
      <c r="M36" s="226">
        <f>G36*(1+L36/100)</f>
        <v>0</v>
      </c>
      <c r="N36" s="217">
        <v>1.2E-4</v>
      </c>
      <c r="O36" s="217">
        <f>ROUND(E36*N36,5)</f>
        <v>1.08E-3</v>
      </c>
      <c r="P36" s="217">
        <v>0</v>
      </c>
      <c r="Q36" s="217">
        <f>ROUND(E36*P36,5)</f>
        <v>0</v>
      </c>
      <c r="R36" s="217"/>
      <c r="S36" s="217"/>
      <c r="T36" s="218">
        <v>0.29210000000000003</v>
      </c>
      <c r="U36" s="217">
        <f>ROUND(E36*T36,2)</f>
        <v>2.63</v>
      </c>
      <c r="V36" s="207"/>
      <c r="W36" s="207"/>
      <c r="X36" s="207"/>
      <c r="Y36" s="207"/>
      <c r="Z36" s="207"/>
      <c r="AA36" s="207"/>
      <c r="AB36" s="207"/>
      <c r="AC36" s="207"/>
      <c r="AD36" s="207"/>
      <c r="AE36" s="207" t="s">
        <v>93</v>
      </c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  <row r="37" spans="1:60" outlineLevel="1" x14ac:dyDescent="0.25">
      <c r="A37" s="208">
        <v>29</v>
      </c>
      <c r="B37" s="215" t="s">
        <v>148</v>
      </c>
      <c r="C37" s="260" t="s">
        <v>149</v>
      </c>
      <c r="D37" s="217" t="s">
        <v>96</v>
      </c>
      <c r="E37" s="222">
        <v>10</v>
      </c>
      <c r="F37" s="225">
        <f>H37+J37</f>
        <v>0</v>
      </c>
      <c r="G37" s="226">
        <f>ROUND(E37*F37,2)</f>
        <v>0</v>
      </c>
      <c r="H37" s="226"/>
      <c r="I37" s="226">
        <f>ROUND(E37*H37,2)</f>
        <v>0</v>
      </c>
      <c r="J37" s="226"/>
      <c r="K37" s="226">
        <f>ROUND(E37*J37,2)</f>
        <v>0</v>
      </c>
      <c r="L37" s="226">
        <v>0</v>
      </c>
      <c r="M37" s="226">
        <f>G37*(1+L37/100)</f>
        <v>0</v>
      </c>
      <c r="N37" s="217">
        <v>1.2E-4</v>
      </c>
      <c r="O37" s="217">
        <f>ROUND(E37*N37,5)</f>
        <v>1.1999999999999999E-3</v>
      </c>
      <c r="P37" s="217">
        <v>0</v>
      </c>
      <c r="Q37" s="217">
        <f>ROUND(E37*P37,5)</f>
        <v>0</v>
      </c>
      <c r="R37" s="217"/>
      <c r="S37" s="217"/>
      <c r="T37" s="218">
        <v>0.3</v>
      </c>
      <c r="U37" s="217">
        <f>ROUND(E37*T37,2)</f>
        <v>3</v>
      </c>
      <c r="V37" s="207"/>
      <c r="W37" s="207"/>
      <c r="X37" s="207"/>
      <c r="Y37" s="207"/>
      <c r="Z37" s="207"/>
      <c r="AA37" s="207"/>
      <c r="AB37" s="207"/>
      <c r="AC37" s="207"/>
      <c r="AD37" s="207"/>
      <c r="AE37" s="207" t="s">
        <v>93</v>
      </c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</row>
    <row r="38" spans="1:60" outlineLevel="1" x14ac:dyDescent="0.25">
      <c r="A38" s="208">
        <v>30</v>
      </c>
      <c r="B38" s="215" t="s">
        <v>150</v>
      </c>
      <c r="C38" s="260" t="s">
        <v>151</v>
      </c>
      <c r="D38" s="217" t="s">
        <v>99</v>
      </c>
      <c r="E38" s="222">
        <v>2</v>
      </c>
      <c r="F38" s="225">
        <f>H38+J38</f>
        <v>0</v>
      </c>
      <c r="G38" s="226">
        <f>ROUND(E38*F38,2)</f>
        <v>0</v>
      </c>
      <c r="H38" s="226"/>
      <c r="I38" s="226">
        <f>ROUND(E38*H38,2)</f>
        <v>0</v>
      </c>
      <c r="J38" s="226"/>
      <c r="K38" s="226">
        <f>ROUND(E38*J38,2)</f>
        <v>0</v>
      </c>
      <c r="L38" s="226">
        <v>0</v>
      </c>
      <c r="M38" s="226">
        <f>G38*(1+L38/100)</f>
        <v>0</v>
      </c>
      <c r="N38" s="217">
        <v>8.0000000000000007E-5</v>
      </c>
      <c r="O38" s="217">
        <f>ROUND(E38*N38,5)</f>
        <v>1.6000000000000001E-4</v>
      </c>
      <c r="P38" s="217">
        <v>0</v>
      </c>
      <c r="Q38" s="217">
        <f>ROUND(E38*P38,5)</f>
        <v>0</v>
      </c>
      <c r="R38" s="217"/>
      <c r="S38" s="217"/>
      <c r="T38" s="218">
        <v>1.0510999999999999</v>
      </c>
      <c r="U38" s="217">
        <f>ROUND(E38*T38,2)</f>
        <v>2.1</v>
      </c>
      <c r="V38" s="207"/>
      <c r="W38" s="207"/>
      <c r="X38" s="207"/>
      <c r="Y38" s="207"/>
      <c r="Z38" s="207"/>
      <c r="AA38" s="207"/>
      <c r="AB38" s="207"/>
      <c r="AC38" s="207"/>
      <c r="AD38" s="207"/>
      <c r="AE38" s="207" t="s">
        <v>93</v>
      </c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</row>
    <row r="39" spans="1:60" outlineLevel="1" x14ac:dyDescent="0.25">
      <c r="A39" s="208">
        <v>31</v>
      </c>
      <c r="B39" s="215" t="s">
        <v>152</v>
      </c>
      <c r="C39" s="260" t="s">
        <v>153</v>
      </c>
      <c r="D39" s="217" t="s">
        <v>154</v>
      </c>
      <c r="E39" s="222">
        <v>36</v>
      </c>
      <c r="F39" s="225">
        <f>H39+J39</f>
        <v>0</v>
      </c>
      <c r="G39" s="226">
        <f>ROUND(E39*F39,2)</f>
        <v>0</v>
      </c>
      <c r="H39" s="226"/>
      <c r="I39" s="226">
        <f>ROUND(E39*H39,2)</f>
        <v>0</v>
      </c>
      <c r="J39" s="226"/>
      <c r="K39" s="226">
        <f>ROUND(E39*J39,2)</f>
        <v>0</v>
      </c>
      <c r="L39" s="226">
        <v>0</v>
      </c>
      <c r="M39" s="226">
        <f>G39*(1+L39/100)</f>
        <v>0</v>
      </c>
      <c r="N39" s="217">
        <v>0</v>
      </c>
      <c r="O39" s="217">
        <f>ROUND(E39*N39,5)</f>
        <v>0</v>
      </c>
      <c r="P39" s="217">
        <v>0</v>
      </c>
      <c r="Q39" s="217">
        <f>ROUND(E39*P39,5)</f>
        <v>0</v>
      </c>
      <c r="R39" s="217"/>
      <c r="S39" s="217"/>
      <c r="T39" s="218">
        <v>5.5</v>
      </c>
      <c r="U39" s="217">
        <f>ROUND(E39*T39,2)</f>
        <v>198</v>
      </c>
      <c r="V39" s="207"/>
      <c r="W39" s="207"/>
      <c r="X39" s="207"/>
      <c r="Y39" s="207"/>
      <c r="Z39" s="207"/>
      <c r="AA39" s="207"/>
      <c r="AB39" s="207"/>
      <c r="AC39" s="207"/>
      <c r="AD39" s="207"/>
      <c r="AE39" s="207" t="s">
        <v>93</v>
      </c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</row>
    <row r="40" spans="1:60" outlineLevel="1" x14ac:dyDescent="0.25">
      <c r="A40" s="208">
        <v>32</v>
      </c>
      <c r="B40" s="215" t="s">
        <v>155</v>
      </c>
      <c r="C40" s="260" t="s">
        <v>156</v>
      </c>
      <c r="D40" s="217" t="s">
        <v>157</v>
      </c>
      <c r="E40" s="222">
        <v>1</v>
      </c>
      <c r="F40" s="225">
        <f>H40+J40</f>
        <v>0</v>
      </c>
      <c r="G40" s="226">
        <f>ROUND(E40*F40,2)</f>
        <v>0</v>
      </c>
      <c r="H40" s="226"/>
      <c r="I40" s="226">
        <f>ROUND(E40*H40,2)</f>
        <v>0</v>
      </c>
      <c r="J40" s="226"/>
      <c r="K40" s="226">
        <f>ROUND(E40*J40,2)</f>
        <v>0</v>
      </c>
      <c r="L40" s="226">
        <v>0</v>
      </c>
      <c r="M40" s="226">
        <f>G40*(1+L40/100)</f>
        <v>0</v>
      </c>
      <c r="N40" s="217">
        <v>0</v>
      </c>
      <c r="O40" s="217">
        <f>ROUND(E40*N40,5)</f>
        <v>0</v>
      </c>
      <c r="P40" s="217">
        <v>0</v>
      </c>
      <c r="Q40" s="217">
        <f>ROUND(E40*P40,5)</f>
        <v>0</v>
      </c>
      <c r="R40" s="217"/>
      <c r="S40" s="217"/>
      <c r="T40" s="218">
        <v>0</v>
      </c>
      <c r="U40" s="217">
        <f>ROUND(E40*T40,2)</f>
        <v>0</v>
      </c>
      <c r="V40" s="207"/>
      <c r="W40" s="207"/>
      <c r="X40" s="207"/>
      <c r="Y40" s="207"/>
      <c r="Z40" s="207"/>
      <c r="AA40" s="207"/>
      <c r="AB40" s="207"/>
      <c r="AC40" s="207"/>
      <c r="AD40" s="207"/>
      <c r="AE40" s="207" t="s">
        <v>93</v>
      </c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</row>
    <row r="41" spans="1:60" ht="20.399999999999999" outlineLevel="1" x14ac:dyDescent="0.25">
      <c r="A41" s="208">
        <v>33</v>
      </c>
      <c r="B41" s="215" t="s">
        <v>158</v>
      </c>
      <c r="C41" s="260" t="s">
        <v>159</v>
      </c>
      <c r="D41" s="217" t="s">
        <v>154</v>
      </c>
      <c r="E41" s="222">
        <v>24.5</v>
      </c>
      <c r="F41" s="225">
        <f>H41+J41</f>
        <v>0</v>
      </c>
      <c r="G41" s="226">
        <f>ROUND(E41*F41,2)</f>
        <v>0</v>
      </c>
      <c r="H41" s="226"/>
      <c r="I41" s="226">
        <f>ROUND(E41*H41,2)</f>
        <v>0</v>
      </c>
      <c r="J41" s="226"/>
      <c r="K41" s="226">
        <f>ROUND(E41*J41,2)</f>
        <v>0</v>
      </c>
      <c r="L41" s="226">
        <v>0</v>
      </c>
      <c r="M41" s="226">
        <f>G41*(1+L41/100)</f>
        <v>0</v>
      </c>
      <c r="N41" s="217">
        <v>0</v>
      </c>
      <c r="O41" s="217">
        <f>ROUND(E41*N41,5)</f>
        <v>0</v>
      </c>
      <c r="P41" s="217">
        <v>0</v>
      </c>
      <c r="Q41" s="217">
        <f>ROUND(E41*P41,5)</f>
        <v>0</v>
      </c>
      <c r="R41" s="217"/>
      <c r="S41" s="217"/>
      <c r="T41" s="218">
        <v>0</v>
      </c>
      <c r="U41" s="217">
        <f>ROUND(E41*T41,2)</f>
        <v>0</v>
      </c>
      <c r="V41" s="207"/>
      <c r="W41" s="207"/>
      <c r="X41" s="207"/>
      <c r="Y41" s="207"/>
      <c r="Z41" s="207"/>
      <c r="AA41" s="207"/>
      <c r="AB41" s="207"/>
      <c r="AC41" s="207"/>
      <c r="AD41" s="207"/>
      <c r="AE41" s="207" t="s">
        <v>93</v>
      </c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</row>
    <row r="42" spans="1:60" outlineLevel="1" x14ac:dyDescent="0.25">
      <c r="A42" s="208"/>
      <c r="B42" s="215"/>
      <c r="C42" s="261" t="s">
        <v>160</v>
      </c>
      <c r="D42" s="219"/>
      <c r="E42" s="223"/>
      <c r="F42" s="227"/>
      <c r="G42" s="228"/>
      <c r="H42" s="226"/>
      <c r="I42" s="226"/>
      <c r="J42" s="226"/>
      <c r="K42" s="226"/>
      <c r="L42" s="226"/>
      <c r="M42" s="226"/>
      <c r="N42" s="217"/>
      <c r="O42" s="217"/>
      <c r="P42" s="217"/>
      <c r="Q42" s="217"/>
      <c r="R42" s="217"/>
      <c r="S42" s="217"/>
      <c r="T42" s="218"/>
      <c r="U42" s="217"/>
      <c r="V42" s="207"/>
      <c r="W42" s="207"/>
      <c r="X42" s="207"/>
      <c r="Y42" s="207"/>
      <c r="Z42" s="207"/>
      <c r="AA42" s="207"/>
      <c r="AB42" s="207"/>
      <c r="AC42" s="207"/>
      <c r="AD42" s="207"/>
      <c r="AE42" s="207" t="s">
        <v>161</v>
      </c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10" t="str">
        <f>C42</f>
        <v>fakturace bude provedena na základě skutečnosti a doložení važních lístků</v>
      </c>
      <c r="BB42" s="207"/>
      <c r="BC42" s="207"/>
      <c r="BD42" s="207"/>
      <c r="BE42" s="207"/>
      <c r="BF42" s="207"/>
      <c r="BG42" s="207"/>
      <c r="BH42" s="207"/>
    </row>
    <row r="43" spans="1:60" outlineLevel="1" x14ac:dyDescent="0.25">
      <c r="A43" s="208">
        <v>34</v>
      </c>
      <c r="B43" s="215" t="s">
        <v>162</v>
      </c>
      <c r="C43" s="260" t="s">
        <v>163</v>
      </c>
      <c r="D43" s="217" t="s">
        <v>154</v>
      </c>
      <c r="E43" s="222">
        <v>24.5</v>
      </c>
      <c r="F43" s="225">
        <f>H43+J43</f>
        <v>0</v>
      </c>
      <c r="G43" s="226">
        <f>ROUND(E43*F43,2)</f>
        <v>0</v>
      </c>
      <c r="H43" s="226"/>
      <c r="I43" s="226">
        <f>ROUND(E43*H43,2)</f>
        <v>0</v>
      </c>
      <c r="J43" s="226"/>
      <c r="K43" s="226">
        <f>ROUND(E43*J43,2)</f>
        <v>0</v>
      </c>
      <c r="L43" s="226">
        <v>0</v>
      </c>
      <c r="M43" s="226">
        <f>G43*(1+L43/100)</f>
        <v>0</v>
      </c>
      <c r="N43" s="217">
        <v>0</v>
      </c>
      <c r="O43" s="217">
        <f>ROUND(E43*N43,5)</f>
        <v>0</v>
      </c>
      <c r="P43" s="217">
        <v>0</v>
      </c>
      <c r="Q43" s="217">
        <f>ROUND(E43*P43,5)</f>
        <v>0</v>
      </c>
      <c r="R43" s="217"/>
      <c r="S43" s="217"/>
      <c r="T43" s="218">
        <v>0.49</v>
      </c>
      <c r="U43" s="217">
        <f>ROUND(E43*T43,2)</f>
        <v>12.01</v>
      </c>
      <c r="V43" s="207"/>
      <c r="W43" s="207"/>
      <c r="X43" s="207"/>
      <c r="Y43" s="207"/>
      <c r="Z43" s="207"/>
      <c r="AA43" s="207"/>
      <c r="AB43" s="207"/>
      <c r="AC43" s="207"/>
      <c r="AD43" s="207"/>
      <c r="AE43" s="207" t="s">
        <v>93</v>
      </c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</row>
    <row r="44" spans="1:60" outlineLevel="1" x14ac:dyDescent="0.25">
      <c r="A44" s="208">
        <v>35</v>
      </c>
      <c r="B44" s="215" t="s">
        <v>164</v>
      </c>
      <c r="C44" s="260" t="s">
        <v>165</v>
      </c>
      <c r="D44" s="217" t="s">
        <v>154</v>
      </c>
      <c r="E44" s="222">
        <v>24.5</v>
      </c>
      <c r="F44" s="225">
        <f>H44+J44</f>
        <v>0</v>
      </c>
      <c r="G44" s="226">
        <f>ROUND(E44*F44,2)</f>
        <v>0</v>
      </c>
      <c r="H44" s="226"/>
      <c r="I44" s="226">
        <f>ROUND(E44*H44,2)</f>
        <v>0</v>
      </c>
      <c r="J44" s="226"/>
      <c r="K44" s="226">
        <f>ROUND(E44*J44,2)</f>
        <v>0</v>
      </c>
      <c r="L44" s="226">
        <v>0</v>
      </c>
      <c r="M44" s="226">
        <f>G44*(1+L44/100)</f>
        <v>0</v>
      </c>
      <c r="N44" s="217">
        <v>0</v>
      </c>
      <c r="O44" s="217">
        <f>ROUND(E44*N44,5)</f>
        <v>0</v>
      </c>
      <c r="P44" s="217">
        <v>0</v>
      </c>
      <c r="Q44" s="217">
        <f>ROUND(E44*P44,5)</f>
        <v>0</v>
      </c>
      <c r="R44" s="217"/>
      <c r="S44" s="217"/>
      <c r="T44" s="218">
        <v>0</v>
      </c>
      <c r="U44" s="217">
        <f>ROUND(E44*T44,2)</f>
        <v>0</v>
      </c>
      <c r="V44" s="207"/>
      <c r="W44" s="207"/>
      <c r="X44" s="207"/>
      <c r="Y44" s="207"/>
      <c r="Z44" s="207"/>
      <c r="AA44" s="207"/>
      <c r="AB44" s="207"/>
      <c r="AC44" s="207"/>
      <c r="AD44" s="207"/>
      <c r="AE44" s="207" t="s">
        <v>93</v>
      </c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</row>
    <row r="45" spans="1:60" x14ac:dyDescent="0.25">
      <c r="A45" s="209" t="s">
        <v>85</v>
      </c>
      <c r="B45" s="216" t="s">
        <v>58</v>
      </c>
      <c r="C45" s="262" t="s">
        <v>26</v>
      </c>
      <c r="D45" s="220"/>
      <c r="E45" s="224"/>
      <c r="F45" s="229"/>
      <c r="G45" s="229">
        <f>SUMIF(AE46:AE48,"&lt;&gt;NOR",G46:G48)</f>
        <v>0</v>
      </c>
      <c r="H45" s="229"/>
      <c r="I45" s="229">
        <f>SUM(I46:I48)</f>
        <v>0</v>
      </c>
      <c r="J45" s="229"/>
      <c r="K45" s="229">
        <f>SUM(K46:K48)</f>
        <v>0</v>
      </c>
      <c r="L45" s="229"/>
      <c r="M45" s="229">
        <f>SUM(M46:M48)</f>
        <v>0</v>
      </c>
      <c r="N45" s="220"/>
      <c r="O45" s="220">
        <f>SUM(O46:O48)</f>
        <v>0</v>
      </c>
      <c r="P45" s="220"/>
      <c r="Q45" s="220">
        <f>SUM(Q46:Q48)</f>
        <v>0</v>
      </c>
      <c r="R45" s="220"/>
      <c r="S45" s="220"/>
      <c r="T45" s="221"/>
      <c r="U45" s="220">
        <f>SUM(U46:U48)</f>
        <v>0</v>
      </c>
      <c r="AE45" t="s">
        <v>86</v>
      </c>
    </row>
    <row r="46" spans="1:60" ht="20.399999999999999" outlineLevel="1" x14ac:dyDescent="0.25">
      <c r="A46" s="208">
        <v>36</v>
      </c>
      <c r="B46" s="215" t="s">
        <v>166</v>
      </c>
      <c r="C46" s="260" t="s">
        <v>167</v>
      </c>
      <c r="D46" s="217" t="s">
        <v>168</v>
      </c>
      <c r="E46" s="222">
        <v>1</v>
      </c>
      <c r="F46" s="225">
        <f>H46+J46</f>
        <v>0</v>
      </c>
      <c r="G46" s="226">
        <f>ROUND(E46*F46,2)</f>
        <v>0</v>
      </c>
      <c r="H46" s="226"/>
      <c r="I46" s="226">
        <f>ROUND(E46*H46,2)</f>
        <v>0</v>
      </c>
      <c r="J46" s="226"/>
      <c r="K46" s="226">
        <f>ROUND(E46*J46,2)</f>
        <v>0</v>
      </c>
      <c r="L46" s="226">
        <v>0</v>
      </c>
      <c r="M46" s="226">
        <f>G46*(1+L46/100)</f>
        <v>0</v>
      </c>
      <c r="N46" s="217">
        <v>0</v>
      </c>
      <c r="O46" s="217">
        <f>ROUND(E46*N46,5)</f>
        <v>0</v>
      </c>
      <c r="P46" s="217">
        <v>0</v>
      </c>
      <c r="Q46" s="217">
        <f>ROUND(E46*P46,5)</f>
        <v>0</v>
      </c>
      <c r="R46" s="217"/>
      <c r="S46" s="217"/>
      <c r="T46" s="218">
        <v>0</v>
      </c>
      <c r="U46" s="217">
        <f>ROUND(E46*T46,2)</f>
        <v>0</v>
      </c>
      <c r="V46" s="207"/>
      <c r="W46" s="207"/>
      <c r="X46" s="207"/>
      <c r="Y46" s="207"/>
      <c r="Z46" s="207"/>
      <c r="AA46" s="207"/>
      <c r="AB46" s="207"/>
      <c r="AC46" s="207"/>
      <c r="AD46" s="207"/>
      <c r="AE46" s="207" t="s">
        <v>93</v>
      </c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</row>
    <row r="47" spans="1:60" outlineLevel="1" x14ac:dyDescent="0.25">
      <c r="A47" s="208">
        <v>37</v>
      </c>
      <c r="B47" s="215" t="s">
        <v>169</v>
      </c>
      <c r="C47" s="260" t="s">
        <v>170</v>
      </c>
      <c r="D47" s="217" t="s">
        <v>171</v>
      </c>
      <c r="E47" s="222">
        <v>90</v>
      </c>
      <c r="F47" s="225">
        <f>H47+J47</f>
        <v>0</v>
      </c>
      <c r="G47" s="226">
        <f>ROUND(E47*F47,2)</f>
        <v>0</v>
      </c>
      <c r="H47" s="226"/>
      <c r="I47" s="226">
        <f>ROUND(E47*H47,2)</f>
        <v>0</v>
      </c>
      <c r="J47" s="226"/>
      <c r="K47" s="226">
        <f>ROUND(E47*J47,2)</f>
        <v>0</v>
      </c>
      <c r="L47" s="226">
        <v>0</v>
      </c>
      <c r="M47" s="226">
        <f>G47*(1+L47/100)</f>
        <v>0</v>
      </c>
      <c r="N47" s="217">
        <v>0</v>
      </c>
      <c r="O47" s="217">
        <f>ROUND(E47*N47,5)</f>
        <v>0</v>
      </c>
      <c r="P47" s="217">
        <v>0</v>
      </c>
      <c r="Q47" s="217">
        <f>ROUND(E47*P47,5)</f>
        <v>0</v>
      </c>
      <c r="R47" s="217"/>
      <c r="S47" s="217"/>
      <c r="T47" s="218">
        <v>0</v>
      </c>
      <c r="U47" s="217">
        <f>ROUND(E47*T47,2)</f>
        <v>0</v>
      </c>
      <c r="V47" s="207"/>
      <c r="W47" s="207"/>
      <c r="X47" s="207"/>
      <c r="Y47" s="207"/>
      <c r="Z47" s="207"/>
      <c r="AA47" s="207"/>
      <c r="AB47" s="207"/>
      <c r="AC47" s="207"/>
      <c r="AD47" s="207"/>
      <c r="AE47" s="207" t="s">
        <v>90</v>
      </c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</row>
    <row r="48" spans="1:60" outlineLevel="1" x14ac:dyDescent="0.25">
      <c r="A48" s="237"/>
      <c r="B48" s="238"/>
      <c r="C48" s="263" t="s">
        <v>172</v>
      </c>
      <c r="D48" s="239"/>
      <c r="E48" s="240"/>
      <c r="F48" s="241"/>
      <c r="G48" s="242"/>
      <c r="H48" s="243"/>
      <c r="I48" s="243"/>
      <c r="J48" s="243"/>
      <c r="K48" s="243"/>
      <c r="L48" s="243"/>
      <c r="M48" s="243"/>
      <c r="N48" s="244"/>
      <c r="O48" s="244"/>
      <c r="P48" s="244"/>
      <c r="Q48" s="244"/>
      <c r="R48" s="244"/>
      <c r="S48" s="244"/>
      <c r="T48" s="245"/>
      <c r="U48" s="244"/>
      <c r="V48" s="207"/>
      <c r="W48" s="207"/>
      <c r="X48" s="207"/>
      <c r="Y48" s="207"/>
      <c r="Z48" s="207"/>
      <c r="AA48" s="207"/>
      <c r="AB48" s="207"/>
      <c r="AC48" s="207"/>
      <c r="AD48" s="207"/>
      <c r="AE48" s="207" t="s">
        <v>161</v>
      </c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10" t="str">
        <f>C48</f>
        <v>fakturace bude provedena dle skutečného stavu pronájmu stavebního výtahu zhotovitelem</v>
      </c>
      <c r="BB48" s="207"/>
      <c r="BC48" s="207"/>
      <c r="BD48" s="207"/>
      <c r="BE48" s="207"/>
      <c r="BF48" s="207"/>
      <c r="BG48" s="207"/>
      <c r="BH48" s="207"/>
    </row>
    <row r="49" spans="1:31" x14ac:dyDescent="0.25">
      <c r="A49" s="6"/>
      <c r="B49" s="7" t="s">
        <v>173</v>
      </c>
      <c r="C49" s="264" t="s">
        <v>173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AC49">
        <v>12</v>
      </c>
      <c r="AD49">
        <v>21</v>
      </c>
    </row>
    <row r="50" spans="1:31" x14ac:dyDescent="0.25">
      <c r="A50" s="246"/>
      <c r="B50" s="247" t="s">
        <v>28</v>
      </c>
      <c r="C50" s="265" t="s">
        <v>173</v>
      </c>
      <c r="D50" s="248"/>
      <c r="E50" s="248"/>
      <c r="F50" s="248"/>
      <c r="G50" s="259">
        <f>G8+G45</f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AC50">
        <f>SUMIF(L7:L48,AC49,G7:G48)</f>
        <v>0</v>
      </c>
      <c r="AD50">
        <f>SUMIF(L7:L48,AD49,G7:G48)</f>
        <v>0</v>
      </c>
      <c r="AE50" t="s">
        <v>174</v>
      </c>
    </row>
    <row r="51" spans="1:31" x14ac:dyDescent="0.25">
      <c r="A51" s="6"/>
      <c r="B51" s="7" t="s">
        <v>173</v>
      </c>
      <c r="C51" s="264" t="s">
        <v>173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31" x14ac:dyDescent="0.25">
      <c r="A52" s="6"/>
      <c r="B52" s="7" t="s">
        <v>173</v>
      </c>
      <c r="C52" s="264" t="s">
        <v>173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31" x14ac:dyDescent="0.25">
      <c r="A53" s="249" t="s">
        <v>175</v>
      </c>
      <c r="B53" s="249"/>
      <c r="C53" s="26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31" x14ac:dyDescent="0.25">
      <c r="A54" s="250"/>
      <c r="B54" s="251"/>
      <c r="C54" s="267"/>
      <c r="D54" s="251"/>
      <c r="E54" s="251"/>
      <c r="F54" s="251"/>
      <c r="G54" s="252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AE54" t="s">
        <v>176</v>
      </c>
    </row>
    <row r="55" spans="1:31" x14ac:dyDescent="0.25">
      <c r="A55" s="253"/>
      <c r="B55" s="254"/>
      <c r="C55" s="268"/>
      <c r="D55" s="254"/>
      <c r="E55" s="254"/>
      <c r="F55" s="254"/>
      <c r="G55" s="25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31" x14ac:dyDescent="0.25">
      <c r="A56" s="253"/>
      <c r="B56" s="254"/>
      <c r="C56" s="268"/>
      <c r="D56" s="254"/>
      <c r="E56" s="254"/>
      <c r="F56" s="254"/>
      <c r="G56" s="25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31" x14ac:dyDescent="0.25">
      <c r="A57" s="253"/>
      <c r="B57" s="254"/>
      <c r="C57" s="268"/>
      <c r="D57" s="254"/>
      <c r="E57" s="254"/>
      <c r="F57" s="254"/>
      <c r="G57" s="25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31" x14ac:dyDescent="0.25">
      <c r="A58" s="256"/>
      <c r="B58" s="257"/>
      <c r="C58" s="269"/>
      <c r="D58" s="257"/>
      <c r="E58" s="257"/>
      <c r="F58" s="257"/>
      <c r="G58" s="25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31" x14ac:dyDescent="0.25">
      <c r="A59" s="6"/>
      <c r="B59" s="7" t="s">
        <v>173</v>
      </c>
      <c r="C59" s="264" t="s">
        <v>173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31" x14ac:dyDescent="0.25">
      <c r="C60" s="270"/>
      <c r="AE60" t="s">
        <v>177</v>
      </c>
    </row>
  </sheetData>
  <mergeCells count="8">
    <mergeCell ref="A53:C53"/>
    <mergeCell ref="A54:G58"/>
    <mergeCell ref="A1:G1"/>
    <mergeCell ref="C2:G2"/>
    <mergeCell ref="C3:G3"/>
    <mergeCell ref="C4:G4"/>
    <mergeCell ref="C42:G42"/>
    <mergeCell ref="C48:G48"/>
  </mergeCells>
  <pageMargins left="0.39370078740157499" right="0.19685039370078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4AD91F-47D8-416A-91DE-982913831E46}"/>
</file>

<file path=customXml/itemProps2.xml><?xml version="1.0" encoding="utf-8"?>
<ds:datastoreItem xmlns:ds="http://schemas.openxmlformats.org/officeDocument/2006/customXml" ds:itemID="{A73F1A39-7053-413D-89CE-7452146F4151}"/>
</file>

<file path=customXml/itemProps3.xml><?xml version="1.0" encoding="utf-8"?>
<ds:datastoreItem xmlns:ds="http://schemas.openxmlformats.org/officeDocument/2006/customXml" ds:itemID="{2ED5441E-360B-49DF-B57F-D9B4C67B5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Kouřil</dc:creator>
  <cp:lastModifiedBy>Tomáš Kouřil</cp:lastModifiedBy>
  <cp:lastPrinted>2014-02-28T09:52:57Z</cp:lastPrinted>
  <dcterms:created xsi:type="dcterms:W3CDTF">2009-04-08T07:15:50Z</dcterms:created>
  <dcterms:modified xsi:type="dcterms:W3CDTF">2025-06-23T09:20:25Z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