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jt\Zakázky 2025\Oprava šaten dorostenců – FC Brněnské Ivanovice\"/>
    </mc:Choice>
  </mc:AlternateContent>
  <xr:revisionPtr revIDLastSave="0" documentId="13_ncr:1_{9962C409-63A5-432B-BA3E-81AFFA42E21B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Stavba" sheetId="1" r:id="rId1"/>
    <sheet name="VzorPolozky" sheetId="10" state="hidden" r:id="rId2"/>
    <sheet name="STAVEBNÍ ČÁST" sheetId="12" r:id="rId3"/>
    <sheet name="ZTI" sheetId="13" r:id="rId4"/>
    <sheet name="ÚT, VZT" sheetId="14" r:id="rId5"/>
    <sheet name="EL" sheetId="15" r:id="rId6"/>
  </sheets>
  <externalReferences>
    <externalReference r:id="rId7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'STAVEBNÍ ČÁST'!$1:$7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0">Stavba!$A$1:$J$71</definedName>
    <definedName name="_xlnm.Print_Area" localSheetId="2">'STAVEBNÍ ČÁST'!$A$1:$Y$266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8" i="15" l="1"/>
  <c r="H57" i="15"/>
  <c r="H56" i="15"/>
  <c r="H55" i="15"/>
  <c r="H53" i="15"/>
  <c r="H52" i="15"/>
  <c r="H51" i="15"/>
  <c r="H50" i="15"/>
  <c r="H49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2" i="15"/>
  <c r="H31" i="15"/>
  <c r="H30" i="15"/>
  <c r="H29" i="15" s="1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8" i="15"/>
  <c r="H6" i="15" s="1"/>
  <c r="H48" i="15" l="1"/>
  <c r="H34" i="15"/>
  <c r="H10" i="15"/>
  <c r="H9" i="15" s="1"/>
  <c r="H7" i="15"/>
  <c r="H54" i="15"/>
  <c r="H33" i="15" l="1"/>
  <c r="H5" i="15" s="1"/>
  <c r="H4" i="15" s="1"/>
  <c r="I20" i="1" s="1"/>
  <c r="E8" i="14"/>
  <c r="E9" i="14" s="1"/>
  <c r="E4" i="14"/>
  <c r="E5" i="14" s="1"/>
  <c r="D10" i="14" s="1"/>
  <c r="I19" i="1" s="1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39" i="13"/>
  <c r="F38" i="13"/>
  <c r="F37" i="13" s="1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40" i="13" l="1"/>
  <c r="F3" i="13"/>
  <c r="F23" i="13"/>
  <c r="F65" i="13" s="1"/>
  <c r="I18" i="1" s="1"/>
  <c r="G9" i="12"/>
  <c r="G8" i="12" s="1"/>
  <c r="I9" i="12"/>
  <c r="K9" i="12"/>
  <c r="O9" i="12"/>
  <c r="Q9" i="12"/>
  <c r="Q8" i="12" s="1"/>
  <c r="V9" i="12"/>
  <c r="G10" i="12"/>
  <c r="M10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4" i="12"/>
  <c r="M14" i="12" s="1"/>
  <c r="I14" i="12"/>
  <c r="K14" i="12"/>
  <c r="O14" i="12"/>
  <c r="Q14" i="12"/>
  <c r="V14" i="12"/>
  <c r="G16" i="12"/>
  <c r="I16" i="12"/>
  <c r="K16" i="12"/>
  <c r="M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2" i="12"/>
  <c r="G31" i="12" s="1"/>
  <c r="I51" i="1" s="1"/>
  <c r="I32" i="12"/>
  <c r="I31" i="12" s="1"/>
  <c r="K32" i="12"/>
  <c r="K31" i="12" s="1"/>
  <c r="M32" i="12"/>
  <c r="M31" i="12" s="1"/>
  <c r="O32" i="12"/>
  <c r="O31" i="12" s="1"/>
  <c r="Q32" i="12"/>
  <c r="Q31" i="12" s="1"/>
  <c r="V32" i="12"/>
  <c r="V31" i="12" s="1"/>
  <c r="G35" i="12"/>
  <c r="I35" i="12"/>
  <c r="K35" i="12"/>
  <c r="O35" i="12"/>
  <c r="Q35" i="12"/>
  <c r="V35" i="12"/>
  <c r="G38" i="12"/>
  <c r="M38" i="12" s="1"/>
  <c r="I38" i="12"/>
  <c r="K38" i="12"/>
  <c r="O38" i="12"/>
  <c r="Q38" i="12"/>
  <c r="V38" i="12"/>
  <c r="G40" i="12"/>
  <c r="M40" i="12" s="1"/>
  <c r="I40" i="12"/>
  <c r="K40" i="12"/>
  <c r="O40" i="12"/>
  <c r="Q40" i="12"/>
  <c r="V40" i="12"/>
  <c r="G46" i="12"/>
  <c r="M46" i="12" s="1"/>
  <c r="I46" i="12"/>
  <c r="K46" i="12"/>
  <c r="O46" i="12"/>
  <c r="Q46" i="12"/>
  <c r="V46" i="12"/>
  <c r="G51" i="12"/>
  <c r="M51" i="12" s="1"/>
  <c r="I51" i="12"/>
  <c r="K51" i="12"/>
  <c r="O51" i="12"/>
  <c r="Q51" i="12"/>
  <c r="V51" i="12"/>
  <c r="G52" i="12"/>
  <c r="I52" i="12"/>
  <c r="K52" i="12"/>
  <c r="M52" i="12"/>
  <c r="O52" i="12"/>
  <c r="Q52" i="12"/>
  <c r="V52" i="12"/>
  <c r="G55" i="12"/>
  <c r="M55" i="12" s="1"/>
  <c r="I55" i="12"/>
  <c r="K55" i="12"/>
  <c r="O55" i="12"/>
  <c r="Q55" i="12"/>
  <c r="V55" i="12"/>
  <c r="G58" i="12"/>
  <c r="I58" i="12"/>
  <c r="K58" i="12"/>
  <c r="O58" i="12"/>
  <c r="Q58" i="12"/>
  <c r="V58" i="12"/>
  <c r="G61" i="12"/>
  <c r="M61" i="12" s="1"/>
  <c r="I61" i="12"/>
  <c r="K61" i="12"/>
  <c r="O61" i="12"/>
  <c r="Q61" i="12"/>
  <c r="V61" i="12"/>
  <c r="G64" i="12"/>
  <c r="M64" i="12" s="1"/>
  <c r="I64" i="12"/>
  <c r="K64" i="12"/>
  <c r="O64" i="12"/>
  <c r="Q64" i="12"/>
  <c r="V64" i="12"/>
  <c r="G70" i="12"/>
  <c r="I70" i="12"/>
  <c r="K70" i="12"/>
  <c r="O70" i="12"/>
  <c r="Q70" i="12"/>
  <c r="V70" i="12"/>
  <c r="G73" i="12"/>
  <c r="I73" i="12"/>
  <c r="K73" i="12"/>
  <c r="M73" i="12"/>
  <c r="O73" i="12"/>
  <c r="Q73" i="12"/>
  <c r="V73" i="12"/>
  <c r="G74" i="12"/>
  <c r="M74" i="12" s="1"/>
  <c r="I74" i="12"/>
  <c r="K74" i="12"/>
  <c r="O74" i="12"/>
  <c r="Q74" i="12"/>
  <c r="V74" i="12"/>
  <c r="G76" i="12"/>
  <c r="G75" i="12" s="1"/>
  <c r="I55" i="1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I56" i="1" s="1"/>
  <c r="G80" i="12"/>
  <c r="M80" i="12" s="1"/>
  <c r="M79" i="12" s="1"/>
  <c r="I80" i="12"/>
  <c r="I79" i="12" s="1"/>
  <c r="K80" i="12"/>
  <c r="K79" i="12" s="1"/>
  <c r="O80" i="12"/>
  <c r="O79" i="12" s="1"/>
  <c r="Q80" i="12"/>
  <c r="Q79" i="12" s="1"/>
  <c r="V80" i="12"/>
  <c r="V79" i="12" s="1"/>
  <c r="G88" i="12"/>
  <c r="M88" i="12" s="1"/>
  <c r="I88" i="12"/>
  <c r="I87" i="12" s="1"/>
  <c r="K88" i="12"/>
  <c r="O88" i="12"/>
  <c r="Q88" i="12"/>
  <c r="Q87" i="12" s="1"/>
  <c r="V88" i="12"/>
  <c r="G91" i="12"/>
  <c r="M91" i="12" s="1"/>
  <c r="I91" i="12"/>
  <c r="K91" i="12"/>
  <c r="O91" i="12"/>
  <c r="O87" i="12" s="1"/>
  <c r="Q91" i="12"/>
  <c r="V91" i="12"/>
  <c r="G93" i="12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7" i="12"/>
  <c r="M97" i="12" s="1"/>
  <c r="I97" i="12"/>
  <c r="K97" i="12"/>
  <c r="O97" i="12"/>
  <c r="Q97" i="12"/>
  <c r="V97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9" i="12"/>
  <c r="M109" i="12" s="1"/>
  <c r="I109" i="12"/>
  <c r="K109" i="12"/>
  <c r="O109" i="12"/>
  <c r="Q109" i="12"/>
  <c r="V109" i="12"/>
  <c r="G111" i="12"/>
  <c r="I111" i="12"/>
  <c r="K111" i="12"/>
  <c r="M111" i="12"/>
  <c r="O111" i="12"/>
  <c r="Q111" i="12"/>
  <c r="V111" i="12"/>
  <c r="G113" i="12"/>
  <c r="M113" i="12" s="1"/>
  <c r="I113" i="12"/>
  <c r="K113" i="12"/>
  <c r="O113" i="12"/>
  <c r="Q113" i="12"/>
  <c r="V113" i="12"/>
  <c r="G125" i="12"/>
  <c r="I59" i="1" s="1"/>
  <c r="G126" i="12"/>
  <c r="M126" i="12" s="1"/>
  <c r="M125" i="12" s="1"/>
  <c r="I126" i="12"/>
  <c r="I125" i="12" s="1"/>
  <c r="K126" i="12"/>
  <c r="K125" i="12" s="1"/>
  <c r="O126" i="12"/>
  <c r="O125" i="12" s="1"/>
  <c r="Q126" i="12"/>
  <c r="Q125" i="12" s="1"/>
  <c r="V126" i="12"/>
  <c r="V125" i="12" s="1"/>
  <c r="G128" i="12"/>
  <c r="M128" i="12" s="1"/>
  <c r="I128" i="12"/>
  <c r="I127" i="12" s="1"/>
  <c r="K128" i="12"/>
  <c r="O128" i="12"/>
  <c r="Q128" i="12"/>
  <c r="V128" i="12"/>
  <c r="G133" i="12"/>
  <c r="M133" i="12" s="1"/>
  <c r="I133" i="12"/>
  <c r="K133" i="12"/>
  <c r="O133" i="12"/>
  <c r="Q133" i="12"/>
  <c r="V133" i="12"/>
  <c r="G146" i="12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49" i="12"/>
  <c r="G148" i="12" s="1"/>
  <c r="I61" i="1" s="1"/>
  <c r="I149" i="12"/>
  <c r="I148" i="12" s="1"/>
  <c r="K149" i="12"/>
  <c r="K148" i="12" s="1"/>
  <c r="O149" i="12"/>
  <c r="O148" i="12" s="1"/>
  <c r="Q149" i="12"/>
  <c r="Q148" i="12" s="1"/>
  <c r="V149" i="12"/>
  <c r="V148" i="12" s="1"/>
  <c r="G151" i="12"/>
  <c r="M151" i="12" s="1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7" i="12"/>
  <c r="M157" i="12" s="1"/>
  <c r="I157" i="12"/>
  <c r="I156" i="12" s="1"/>
  <c r="K157" i="12"/>
  <c r="O157" i="12"/>
  <c r="Q157" i="12"/>
  <c r="V157" i="12"/>
  <c r="G164" i="12"/>
  <c r="M164" i="12" s="1"/>
  <c r="I164" i="12"/>
  <c r="K164" i="12"/>
  <c r="O164" i="12"/>
  <c r="Q164" i="12"/>
  <c r="V164" i="12"/>
  <c r="G165" i="12"/>
  <c r="I165" i="12"/>
  <c r="K165" i="12"/>
  <c r="M165" i="12"/>
  <c r="O165" i="12"/>
  <c r="Q165" i="12"/>
  <c r="V165" i="12"/>
  <c r="G168" i="12"/>
  <c r="M168" i="12" s="1"/>
  <c r="I168" i="12"/>
  <c r="K168" i="12"/>
  <c r="O168" i="12"/>
  <c r="Q168" i="12"/>
  <c r="V168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4" i="12"/>
  <c r="M174" i="12" s="1"/>
  <c r="I174" i="12"/>
  <c r="K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8" i="12"/>
  <c r="M178" i="12" s="1"/>
  <c r="I178" i="12"/>
  <c r="K178" i="12"/>
  <c r="O178" i="12"/>
  <c r="Q178" i="12"/>
  <c r="V178" i="12"/>
  <c r="G180" i="12"/>
  <c r="M180" i="12" s="1"/>
  <c r="I180" i="12"/>
  <c r="K180" i="12"/>
  <c r="O180" i="12"/>
  <c r="Q180" i="12"/>
  <c r="V180" i="12"/>
  <c r="G182" i="12"/>
  <c r="I182" i="12"/>
  <c r="K182" i="12"/>
  <c r="O182" i="12"/>
  <c r="Q182" i="12"/>
  <c r="V182" i="12"/>
  <c r="G183" i="12"/>
  <c r="M183" i="12" s="1"/>
  <c r="I183" i="12"/>
  <c r="K183" i="12"/>
  <c r="O183" i="12"/>
  <c r="Q183" i="12"/>
  <c r="V183" i="12"/>
  <c r="G188" i="12"/>
  <c r="M188" i="12" s="1"/>
  <c r="I188" i="12"/>
  <c r="K188" i="12"/>
  <c r="O188" i="12"/>
  <c r="Q188" i="12"/>
  <c r="V188" i="12"/>
  <c r="G189" i="12"/>
  <c r="M189" i="12" s="1"/>
  <c r="I189" i="12"/>
  <c r="K189" i="12"/>
  <c r="O189" i="12"/>
  <c r="Q189" i="12"/>
  <c r="V189" i="12"/>
  <c r="G192" i="12"/>
  <c r="M192" i="12" s="1"/>
  <c r="I192" i="12"/>
  <c r="K192" i="12"/>
  <c r="O192" i="12"/>
  <c r="Q192" i="12"/>
  <c r="V192" i="12"/>
  <c r="G194" i="12"/>
  <c r="M194" i="12" s="1"/>
  <c r="I194" i="12"/>
  <c r="K194" i="12"/>
  <c r="O194" i="12"/>
  <c r="Q194" i="12"/>
  <c r="V194" i="12"/>
  <c r="G195" i="12"/>
  <c r="M195" i="12" s="1"/>
  <c r="I195" i="12"/>
  <c r="K195" i="12"/>
  <c r="O195" i="12"/>
  <c r="Q195" i="12"/>
  <c r="V195" i="12"/>
  <c r="G208" i="12"/>
  <c r="M208" i="12" s="1"/>
  <c r="I208" i="12"/>
  <c r="K208" i="12"/>
  <c r="O208" i="12"/>
  <c r="Q208" i="12"/>
  <c r="V208" i="12"/>
  <c r="G209" i="12"/>
  <c r="I209" i="12"/>
  <c r="K209" i="12"/>
  <c r="M209" i="12"/>
  <c r="O209" i="12"/>
  <c r="Q209" i="12"/>
  <c r="V209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4" i="12"/>
  <c r="M214" i="12" s="1"/>
  <c r="I214" i="12"/>
  <c r="K214" i="12"/>
  <c r="O214" i="12"/>
  <c r="Q214" i="12"/>
  <c r="V214" i="12"/>
  <c r="Q215" i="12"/>
  <c r="G216" i="12"/>
  <c r="G215" i="12" s="1"/>
  <c r="I67" i="1" s="1"/>
  <c r="I216" i="12"/>
  <c r="I215" i="12" s="1"/>
  <c r="K216" i="12"/>
  <c r="K215" i="12" s="1"/>
  <c r="O216" i="12"/>
  <c r="O215" i="12" s="1"/>
  <c r="Q216" i="12"/>
  <c r="V216" i="12"/>
  <c r="V215" i="12" s="1"/>
  <c r="G222" i="12"/>
  <c r="I222" i="12"/>
  <c r="K222" i="12"/>
  <c r="K221" i="12" s="1"/>
  <c r="O222" i="12"/>
  <c r="Q222" i="12"/>
  <c r="V222" i="12"/>
  <c r="V221" i="12" s="1"/>
  <c r="G223" i="12"/>
  <c r="M223" i="12" s="1"/>
  <c r="I223" i="12"/>
  <c r="K223" i="12"/>
  <c r="O223" i="12"/>
  <c r="Q223" i="12"/>
  <c r="V223" i="12"/>
  <c r="G245" i="12"/>
  <c r="M245" i="12" s="1"/>
  <c r="M244" i="12" s="1"/>
  <c r="I245" i="12"/>
  <c r="I244" i="12" s="1"/>
  <c r="K245" i="12"/>
  <c r="K244" i="12" s="1"/>
  <c r="O245" i="12"/>
  <c r="O244" i="12" s="1"/>
  <c r="Q245" i="12"/>
  <c r="Q244" i="12" s="1"/>
  <c r="V245" i="12"/>
  <c r="V244" i="12" s="1"/>
  <c r="G247" i="12"/>
  <c r="I247" i="12"/>
  <c r="K247" i="12"/>
  <c r="O247" i="12"/>
  <c r="Q247" i="12"/>
  <c r="V247" i="12"/>
  <c r="G248" i="12"/>
  <c r="M248" i="12" s="1"/>
  <c r="I248" i="12"/>
  <c r="K248" i="12"/>
  <c r="O248" i="12"/>
  <c r="Q248" i="12"/>
  <c r="V248" i="12"/>
  <c r="G249" i="12"/>
  <c r="I249" i="12"/>
  <c r="K249" i="12"/>
  <c r="M249" i="12"/>
  <c r="O249" i="12"/>
  <c r="Q249" i="12"/>
  <c r="V249" i="12"/>
  <c r="G250" i="12"/>
  <c r="M250" i="12" s="1"/>
  <c r="I250" i="12"/>
  <c r="K250" i="12"/>
  <c r="O250" i="12"/>
  <c r="Q250" i="12"/>
  <c r="V250" i="12"/>
  <c r="G251" i="12"/>
  <c r="M251" i="12" s="1"/>
  <c r="I251" i="12"/>
  <c r="K251" i="12"/>
  <c r="O251" i="12"/>
  <c r="Q251" i="12"/>
  <c r="V251" i="12"/>
  <c r="G252" i="12"/>
  <c r="M252" i="12" s="1"/>
  <c r="I252" i="12"/>
  <c r="K252" i="12"/>
  <c r="O252" i="12"/>
  <c r="Q252" i="12"/>
  <c r="V252" i="12"/>
  <c r="G253" i="12"/>
  <c r="M253" i="12" s="1"/>
  <c r="I253" i="12"/>
  <c r="K253" i="12"/>
  <c r="O253" i="12"/>
  <c r="Q253" i="12"/>
  <c r="V253" i="12"/>
  <c r="G254" i="12"/>
  <c r="M254" i="12" s="1"/>
  <c r="I254" i="12"/>
  <c r="K254" i="12"/>
  <c r="O254" i="12"/>
  <c r="Q254" i="12"/>
  <c r="V254" i="12"/>
  <c r="AE256" i="12"/>
  <c r="F40" i="1" s="1"/>
  <c r="G127" i="12" l="1"/>
  <c r="I60" i="1" s="1"/>
  <c r="G246" i="12"/>
  <c r="I70" i="1" s="1"/>
  <c r="G221" i="12"/>
  <c r="I68" i="1" s="1"/>
  <c r="G181" i="12"/>
  <c r="I65" i="1" s="1"/>
  <c r="G92" i="12"/>
  <c r="I58" i="1" s="1"/>
  <c r="G34" i="12"/>
  <c r="I52" i="1" s="1"/>
  <c r="Q156" i="12"/>
  <c r="O156" i="12"/>
  <c r="O221" i="12"/>
  <c r="Q169" i="12"/>
  <c r="O34" i="12"/>
  <c r="Q127" i="12"/>
  <c r="K150" i="12"/>
  <c r="M216" i="12"/>
  <c r="M215" i="12" s="1"/>
  <c r="I150" i="12"/>
  <c r="I34" i="12"/>
  <c r="K127" i="12"/>
  <c r="K75" i="12"/>
  <c r="M93" i="12"/>
  <c r="M92" i="12" s="1"/>
  <c r="K87" i="12"/>
  <c r="V156" i="12"/>
  <c r="M87" i="12"/>
  <c r="M13" i="12"/>
  <c r="O169" i="12"/>
  <c r="G87" i="12"/>
  <c r="I57" i="1" s="1"/>
  <c r="Q75" i="12"/>
  <c r="K69" i="12"/>
  <c r="M247" i="12"/>
  <c r="M246" i="12" s="1"/>
  <c r="M222" i="12"/>
  <c r="M221" i="12" s="1"/>
  <c r="K193" i="12"/>
  <c r="O181" i="12"/>
  <c r="M146" i="12"/>
  <c r="M127" i="12"/>
  <c r="K92" i="12"/>
  <c r="O75" i="12"/>
  <c r="I69" i="12"/>
  <c r="M35" i="12"/>
  <c r="M34" i="12" s="1"/>
  <c r="K8" i="12"/>
  <c r="F41" i="1"/>
  <c r="Q246" i="12"/>
  <c r="I193" i="12"/>
  <c r="M182" i="12"/>
  <c r="M181" i="12" s="1"/>
  <c r="M149" i="12"/>
  <c r="M148" i="12" s="1"/>
  <c r="I92" i="12"/>
  <c r="M76" i="12"/>
  <c r="M75" i="12" s="1"/>
  <c r="G69" i="12"/>
  <c r="I54" i="1" s="1"/>
  <c r="K34" i="12"/>
  <c r="I8" i="12"/>
  <c r="V169" i="12"/>
  <c r="K246" i="12"/>
  <c r="V246" i="12"/>
  <c r="O246" i="12"/>
  <c r="I246" i="12"/>
  <c r="I221" i="12"/>
  <c r="M193" i="12"/>
  <c r="K181" i="12"/>
  <c r="M150" i="12"/>
  <c r="V45" i="12"/>
  <c r="Q13" i="12"/>
  <c r="I49" i="1"/>
  <c r="I181" i="12"/>
  <c r="V127" i="12"/>
  <c r="V87" i="12"/>
  <c r="I75" i="12"/>
  <c r="Q45" i="12"/>
  <c r="V13" i="12"/>
  <c r="O13" i="12"/>
  <c r="G45" i="12"/>
  <c r="I53" i="1" s="1"/>
  <c r="O45" i="12"/>
  <c r="V8" i="12"/>
  <c r="F39" i="1"/>
  <c r="F42" i="1" s="1"/>
  <c r="G23" i="1" s="1"/>
  <c r="V92" i="12"/>
  <c r="V193" i="12"/>
  <c r="O127" i="12"/>
  <c r="Q92" i="12"/>
  <c r="V69" i="12"/>
  <c r="O69" i="12"/>
  <c r="K45" i="12"/>
  <c r="V34" i="12"/>
  <c r="K13" i="12"/>
  <c r="K169" i="12"/>
  <c r="M156" i="12"/>
  <c r="V150" i="12"/>
  <c r="G150" i="12"/>
  <c r="I62" i="1" s="1"/>
  <c r="Q221" i="12"/>
  <c r="Q193" i="12"/>
  <c r="V181" i="12"/>
  <c r="I169" i="12"/>
  <c r="K156" i="12"/>
  <c r="Q150" i="12"/>
  <c r="O92" i="12"/>
  <c r="V75" i="12"/>
  <c r="Q69" i="12"/>
  <c r="M70" i="12"/>
  <c r="M69" i="12" s="1"/>
  <c r="I45" i="12"/>
  <c r="Q34" i="12"/>
  <c r="I13" i="12"/>
  <c r="O8" i="12"/>
  <c r="O193" i="12"/>
  <c r="Q181" i="12"/>
  <c r="O150" i="12"/>
  <c r="G13" i="12"/>
  <c r="I50" i="1" s="1"/>
  <c r="M9" i="12"/>
  <c r="M8" i="12" s="1"/>
  <c r="M169" i="12"/>
  <c r="G156" i="12"/>
  <c r="I63" i="1" s="1"/>
  <c r="G193" i="12"/>
  <c r="I66" i="1" s="1"/>
  <c r="G244" i="12"/>
  <c r="I69" i="1" s="1"/>
  <c r="G169" i="12"/>
  <c r="I64" i="1" s="1"/>
  <c r="M58" i="12"/>
  <c r="M45" i="12" s="1"/>
  <c r="AF256" i="12"/>
  <c r="J28" i="1"/>
  <c r="J26" i="1"/>
  <c r="G38" i="1"/>
  <c r="F38" i="1"/>
  <c r="J23" i="1"/>
  <c r="J24" i="1"/>
  <c r="J25" i="1"/>
  <c r="J27" i="1"/>
  <c r="E24" i="1"/>
  <c r="E26" i="1"/>
  <c r="I16" i="1" l="1"/>
  <c r="I17" i="1"/>
  <c r="G40" i="1"/>
  <c r="H40" i="1" s="1"/>
  <c r="I40" i="1" s="1"/>
  <c r="G39" i="1"/>
  <c r="G41" i="1"/>
  <c r="H41" i="1" s="1"/>
  <c r="I41" i="1" s="1"/>
  <c r="I71" i="1"/>
  <c r="J64" i="1" s="1"/>
  <c r="G256" i="12"/>
  <c r="A23" i="1"/>
  <c r="J49" i="1" l="1"/>
  <c r="J58" i="1"/>
  <c r="J50" i="1"/>
  <c r="J51" i="1"/>
  <c r="J68" i="1"/>
  <c r="J65" i="1"/>
  <c r="I21" i="1"/>
  <c r="G25" i="1" s="1"/>
  <c r="J59" i="1"/>
  <c r="J60" i="1"/>
  <c r="J61" i="1"/>
  <c r="J62" i="1"/>
  <c r="J63" i="1"/>
  <c r="J69" i="1"/>
  <c r="J70" i="1"/>
  <c r="J66" i="1"/>
  <c r="J53" i="1"/>
  <c r="J54" i="1"/>
  <c r="J55" i="1"/>
  <c r="J52" i="1"/>
  <c r="G42" i="1"/>
  <c r="H39" i="1"/>
  <c r="H42" i="1" s="1"/>
  <c r="J67" i="1"/>
  <c r="J56" i="1"/>
  <c r="J57" i="1"/>
  <c r="G24" i="1"/>
  <c r="A24" i="1"/>
  <c r="J71" i="1" l="1"/>
  <c r="I39" i="1"/>
  <c r="I42" i="1" s="1"/>
  <c r="A25" i="1"/>
  <c r="G28" i="1"/>
  <c r="G26" i="1" l="1"/>
  <c r="A27" i="1" s="1"/>
  <c r="A26" i="1"/>
  <c r="J41" i="1"/>
  <c r="J39" i="1"/>
  <c r="J42" i="1" s="1"/>
  <c r="J40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Sojka</author>
  </authors>
  <commentList>
    <comment ref="S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<sst xmlns="http://schemas.openxmlformats.org/spreadsheetml/2006/main" count="1597" uniqueCount="629">
  <si>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</si>
  <si>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</si>
  <si>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</si>
  <si>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</si>
  <si>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</si>
  <si>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</si>
  <si>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</si>
  <si>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</si>
  <si>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</si>
  <si>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</si>
  <si>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</si>
  <si>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</si>
  <si>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</si>
  <si>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</si>
  <si>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</si>
  <si>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</si>
  <si>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</si>
  <si>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</si>
  <si>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</si>
  <si>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</si>
  <si>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</si>
  <si>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</si>
  <si>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</si>
  <si>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</si>
  <si>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</si>
  <si>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</si>
  <si>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</si>
  <si>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</si>
  <si>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</si>
  <si>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</si>
  <si>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</si>
  <si>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</si>
  <si>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</si>
  <si>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</si>
  <si>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</si>
  <si>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</si>
  <si>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</si>
  <si>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</si>
  <si>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</si>
  <si>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</si>
  <si>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</t>
  </si>
  <si>
    <t>Úprava šaten 2 NP</t>
  </si>
  <si>
    <t>Objekt:</t>
  </si>
  <si>
    <t>Rozpočet:</t>
  </si>
  <si>
    <t>240313</t>
  </si>
  <si>
    <t>Stavba</t>
  </si>
  <si>
    <t>Celkem za stavbu</t>
  </si>
  <si>
    <t>CZK</t>
  </si>
  <si>
    <t>Rekapitulace dílů</t>
  </si>
  <si>
    <t>Typ dílu</t>
  </si>
  <si>
    <t>0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</si>
  <si>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</si>
  <si>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</si>
  <si>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</si>
  <si>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</si>
  <si>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</si>
  <si>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</si>
  <si>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</si>
  <si>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</si>
  <si>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</si>
  <si>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</si>
  <si>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</si>
  <si>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</si>
  <si>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</si>
  <si>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</si>
  <si>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</si>
  <si>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</si>
  <si>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</si>
  <si>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</si>
  <si>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</si>
  <si>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</si>
  <si>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</si>
  <si>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</si>
  <si>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</si>
  <si>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</si>
  <si>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</si>
  <si>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</si>
  <si>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</si>
  <si>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</si>
  <si>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</si>
  <si>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</si>
  <si>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</si>
  <si>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</si>
  <si>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</si>
  <si>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</si>
  <si>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</si>
  <si>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</si>
  <si>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</si>
  <si>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</si>
  <si>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</si>
  <si>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</si>
  <si>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</si>
  <si>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</si>
  <si>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</si>
  <si>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</si>
  <si>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</si>
  <si>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</si>
  <si>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</si>
  <si>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</si>
  <si>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</si>
  <si>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</si>
  <si>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</si>
  <si>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</si>
  <si>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</si>
  <si>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</si>
  <si>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</si>
  <si>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</si>
  <si>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</si>
  <si>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</si>
  <si>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</si>
  <si>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</si>
  <si>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</si>
  <si>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</si>
  <si>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</si>
  <si>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</si>
  <si>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</si>
  <si>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</si>
  <si>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</si>
  <si>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</si>
  <si>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</si>
  <si>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</si>
  <si>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</si>
  <si>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</si>
  <si>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VRN-01</t>
  </si>
  <si>
    <t>Zařízení staveniště</t>
  </si>
  <si>
    <t>Soubor</t>
  </si>
  <si>
    <t>Vlastní</t>
  </si>
  <si>
    <t>Indiv</t>
  </si>
  <si>
    <t>Práce</t>
  </si>
  <si>
    <t>Běžná</t>
  </si>
  <si>
    <t>POL1_</t>
  </si>
  <si>
    <t>VRN-02</t>
  </si>
  <si>
    <t>Kompletační činnost (IČD)</t>
  </si>
  <si>
    <t>POL1_1</t>
  </si>
  <si>
    <t>VRN-03</t>
  </si>
  <si>
    <t>Provoz investora</t>
  </si>
  <si>
    <t>VRN-04</t>
  </si>
  <si>
    <t>Přesun stavebních kapacit</t>
  </si>
  <si>
    <t>310239211RT2</t>
  </si>
  <si>
    <t>Zazdívka otvorů plochy do 4 m2 cihlami na MVC s použitím suché maltové směsi</t>
  </si>
  <si>
    <t>m3</t>
  </si>
  <si>
    <t>RTS 24/ I</t>
  </si>
  <si>
    <t>0,9*2*0,3*2</t>
  </si>
  <si>
    <t>VV</t>
  </si>
  <si>
    <t>317147320R00</t>
  </si>
  <si>
    <t>Překlad nenosný z pórobetonu 150 x 250 x 1000 mm</t>
  </si>
  <si>
    <t>kus</t>
  </si>
  <si>
    <t>317147321R00</t>
  </si>
  <si>
    <t>Překlad nenosný z pórobetonu PORFIX 150 x 250 x 1200 mm</t>
  </si>
  <si>
    <t>342255028R00</t>
  </si>
  <si>
    <t>Příčky z desek porobetonových tl. 150 mm</t>
  </si>
  <si>
    <t>m2</t>
  </si>
  <si>
    <t>2,6*(5,15+2,85*3+1,7+1,15)</t>
  </si>
  <si>
    <t>-0,7*1,97*2</t>
  </si>
  <si>
    <t>-0,8*1,97</t>
  </si>
  <si>
    <t>-0,6*1,97</t>
  </si>
  <si>
    <t>342948111R00</t>
  </si>
  <si>
    <t>Ukotvení příček k cihelné konstrukci kotvami na hmoždinky</t>
  </si>
  <si>
    <t>m</t>
  </si>
  <si>
    <t>2,6*4</t>
  </si>
  <si>
    <t>346275115R00</t>
  </si>
  <si>
    <t>Přizdívky z desek porobetonových tl. 150 mm</t>
  </si>
  <si>
    <t xml:space="preserve">m.č.3 : </t>
  </si>
  <si>
    <t>1,2*1</t>
  </si>
  <si>
    <t>m.č.5 : 1,2*1,1</t>
  </si>
  <si>
    <t>317941212RA0</t>
  </si>
  <si>
    <t>Překlad z nosníků I č. 160, dl.1,5 m, zdivo 300 mm vybourání rýhy, dodávka překladu</t>
  </si>
  <si>
    <t>Agregovaná položka</t>
  </si>
  <si>
    <t>POL2_</t>
  </si>
  <si>
    <t>317100011RA1</t>
  </si>
  <si>
    <t>Dodatečná montáž překladu, otvor šířky do 105 cm vybourání rýhy, dodávka překladu</t>
  </si>
  <si>
    <t>342261112RS1</t>
  </si>
  <si>
    <t>Příčka sádrokarton. ocel.kce, 1x oplášť. tl.100 mm desky standard tl.12,5 mm, izol. minerál tl.6 cm</t>
  </si>
  <si>
    <t>2,6*(2,5+1,9)</t>
  </si>
  <si>
    <t>342266998RT1</t>
  </si>
  <si>
    <t>Příplatek pro obklad za plochu do 5 m2 plochy do 2 m2</t>
  </si>
  <si>
    <t>1,87</t>
  </si>
  <si>
    <t>1,4*1,15</t>
  </si>
  <si>
    <t>342266998RT2</t>
  </si>
  <si>
    <t>Příplatek pro obklad za plochu do 5 m2 plochy 2 - 5 m2</t>
  </si>
  <si>
    <t>2,9+3</t>
  </si>
  <si>
    <t>342264051RT3</t>
  </si>
  <si>
    <t>Podhled sádrokartonový na zavěšenou ocel. konstr. desky standard impreg. tl. 12,5 mm, bez izolace</t>
  </si>
  <si>
    <t xml:space="preserve">m.č.2-5 : </t>
  </si>
  <si>
    <t>5,32+1,87+2,9+3</t>
  </si>
  <si>
    <t xml:space="preserve">doplnění podhledu m.č.1 : </t>
  </si>
  <si>
    <t>602011141RT1</t>
  </si>
  <si>
    <t>Omítka na stěnách štuková vápenná vnitřní , ručně tloušťka vrstvy 2 mm</t>
  </si>
  <si>
    <t xml:space="preserve">příčky porobetonové : </t>
  </si>
  <si>
    <t>37,51*2</t>
  </si>
  <si>
    <t xml:space="preserve">odpočet obkladů : </t>
  </si>
  <si>
    <t>-53,88</t>
  </si>
  <si>
    <t>602011191R00</t>
  </si>
  <si>
    <t xml:space="preserve">Podkladní nátěr na stěnách pod tenkovrstvé omítky </t>
  </si>
  <si>
    <t>612409991RT2</t>
  </si>
  <si>
    <t>Začištění omítek kolem oken,dveří apod. s použitím suché maltové směsi</t>
  </si>
  <si>
    <t>2*(0,7+1,97*2)</t>
  </si>
  <si>
    <t>2*(0,8+1,97*2)</t>
  </si>
  <si>
    <t>612421626R00</t>
  </si>
  <si>
    <t>Omítka vnitřní zdiva, MVC, hladká</t>
  </si>
  <si>
    <t xml:space="preserve">po dozdívkách : </t>
  </si>
  <si>
    <t>0,9*2*2</t>
  </si>
  <si>
    <t>612421637R00</t>
  </si>
  <si>
    <t>Omítka vnitřní zdiva, MVC, štuková</t>
  </si>
  <si>
    <t>612425931RT2</t>
  </si>
  <si>
    <t>Omítka vápenná vnitřního ostění - štuková s použitím suché maltové směsi</t>
  </si>
  <si>
    <t>0,3*(0,7+1,97*2)</t>
  </si>
  <si>
    <t>0,3*(0,8+1,97*2)</t>
  </si>
  <si>
    <t>612481211RT2</t>
  </si>
  <si>
    <t xml:space="preserve">Montáž výztužné sítě(perlinky)do stěrky-vnit.stěny včetně výztužné sítě a stěrkového tmelu </t>
  </si>
  <si>
    <t>632411105RT1</t>
  </si>
  <si>
    <t xml:space="preserve">Samonivelační stěrka , ruční zpracování tl. 5 mm samonivelační polymercementová stěrka </t>
  </si>
  <si>
    <t xml:space="preserve">m.č.2-5+část m.č.1 : </t>
  </si>
  <si>
    <t>5,32+1,87+2,9+3+1,4*1,15</t>
  </si>
  <si>
    <t>632411904R00</t>
  </si>
  <si>
    <t xml:space="preserve">Penetrace savých podkladů </t>
  </si>
  <si>
    <t>632441491R00</t>
  </si>
  <si>
    <t>Broušení anhydritových potěrů - odstranění šlemu</t>
  </si>
  <si>
    <t>642942111RU2</t>
  </si>
  <si>
    <t>Osazení zárubní dveřních ocelových, pl. do 2,5 m2 včetně dodávky zárubně 600 x 1970 x 150 mm</t>
  </si>
  <si>
    <t>642942111RU3</t>
  </si>
  <si>
    <t>Osazení zárubní dveřních ocelových, pl. do 2,5 m2 včetně dodávky zárubně 700 x 1970 x 150 mm</t>
  </si>
  <si>
    <t>642942111RU4</t>
  </si>
  <si>
    <t>Osazení zárubní dveřních ocelových, pl. do 2,5 m2 včetně dodávky zárubně 800 x 1970 x 150 mm</t>
  </si>
  <si>
    <t>941955001R00</t>
  </si>
  <si>
    <t>Lešení lehké pomocné, výška podlahy do 1,2 m</t>
  </si>
  <si>
    <t xml:space="preserve">sdk podhled : </t>
  </si>
  <si>
    <t>14,7</t>
  </si>
  <si>
    <t xml:space="preserve">omítky : </t>
  </si>
  <si>
    <t>37,51*0,3</t>
  </si>
  <si>
    <t xml:space="preserve">příčky sdk : </t>
  </si>
  <si>
    <t>11,44*0,3</t>
  </si>
  <si>
    <t>952901111R00</t>
  </si>
  <si>
    <t>Vyčištění budov o výšce podlaží do 4 m</t>
  </si>
  <si>
    <t xml:space="preserve">m.č.213-219 : </t>
  </si>
  <si>
    <t>21,45+5,8+4,65+1,3+2,5+5+24,85</t>
  </si>
  <si>
    <t>952902110R00</t>
  </si>
  <si>
    <t>Zametání v místnostech, chodbách, na  schodišti a na půdách</t>
  </si>
  <si>
    <t>965048250R00</t>
  </si>
  <si>
    <t>Dočištění povrchu po vybourání dlažeb, MC do 50%</t>
  </si>
  <si>
    <t>965048515R00</t>
  </si>
  <si>
    <t>Broušení betonových povrchů do tl. 5 mm</t>
  </si>
  <si>
    <t xml:space="preserve">m.č.214-218 před pokládkou nových nášlapných vrstev : </t>
  </si>
  <si>
    <t>5,8+4,65+1,3+2,5+5</t>
  </si>
  <si>
    <t>965081713R00</t>
  </si>
  <si>
    <t>Bourání dlažeb keramických tl.10 mm, nad 1 m2</t>
  </si>
  <si>
    <t xml:space="preserve">m.č.214 : </t>
  </si>
  <si>
    <t>5,8</t>
  </si>
  <si>
    <t xml:space="preserve">m.č.216 : </t>
  </si>
  <si>
    <t>1,3</t>
  </si>
  <si>
    <t xml:space="preserve">m.č.217 : </t>
  </si>
  <si>
    <t>2,5</t>
  </si>
  <si>
    <t>968061126R00</t>
  </si>
  <si>
    <t>Vyvěšení dřevěných a plastových dveřních křídel pl. nad 2 m2</t>
  </si>
  <si>
    <t>968072455R00</t>
  </si>
  <si>
    <t>Vybourání kovových dveřních zárubní pl. do 2 m2</t>
  </si>
  <si>
    <t>0,8*1,97*2</t>
  </si>
  <si>
    <t>0,6*1,97</t>
  </si>
  <si>
    <t>0,7*1,97*5</t>
  </si>
  <si>
    <t>971035531R00</t>
  </si>
  <si>
    <t>Vybourání otv. zeď cihel. pl. 1 m2, tl. 15 cm, MC</t>
  </si>
  <si>
    <t>0,9*2</t>
  </si>
  <si>
    <t>971035641R00</t>
  </si>
  <si>
    <t>Vybourání otv. zeď cihel. pl. 4 m2, tl. 30 cm, MC</t>
  </si>
  <si>
    <t>0,3*0,8*2*2</t>
  </si>
  <si>
    <t>978059521R00</t>
  </si>
  <si>
    <t>Odsekání vnitřních obkladů stěn do 2 m2</t>
  </si>
  <si>
    <t>2*(1,15*2+1,3*2)</t>
  </si>
  <si>
    <t>2*(1,4*2+0,9*2)</t>
  </si>
  <si>
    <t>-0,7*1,97</t>
  </si>
  <si>
    <t>2*(1,85*2+1,4*2)</t>
  </si>
  <si>
    <t xml:space="preserve">m.č.218 : </t>
  </si>
  <si>
    <t>1*(0,6*2+2,82)</t>
  </si>
  <si>
    <t>999281145R00</t>
  </si>
  <si>
    <t>Přesun hmot pro opravy a údržbu do v. 6 m, nošením</t>
  </si>
  <si>
    <t>t</t>
  </si>
  <si>
    <t>Přesun hmot</t>
  </si>
  <si>
    <t>POL7_</t>
  </si>
  <si>
    <t>711212005RT1</t>
  </si>
  <si>
    <t>Hydroizolační povlak - stěrka včetně penetrace  tl. 3 mm</t>
  </si>
  <si>
    <t>POL1_7</t>
  </si>
  <si>
    <t xml:space="preserve">pod dlažbu : </t>
  </si>
  <si>
    <t>11,69</t>
  </si>
  <si>
    <t xml:space="preserve">pod obklad : </t>
  </si>
  <si>
    <t>53,88</t>
  </si>
  <si>
    <t>711212601R00</t>
  </si>
  <si>
    <t>Utěsnění detailů při stěrkových hydroizolacích, těsnicí pás do spoje podlaha - stěna</t>
  </si>
  <si>
    <t xml:space="preserve">m.č.2 : </t>
  </si>
  <si>
    <t>(2,85*2+2*2)</t>
  </si>
  <si>
    <t>-0,7</t>
  </si>
  <si>
    <t>(1,675*2+1*2)</t>
  </si>
  <si>
    <t xml:space="preserve">m.č.4 : </t>
  </si>
  <si>
    <t>(1,675*2+1,65*2)</t>
  </si>
  <si>
    <t xml:space="preserve">m.č.5 : </t>
  </si>
  <si>
    <t>(1,1*2+2,85*2)</t>
  </si>
  <si>
    <t>711212602R00</t>
  </si>
  <si>
    <t>Utěsnění detailů při stěrkových hydroizolacích, těsnicí roh vnější, vnitřní do spoje podlaha-stěna</t>
  </si>
  <si>
    <t>998711201R00</t>
  </si>
  <si>
    <t>Přesun hmot pro izolace proti vodě, výšky do 6 m</t>
  </si>
  <si>
    <t>720-01</t>
  </si>
  <si>
    <t>soubor</t>
  </si>
  <si>
    <t>Kalkul</t>
  </si>
  <si>
    <t>766-01</t>
  </si>
  <si>
    <t>Demontáž a likvidace kuchyňské linky</t>
  </si>
  <si>
    <t>766-02</t>
  </si>
  <si>
    <t>D+M dveří 600*1970 mm včetně kování</t>
  </si>
  <si>
    <t>766-03</t>
  </si>
  <si>
    <t>D+M dveří 700*1970 mm včetně kování</t>
  </si>
  <si>
    <t>766-08</t>
  </si>
  <si>
    <t>D+M dveří 800*1970 mm včetně kování</t>
  </si>
  <si>
    <t>998766201R00</t>
  </si>
  <si>
    <t>Přesun hmot pro truhlářské konstr., výšky do 6 m</t>
  </si>
  <si>
    <t>767137801R00</t>
  </si>
  <si>
    <t>Demontáž příček sádrokartonových, roštu</t>
  </si>
  <si>
    <t>2,6*(6,375+1,4+1,15+2,85*3)</t>
  </si>
  <si>
    <t>-0,7*1,97*3</t>
  </si>
  <si>
    <t xml:space="preserve">kolem VZT : </t>
  </si>
  <si>
    <t>2,6*(1,9+2,5)</t>
  </si>
  <si>
    <t>767137803R00</t>
  </si>
  <si>
    <t>Demontáž příček sádrokartonových, desek do suti</t>
  </si>
  <si>
    <t>767581801R00</t>
  </si>
  <si>
    <t>Demontáž podhledů - kazet</t>
  </si>
  <si>
    <t xml:space="preserve">m.č.214-218 : </t>
  </si>
  <si>
    <t>767582800R00</t>
  </si>
  <si>
    <t>Demontáž podhledů - roštů</t>
  </si>
  <si>
    <t>771101210R00</t>
  </si>
  <si>
    <t>Penetrace podkladu pod dlažby</t>
  </si>
  <si>
    <t>771575109RT0</t>
  </si>
  <si>
    <t>Montáž podlah keram.,hladké, tmel, 30x30 cm (lep), (sp)</t>
  </si>
  <si>
    <t>771578011R00</t>
  </si>
  <si>
    <t>Spára podlaha - stěna, silikonem</t>
  </si>
  <si>
    <t>771579791R00</t>
  </si>
  <si>
    <t>Příplatek za plochu podlah keram. do 5 m2 jednotl.</t>
  </si>
  <si>
    <t>771577113RT1</t>
  </si>
  <si>
    <t>Lišta hliníková přechodová, stejná výška dlaždic profil 30/A, samolepicí, šířky 30 mm</t>
  </si>
  <si>
    <t>0,8*5</t>
  </si>
  <si>
    <t>597642031RK</t>
  </si>
  <si>
    <t xml:space="preserve">Dlažba 300 x 300 x 9 mm </t>
  </si>
  <si>
    <t>Specifikace</t>
  </si>
  <si>
    <t>POL3_1</t>
  </si>
  <si>
    <t>13,09*1,1</t>
  </si>
  <si>
    <t>998771201R00</t>
  </si>
  <si>
    <t>Přesun hmot pro podlahy z dlaždic, výšky do 6 m</t>
  </si>
  <si>
    <t>776401800R00</t>
  </si>
  <si>
    <t>Demontáž soklíků nebo lišt, pryžových nebo z PVC</t>
  </si>
  <si>
    <t>776511820RT3</t>
  </si>
  <si>
    <t>Odstranění PVC a koberců lepených s podložkou z ploch do 10 m2</t>
  </si>
  <si>
    <t xml:space="preserve">m.č.215 : </t>
  </si>
  <si>
    <t>4,65</t>
  </si>
  <si>
    <t>5</t>
  </si>
  <si>
    <t>776101121R00</t>
  </si>
  <si>
    <t>Provedení penetrace podkladu pod.povlak.podlahy</t>
  </si>
  <si>
    <t>POL1_0</t>
  </si>
  <si>
    <t>776520010RAF</t>
  </si>
  <si>
    <t>Podlaha povlaková z PVC pásů, soklík podlahovina Standard plus tl. 2,0 mm</t>
  </si>
  <si>
    <t>POL2_0</t>
  </si>
  <si>
    <t xml:space="preserve">doplnění nášlapné plochy do m.č.1 : </t>
  </si>
  <si>
    <t>998776201R00</t>
  </si>
  <si>
    <t>Přesun hmot pro podlahy povlakové, výšky do 6 m</t>
  </si>
  <si>
    <t>781101210RT4</t>
  </si>
  <si>
    <t xml:space="preserve">Penetrace podkladu pod obklady penetrační nátěr </t>
  </si>
  <si>
    <t>781475120RT2</t>
  </si>
  <si>
    <t>Obklad vnitřní stěn keramický, do tmele, 30x60 cm  (lep), (sp)</t>
  </si>
  <si>
    <t>2*(2,85*2+2*2)</t>
  </si>
  <si>
    <t>2*(1,675*2+1*2)</t>
  </si>
  <si>
    <t>2*(1,675*2+1,65*2)</t>
  </si>
  <si>
    <t>2*(1,1*2+2,85*2)</t>
  </si>
  <si>
    <t>781479711R00</t>
  </si>
  <si>
    <t>Příplatek k obkladu stěn keram.,za plochu do 10 m2</t>
  </si>
  <si>
    <t>781491001R00</t>
  </si>
  <si>
    <t>Montáž lišt k obkladům</t>
  </si>
  <si>
    <t>2,6*2+0,6*2+1,1+1</t>
  </si>
  <si>
    <t>597601</t>
  </si>
  <si>
    <t xml:space="preserve">Lišta plastová na obklad </t>
  </si>
  <si>
    <t>RTS 14/ I</t>
  </si>
  <si>
    <t>597813752RK</t>
  </si>
  <si>
    <t>Obkládačka  300 x 600 mm</t>
  </si>
  <si>
    <t>53,88*1,1</t>
  </si>
  <si>
    <t>998781201R00</t>
  </si>
  <si>
    <t>Přesun hmot pro obklady keramické, výšky do 6 m</t>
  </si>
  <si>
    <t>783225100R00</t>
  </si>
  <si>
    <t>Nátěr syntetický kovových konstrukcí 2x + 1x email</t>
  </si>
  <si>
    <t xml:space="preserve">zárubně : </t>
  </si>
  <si>
    <t>0,4*(0,6+1,97*2)</t>
  </si>
  <si>
    <t>0,4*(0,7+1,97*2)*3</t>
  </si>
  <si>
    <t>0,4*(0,8+1,97*2)*3</t>
  </si>
  <si>
    <t>784191101R00</t>
  </si>
  <si>
    <t>Penetrace podkladu univerzální  1x</t>
  </si>
  <si>
    <t>784195112R00</t>
  </si>
  <si>
    <t>Malba Standard, bílá, bez penetrace, 2 x</t>
  </si>
  <si>
    <t xml:space="preserve">m.č.1 : </t>
  </si>
  <si>
    <t>2,6*(6,375*2+4,8*2)</t>
  </si>
  <si>
    <t>1,6*(2,85*2+2*2)</t>
  </si>
  <si>
    <t>1,6*(1,675*2+1*2)</t>
  </si>
  <si>
    <t>1,6*(1,675*2+1,65*2)</t>
  </si>
  <si>
    <t>1,6*(1,1*2+2,85*2)</t>
  </si>
  <si>
    <t xml:space="preserve">m.č.6 : </t>
  </si>
  <si>
    <t>2,6*(4,9*2+7,75*2)</t>
  </si>
  <si>
    <t xml:space="preserve">m.č.7 : </t>
  </si>
  <si>
    <t>2,6*(2,2*2+4,9*2)</t>
  </si>
  <si>
    <t xml:space="preserve">část chodby : </t>
  </si>
  <si>
    <t>2,6*(5,3+1,4+2)</t>
  </si>
  <si>
    <t xml:space="preserve">stropy : </t>
  </si>
  <si>
    <t>25,67+5,32+1,87+2,9+1,6+34,19+10,79</t>
  </si>
  <si>
    <t>11,34*2</t>
  </si>
  <si>
    <t>21-01</t>
  </si>
  <si>
    <t>Elektroinstalace viz samostatný rozpočet</t>
  </si>
  <si>
    <t>979086112R00</t>
  </si>
  <si>
    <t>Nakládání nebo překládání suti a vybouraných hmot</t>
  </si>
  <si>
    <t>Přesun suti</t>
  </si>
  <si>
    <t>POL8_</t>
  </si>
  <si>
    <t>979011211R00</t>
  </si>
  <si>
    <t>Svislá doprava suti a vybour. hmot za 2.NP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</si>
  <si>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</si>
  <si>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</si>
  <si>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</si>
  <si>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</si>
  <si>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</si>
  <si>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</si>
  <si>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</si>
  <si>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</si>
  <si>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</si>
  <si>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recyklaci suť do 10 % příměsí (skup.170107)</t>
  </si>
  <si>
    <t>979093111R00</t>
  </si>
  <si>
    <t>Uložení suti na skládku bez zhutnění</t>
  </si>
  <si>
    <t>SUM</t>
  </si>
  <si>
    <t>Poznámky uchazeče k zadání</t>
  </si>
  <si>
    <t>POPUZIV</t>
  </si>
  <si>
    <t>END</t>
  </si>
  <si>
    <t xml:space="preserve"> ZTI</t>
  </si>
  <si>
    <t>Pořadí</t>
  </si>
  <si>
    <t>Popis</t>
  </si>
  <si>
    <t>mj</t>
  </si>
  <si>
    <t>počet</t>
  </si>
  <si>
    <t>Kč/mj</t>
  </si>
  <si>
    <t>Kč/celkem</t>
  </si>
  <si>
    <t>Voda:</t>
  </si>
  <si>
    <t>demontáže stáv. zařizovacích předmětů</t>
  </si>
  <si>
    <t>soub</t>
  </si>
  <si>
    <t>likvidace zařizovacích předmětů na skládku</t>
  </si>
  <si>
    <t>demontáž a likvidace stávajících rozvodů</t>
  </si>
  <si>
    <t>potrubí pPr DN 32</t>
  </si>
  <si>
    <t>DN 25</t>
  </si>
  <si>
    <t>DN 20</t>
  </si>
  <si>
    <t>izolace návleková d 32/9</t>
  </si>
  <si>
    <t>d 25/9</t>
  </si>
  <si>
    <t>d 20/6</t>
  </si>
  <si>
    <t>KK 1"</t>
  </si>
  <si>
    <t>ks</t>
  </si>
  <si>
    <t>šroubení 1"</t>
  </si>
  <si>
    <t>zástřik d 32/1"</t>
  </si>
  <si>
    <t>d 20/1/2"</t>
  </si>
  <si>
    <t>výustka d 1/2"</t>
  </si>
  <si>
    <t>drážka na potrubí 10x10 cm</t>
  </si>
  <si>
    <t>napojení na stávající rozvody</t>
  </si>
  <si>
    <t>tlaková zkouška</t>
  </si>
  <si>
    <t>podomítková sprchová baterie</t>
  </si>
  <si>
    <t>montáž baterie</t>
  </si>
  <si>
    <t>Odpady:</t>
  </si>
  <si>
    <t>potrubí HT DN 100</t>
  </si>
  <si>
    <t>DN 75</t>
  </si>
  <si>
    <t>DN 50</t>
  </si>
  <si>
    <t>DN 40</t>
  </si>
  <si>
    <t>výustka d 100</t>
  </si>
  <si>
    <t>d 50</t>
  </si>
  <si>
    <t>d 40</t>
  </si>
  <si>
    <t>jádrový vrt přes strop DN 90 mm</t>
  </si>
  <si>
    <t>úprava stávajících rozvodů odpadů</t>
  </si>
  <si>
    <t>duofix do sádrokartonu - WC</t>
  </si>
  <si>
    <t>montáž duofixu</t>
  </si>
  <si>
    <t>sádra stavební</t>
  </si>
  <si>
    <t>Sprchový žlab se spodním vývodem:</t>
  </si>
  <si>
    <t xml:space="preserve">sprchový žlab </t>
  </si>
  <si>
    <t xml:space="preserve">mřížka nerzová ke žlabům </t>
  </si>
  <si>
    <t>Zařizovací předměty:</t>
  </si>
  <si>
    <t>vrchní díl ke sprchové podomítkové baterii</t>
  </si>
  <si>
    <t>hlavice sprchová hlavová cca 20 cm</t>
  </si>
  <si>
    <t>rameno pro hlavovou sprchu</t>
  </si>
  <si>
    <t>montáž hlavové sprchy</t>
  </si>
  <si>
    <t>umyvadlo dit 55 cm</t>
  </si>
  <si>
    <t>upevnění umyvadl</t>
  </si>
  <si>
    <t>sifon. Um.</t>
  </si>
  <si>
    <t>montáž umyvadla</t>
  </si>
  <si>
    <t>rohový ventil</t>
  </si>
  <si>
    <t xml:space="preserve">závěsné WC </t>
  </si>
  <si>
    <t>sedátko WC</t>
  </si>
  <si>
    <t>podložka pod WC</t>
  </si>
  <si>
    <t xml:space="preserve">tlačítko k podomítkovému sprachovači na WC </t>
  </si>
  <si>
    <t>montáž závěsného WC</t>
  </si>
  <si>
    <t>baterka dřezová páková - dodávka</t>
  </si>
  <si>
    <t>keramická výlevka závěsná</t>
  </si>
  <si>
    <t>omezovač teploty 3/4" vč. montáže</t>
  </si>
  <si>
    <t>komponenty k omezovači teploty vč. montáže</t>
  </si>
  <si>
    <t>silikon sanitární</t>
  </si>
  <si>
    <t>nepředvídatelné překážky</t>
  </si>
  <si>
    <t>pomocný materiál</t>
  </si>
  <si>
    <t>režie,doprava</t>
  </si>
  <si>
    <t>Celkem bez DPH</t>
  </si>
  <si>
    <t>ÚT, ELEKTRO, VZT</t>
  </si>
  <si>
    <t>ÚT</t>
  </si>
  <si>
    <t>úprava rozvodů topení,vypuštění a napuštění syst.</t>
  </si>
  <si>
    <t>kpl</t>
  </si>
  <si>
    <t>VZT</t>
  </si>
  <si>
    <t>Demontáž stávající vzduchotechniky, úprava na další montáž, montáž 3ks nových nástěnných ventilátorů  např. radiální ventilátor VORT QUADRO MEDIO , přezkoušení a uvedení do provozu</t>
  </si>
  <si>
    <t>ZTI</t>
  </si>
  <si>
    <t>ÚT, EL a VZT CELKEM</t>
  </si>
  <si>
    <t>SOUPIS PRACÍ</t>
  </si>
  <si>
    <t>PČ</t>
  </si>
  <si>
    <t>Typ</t>
  </si>
  <si>
    <t>Kód</t>
  </si>
  <si>
    <t>J.cena [CZK]</t>
  </si>
  <si>
    <t>Cena celkem [CZK]</t>
  </si>
  <si>
    <t>Náklady soupisu celkem</t>
  </si>
  <si>
    <t>Technologická část</t>
  </si>
  <si>
    <t>D</t>
  </si>
  <si>
    <t>A-00</t>
  </si>
  <si>
    <t>DODÁVKY CELKEM</t>
  </si>
  <si>
    <t>A-02</t>
  </si>
  <si>
    <t>DEMONTÁŽE</t>
  </si>
  <si>
    <t>1</t>
  </si>
  <si>
    <t>M</t>
  </si>
  <si>
    <t>Demontáže, odpojení, zajištění</t>
  </si>
  <si>
    <t>B-00</t>
  </si>
  <si>
    <t>MATERIÁL CELKEM</t>
  </si>
  <si>
    <t>B-01</t>
  </si>
  <si>
    <t>Materiál</t>
  </si>
  <si>
    <t>MAT_072</t>
  </si>
  <si>
    <t>Svítidlo LED bytové vestavné podhledové čtvercové</t>
  </si>
  <si>
    <t>MAT_023</t>
  </si>
  <si>
    <t>Vypínač č.1,5,6, zapuštěný IP20 230V, 10A - řazení 1 , Tango 3558A-06940 B</t>
  </si>
  <si>
    <t>MAT_029</t>
  </si>
  <si>
    <t>Spínač pohybový/soumrakový, zapuštěný, 230V, 10A - řazení 360° 3299-22102</t>
  </si>
  <si>
    <t>MAT_033</t>
  </si>
  <si>
    <t>Zásuvka dvojnásobná 230V/16A, IP20, Tango 5512A-2349 B</t>
  </si>
  <si>
    <t>MAT_036</t>
  </si>
  <si>
    <t>Rámeček jednonásobný  ABB, Tango</t>
  </si>
  <si>
    <t>MAT_040</t>
  </si>
  <si>
    <t>Kryt jednoduchý  3558A-A651 B</t>
  </si>
  <si>
    <t>MAT_019</t>
  </si>
  <si>
    <t>Vodič zž HO7V-K 6</t>
  </si>
  <si>
    <t>MAT_101</t>
  </si>
  <si>
    <t>Kabelový štítek PE 40x16mm (barva přírodní)</t>
  </si>
  <si>
    <t>MAT_102</t>
  </si>
  <si>
    <t>Stahovací páska VPP 4/300</t>
  </si>
  <si>
    <t>bal.</t>
  </si>
  <si>
    <t>MAT_001</t>
  </si>
  <si>
    <t>Wago svorka 221-413</t>
  </si>
  <si>
    <t>MAT_003</t>
  </si>
  <si>
    <t>Krabice univerzální KU 68-1901</t>
  </si>
  <si>
    <t>MAT_004</t>
  </si>
  <si>
    <t>Víčko na univerzální krabici KO 68</t>
  </si>
  <si>
    <t>MAT_005</t>
  </si>
  <si>
    <t>Krabice přístrojová KP 67/2_KA</t>
  </si>
  <si>
    <t>MAT_015</t>
  </si>
  <si>
    <t>Trubka ohebná - husí krk 1425_K50D</t>
  </si>
  <si>
    <t>MAT_096</t>
  </si>
  <si>
    <t>Kabelové sedlo pro pásky HC-1</t>
  </si>
  <si>
    <t>MAT_097</t>
  </si>
  <si>
    <t>Šroubový komplet (hmoždinka, šroub, podložka)  M3</t>
  </si>
  <si>
    <t>MAT_117</t>
  </si>
  <si>
    <t>Instalační lišta 20/20</t>
  </si>
  <si>
    <t>MAT_122</t>
  </si>
  <si>
    <t>Spona pro uchycení kabelů 0 106 82</t>
  </si>
  <si>
    <t>B-03</t>
  </si>
  <si>
    <t>Kabely</t>
  </si>
  <si>
    <t>k1</t>
  </si>
  <si>
    <t>CYKY-J 3x2,5</t>
  </si>
  <si>
    <t>k2</t>
  </si>
  <si>
    <t>CYKY-J 3x1,5</t>
  </si>
  <si>
    <t>k8.3</t>
  </si>
  <si>
    <t>CYKY-O 3x1,5</t>
  </si>
  <si>
    <t>M-00</t>
  </si>
  <si>
    <t>MONTÁŽ CELKEM</t>
  </si>
  <si>
    <t>741</t>
  </si>
  <si>
    <t>Elektroinstalace - silnoproud</t>
  </si>
  <si>
    <t>K</t>
  </si>
  <si>
    <t>741122211</t>
  </si>
  <si>
    <t>Montáž kabel Cu plný kulatý žíla 3x1,5 až 6 mm2 uložený volně (CYKY)</t>
  </si>
  <si>
    <t>741122122</t>
  </si>
  <si>
    <t>Montáž kabel Cu plný kulatý žíla 3x1,5 až 6 mm2 zatažený v trubkách (např. CYKY)</t>
  </si>
  <si>
    <t>741128001</t>
  </si>
  <si>
    <t>Ostatní práce při montáži vodičů a kabelů - odjutování a očištění</t>
  </si>
  <si>
    <t>741110062</t>
  </si>
  <si>
    <t>Montáž trubka plastová ohebná D přes 23 do 35 mm uložená pod omítku</t>
  </si>
  <si>
    <t>741128002</t>
  </si>
  <si>
    <t>Ostatní práce při montáži vodičů a kabelů - označení dalším štítkem</t>
  </si>
  <si>
    <t>741110512</t>
  </si>
  <si>
    <t>Montáž lišta a kanálek vkládací šířky přes 10 do 40 mm s víčkem</t>
  </si>
  <si>
    <t>741112021</t>
  </si>
  <si>
    <t>Montáž krabice nástěnná plastová čtyřhranná do 100x100 mm</t>
  </si>
  <si>
    <t>741112001</t>
  </si>
  <si>
    <t>Montáž krabice zapuštěná plastová kruhová</t>
  </si>
  <si>
    <t>741310101</t>
  </si>
  <si>
    <t>Montáž vypínač (polo)zapuštěný bezšroubové připojení 1-jednopólový</t>
  </si>
  <si>
    <t>741310122</t>
  </si>
  <si>
    <t>Montáž přepínač (polo)zapuštěný bezšroubové připojení 6-střídavý</t>
  </si>
  <si>
    <t>741311004</t>
  </si>
  <si>
    <t>Montáž čidlo pohybu nástěnné se zapojením vodičů</t>
  </si>
  <si>
    <t>741313003</t>
  </si>
  <si>
    <t>Montáž zásuvka (polo)zapuštěná bezšroubové připojení 2x(2P+PE) dvojnásobná</t>
  </si>
  <si>
    <t>741372112</t>
  </si>
  <si>
    <t>Montáž svítidlo LED bytové vestavné podhledové čtvercové do 0,36 m2</t>
  </si>
  <si>
    <t>46-M</t>
  </si>
  <si>
    <t>Zemní práce při extr.mont.pracích</t>
  </si>
  <si>
    <t>460680582</t>
  </si>
  <si>
    <t>Vysekání rýh pro montáž trubek a kabelů v cihelných zdech hloubky do 3 cm a šířky do 5 cm</t>
  </si>
  <si>
    <t>460932111</t>
  </si>
  <si>
    <t>Osazení hmoždinek pro elektroinstalace včetně vyvrtání otvoru ve stěnách cihelných průměru do 8 mm</t>
  </si>
  <si>
    <t>460941212</t>
  </si>
  <si>
    <t>Vyplnění a omítnutí rýh při elektroinstalacích ve stěnách hloubky do 3 cm a šířky do 5 cm</t>
  </si>
  <si>
    <t>468091112</t>
  </si>
  <si>
    <t>Vysekání kapes a výklenků ve zdivu z lehkých betonů, dutých cihel a tvárnic pro krabice 10x10x8 cm</t>
  </si>
  <si>
    <t>468101321</t>
  </si>
  <si>
    <t>Vysekání rýh pro montáž trubek a kabelů v betonových podlahách a mazaninách hl do 7 cm a š do 7 cm</t>
  </si>
  <si>
    <t>MR-01</t>
  </si>
  <si>
    <t>Revize a zkoušky</t>
  </si>
  <si>
    <t>210280002</t>
  </si>
  <si>
    <t>Zkoušky a prohlídky el rozvodů a zařízení celková prohlídka pro objem mtž prací do 500 000 Kč</t>
  </si>
  <si>
    <t>210280541</t>
  </si>
  <si>
    <t>Měření impedance nulové smyčky okruhu vedení jednofázového</t>
  </si>
  <si>
    <t>580106017</t>
  </si>
  <si>
    <t>Kontrola sledu fází</t>
  </si>
  <si>
    <t>měření</t>
  </si>
  <si>
    <t>741820102</t>
  </si>
  <si>
    <t>Měření intenzity osvětlení</t>
  </si>
  <si>
    <t>ÚT, VZT</t>
  </si>
  <si>
    <t>EL</t>
  </si>
  <si>
    <t>sprchový kout 120x90 vč. zástěny</t>
  </si>
  <si>
    <t>Oprava šaten dorostenců – FC Brněnské Ivanovice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</si>
</sst>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#,##0.00000"/>
    <numFmt numFmtId="167" formatCode="_-* #,##0.00\ [$Kč-405]_-;\-* #,##0.00\ [$Kč-405]_-;_-* &quot;-&quot;??\ [$Kč-405]_-;_-@_-"/>
    <numFmt numFmtId="168" formatCode="#,##0.000"/>
  </numFmts>
  <fonts count="42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000000"/>
      <name val="Arial CE1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b/>
      <sz val="8"/>
      <color rgb="FF000000"/>
      <name val="Arial CE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4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FF0F2"/>
      </patternFill>
    </fill>
    <fill>
      <patternFill patternType="solid">
        <fgColor theme="0"/>
        <bgColor indexed="64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9" fillId="0" borderId="0" applyNumberFormat="0" applyBorder="0" applyProtection="0"/>
    <xf numFmtId="0" fontId="19" fillId="0" borderId="0" applyNumberFormat="0" applyBorder="0" applyProtection="0"/>
    <xf numFmtId="0" fontId="19" fillId="0" borderId="0" applyNumberFormat="0" applyBorder="0" applyProtection="0"/>
    <xf numFmtId="164" fontId="29" fillId="0" borderId="0" applyFont="0" applyFill="0" applyBorder="0" applyAlignment="0" applyProtection="0"/>
  </cellStyleXfs>
  <cellXfs count="38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top"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5" fontId="7" fillId="0" borderId="35" xfId="0" applyNumberFormat="1" applyFont="1" applyBorder="1" applyAlignment="1">
      <alignment vertical="center"/>
    </xf>
    <xf numFmtId="165" fontId="7" fillId="2" borderId="39" xfId="0" applyNumberFormat="1" applyFont="1" applyFill="1" applyBorder="1" applyAlignment="1">
      <alignment vertical="center"/>
    </xf>
    <xf numFmtId="165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6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6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6" fontId="17" fillId="0" borderId="0" xfId="0" applyNumberFormat="1" applyFont="1" applyBorder="1" applyAlignment="1">
      <alignment horizontal="center" vertical="top" wrapText="1" shrinkToFit="1"/>
    </xf>
    <xf numFmtId="166" fontId="17" fillId="0" borderId="0" xfId="0" applyNumberFormat="1" applyFont="1" applyBorder="1" applyAlignment="1">
      <alignment vertical="top" wrapText="1" shrinkToFit="1"/>
    </xf>
    <xf numFmtId="166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6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6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6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6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2" fillId="6" borderId="48" xfId="2" applyFont="1" applyFill="1" applyBorder="1" applyAlignment="1">
      <alignment vertical="center"/>
    </xf>
    <xf numFmtId="0" fontId="22" fillId="6" borderId="48" xfId="2" applyFont="1" applyFill="1" applyBorder="1" applyAlignment="1">
      <alignment horizontal="center" vertical="center"/>
    </xf>
    <xf numFmtId="4" fontId="22" fillId="6" borderId="48" xfId="2" applyNumberFormat="1" applyFont="1" applyFill="1" applyBorder="1" applyAlignment="1">
      <alignment horizontal="right" vertical="center"/>
    </xf>
    <xf numFmtId="4" fontId="22" fillId="6" borderId="49" xfId="2" applyNumberFormat="1" applyFont="1" applyFill="1" applyBorder="1" applyAlignment="1">
      <alignment horizontal="right" vertical="center"/>
    </xf>
    <xf numFmtId="0" fontId="18" fillId="5" borderId="50" xfId="0" applyFont="1" applyFill="1" applyBorder="1" applyAlignment="1">
      <alignment horizontal="center" vertical="center"/>
    </xf>
    <xf numFmtId="0" fontId="22" fillId="6" borderId="39" xfId="2" applyFont="1" applyFill="1" applyBorder="1" applyAlignment="1"/>
    <xf numFmtId="0" fontId="22" fillId="6" borderId="39" xfId="2" applyFont="1" applyFill="1" applyBorder="1" applyAlignment="1">
      <alignment horizontal="center"/>
    </xf>
    <xf numFmtId="4" fontId="22" fillId="6" borderId="39" xfId="2" applyNumberFormat="1" applyFont="1" applyFill="1" applyBorder="1" applyAlignment="1"/>
    <xf numFmtId="4" fontId="22" fillId="6" borderId="51" xfId="2" applyNumberFormat="1" applyFont="1" applyFill="1" applyBorder="1" applyAlignment="1"/>
    <xf numFmtId="0" fontId="18" fillId="0" borderId="50" xfId="0" applyFont="1" applyBorder="1" applyAlignment="1">
      <alignment horizontal="center" vertical="center"/>
    </xf>
    <xf numFmtId="0" fontId="23" fillId="0" borderId="39" xfId="2" applyFont="1" applyFill="1" applyBorder="1" applyAlignment="1"/>
    <xf numFmtId="0" fontId="23" fillId="0" borderId="39" xfId="2" applyFont="1" applyFill="1" applyBorder="1" applyAlignment="1">
      <alignment horizontal="center"/>
    </xf>
    <xf numFmtId="4" fontId="23" fillId="0" borderId="39" xfId="2" applyNumberFormat="1" applyFont="1" applyFill="1" applyBorder="1" applyAlignment="1"/>
    <xf numFmtId="4" fontId="23" fillId="0" borderId="51" xfId="2" applyNumberFormat="1" applyFont="1" applyFill="1" applyBorder="1" applyAlignment="1"/>
    <xf numFmtId="0" fontId="23" fillId="7" borderId="39" xfId="2" applyFont="1" applyFill="1" applyBorder="1" applyAlignment="1">
      <alignment horizontal="center"/>
    </xf>
    <xf numFmtId="4" fontId="23" fillId="8" borderId="39" xfId="2" applyNumberFormat="1" applyFont="1" applyFill="1" applyBorder="1" applyAlignment="1"/>
    <xf numFmtId="4" fontId="23" fillId="9" borderId="39" xfId="2" applyNumberFormat="1" applyFont="1" applyFill="1" applyBorder="1" applyAlignment="1"/>
    <xf numFmtId="0" fontId="23" fillId="7" borderId="39" xfId="2" applyFont="1" applyFill="1" applyBorder="1" applyAlignment="1"/>
    <xf numFmtId="4" fontId="23" fillId="7" borderId="51" xfId="2" applyNumberFormat="1" applyFont="1" applyFill="1" applyBorder="1" applyAlignment="1"/>
    <xf numFmtId="0" fontId="23" fillId="7" borderId="39" xfId="0" applyFont="1" applyFill="1" applyBorder="1"/>
    <xf numFmtId="0" fontId="23" fillId="7" borderId="39" xfId="0" applyFont="1" applyFill="1" applyBorder="1" applyAlignment="1">
      <alignment horizontal="center"/>
    </xf>
    <xf numFmtId="0" fontId="24" fillId="0" borderId="0" xfId="2" applyFont="1" applyFill="1" applyAlignment="1"/>
    <xf numFmtId="0" fontId="24" fillId="0" borderId="0" xfId="2" applyFont="1" applyFill="1" applyAlignment="1">
      <alignment horizontal="center"/>
    </xf>
    <xf numFmtId="4" fontId="24" fillId="0" borderId="0" xfId="2" applyNumberFormat="1" applyFont="1" applyFill="1" applyAlignment="1"/>
    <xf numFmtId="0" fontId="22" fillId="0" borderId="55" xfId="3" applyFont="1" applyFill="1" applyBorder="1" applyAlignment="1">
      <alignment horizontal="center"/>
    </xf>
    <xf numFmtId="0" fontId="23" fillId="0" borderId="56" xfId="3" applyFont="1" applyFill="1" applyBorder="1" applyAlignment="1">
      <alignment horizontal="center"/>
    </xf>
    <xf numFmtId="4" fontId="23" fillId="0" borderId="56" xfId="3" applyNumberFormat="1" applyFont="1" applyFill="1" applyBorder="1" applyAlignment="1"/>
    <xf numFmtId="0" fontId="26" fillId="6" borderId="56" xfId="3" applyFont="1" applyFill="1" applyBorder="1" applyAlignment="1"/>
    <xf numFmtId="4" fontId="26" fillId="6" borderId="56" xfId="3" applyNumberFormat="1" applyFont="1" applyFill="1" applyBorder="1" applyAlignment="1"/>
    <xf numFmtId="0" fontId="28" fillId="0" borderId="0" xfId="3" applyFont="1" applyFill="1" applyAlignment="1"/>
    <xf numFmtId="0" fontId="26" fillId="6" borderId="55" xfId="4" applyFont="1" applyFill="1" applyBorder="1" applyAlignment="1">
      <alignment vertical="center"/>
    </xf>
    <xf numFmtId="0" fontId="26" fillId="6" borderId="55" xfId="4" applyFont="1" applyFill="1" applyBorder="1" applyAlignment="1">
      <alignment horizontal="left" vertical="center"/>
    </xf>
    <xf numFmtId="4" fontId="26" fillId="6" borderId="55" xfId="4" applyNumberFormat="1" applyFont="1" applyFill="1" applyBorder="1" applyAlignment="1">
      <alignment vertical="center"/>
    </xf>
    <xf numFmtId="0" fontId="23" fillId="7" borderId="56" xfId="4" applyFont="1" applyFill="1" applyBorder="1" applyAlignment="1">
      <alignment horizontal="center" vertical="center"/>
    </xf>
    <xf numFmtId="4" fontId="23" fillId="7" borderId="56" xfId="4" applyNumberFormat="1" applyFont="1" applyFill="1" applyBorder="1" applyAlignment="1">
      <alignment vertical="center"/>
    </xf>
    <xf numFmtId="0" fontId="26" fillId="6" borderId="54" xfId="4" applyFont="1" applyFill="1" applyBorder="1" applyAlignment="1">
      <alignment vertical="center"/>
    </xf>
    <xf numFmtId="0" fontId="26" fillId="6" borderId="54" xfId="4" applyFont="1" applyFill="1" applyBorder="1" applyAlignment="1">
      <alignment horizontal="left" vertical="center"/>
    </xf>
    <xf numFmtId="4" fontId="26" fillId="6" borderId="54" xfId="4" applyNumberFormat="1" applyFont="1" applyFill="1" applyBorder="1" applyAlignment="1">
      <alignment vertical="center"/>
    </xf>
    <xf numFmtId="0" fontId="19" fillId="0" borderId="0" xfId="3" applyFont="1" applyFill="1" applyAlignment="1"/>
    <xf numFmtId="0" fontId="26" fillId="6" borderId="57" xfId="3" applyFont="1" applyFill="1" applyBorder="1" applyAlignment="1">
      <alignment vertical="center"/>
    </xf>
    <xf numFmtId="0" fontId="26" fillId="6" borderId="58" xfId="3" applyFont="1" applyFill="1" applyBorder="1" applyAlignment="1"/>
    <xf numFmtId="0" fontId="26" fillId="6" borderId="59" xfId="3" applyFont="1" applyFill="1" applyBorder="1" applyAlignment="1"/>
    <xf numFmtId="0" fontId="22" fillId="0" borderId="60" xfId="3" applyFont="1" applyFill="1" applyBorder="1" applyAlignment="1"/>
    <xf numFmtId="0" fontId="22" fillId="0" borderId="61" xfId="3" applyFont="1" applyFill="1" applyBorder="1" applyAlignment="1">
      <alignment horizontal="center"/>
    </xf>
    <xf numFmtId="0" fontId="23" fillId="0" borderId="62" xfId="3" applyFont="1" applyFill="1" applyBorder="1" applyAlignment="1"/>
    <xf numFmtId="4" fontId="23" fillId="0" borderId="63" xfId="3" applyNumberFormat="1" applyFont="1" applyFill="1" applyBorder="1" applyAlignment="1"/>
    <xf numFmtId="0" fontId="26" fillId="6" borderId="62" xfId="3" applyFont="1" applyFill="1" applyBorder="1" applyAlignment="1"/>
    <xf numFmtId="4" fontId="26" fillId="6" borderId="63" xfId="3" applyNumberFormat="1" applyFont="1" applyFill="1" applyBorder="1" applyAlignment="1"/>
    <xf numFmtId="0" fontId="27" fillId="7" borderId="1" xfId="3" applyFont="1" applyFill="1" applyBorder="1" applyAlignment="1"/>
    <xf numFmtId="0" fontId="27" fillId="7" borderId="0" xfId="3" applyFont="1" applyFill="1" applyBorder="1" applyAlignment="1"/>
    <xf numFmtId="4" fontId="27" fillId="7" borderId="0" xfId="3" applyNumberFormat="1" applyFont="1" applyFill="1" applyBorder="1" applyAlignment="1"/>
    <xf numFmtId="4" fontId="27" fillId="7" borderId="2" xfId="3" applyNumberFormat="1" applyFont="1" applyFill="1" applyBorder="1" applyAlignment="1"/>
    <xf numFmtId="0" fontId="26" fillId="6" borderId="60" xfId="4" applyFont="1" applyFill="1" applyBorder="1" applyAlignment="1">
      <alignment vertical="center"/>
    </xf>
    <xf numFmtId="4" fontId="26" fillId="6" borderId="61" xfId="4" applyNumberFormat="1" applyFont="1" applyFill="1" applyBorder="1" applyAlignment="1">
      <alignment vertical="center"/>
    </xf>
    <xf numFmtId="0" fontId="23" fillId="7" borderId="62" xfId="4" applyFont="1" applyFill="1" applyBorder="1" applyAlignment="1">
      <alignment vertical="center" wrapText="1"/>
    </xf>
    <xf numFmtId="4" fontId="23" fillId="7" borderId="63" xfId="4" applyNumberFormat="1" applyFont="1" applyFill="1" applyBorder="1" applyAlignment="1">
      <alignment vertical="center"/>
    </xf>
    <xf numFmtId="0" fontId="26" fillId="6" borderId="64" xfId="0" applyFont="1" applyFill="1" applyBorder="1" applyAlignment="1">
      <alignment vertical="center"/>
    </xf>
    <xf numFmtId="4" fontId="26" fillId="6" borderId="65" xfId="4" applyNumberFormat="1" applyFont="1" applyFill="1" applyBorder="1" applyAlignment="1">
      <alignment vertical="center"/>
    </xf>
    <xf numFmtId="0" fontId="25" fillId="5" borderId="3" xfId="3" applyFont="1" applyFill="1" applyBorder="1" applyAlignment="1">
      <alignment vertical="center"/>
    </xf>
    <xf numFmtId="0" fontId="25" fillId="5" borderId="4" xfId="3" applyFont="1" applyFill="1" applyBorder="1" applyAlignment="1"/>
    <xf numFmtId="0" fontId="26" fillId="6" borderId="52" xfId="2" applyFont="1" applyFill="1" applyBorder="1" applyAlignment="1">
      <alignment horizontal="center"/>
    </xf>
    <xf numFmtId="4" fontId="26" fillId="6" borderId="52" xfId="2" applyNumberFormat="1" applyFont="1" applyFill="1" applyBorder="1" applyAlignment="1"/>
    <xf numFmtId="4" fontId="26" fillId="6" borderId="53" xfId="2" applyNumberFormat="1" applyFont="1" applyFill="1" applyBorder="1" applyAlignment="1"/>
    <xf numFmtId="0" fontId="26" fillId="6" borderId="68" xfId="2" applyFont="1" applyFill="1" applyBorder="1" applyAlignment="1"/>
    <xf numFmtId="0" fontId="26" fillId="6" borderId="69" xfId="2" applyFont="1" applyFill="1" applyBorder="1" applyAlignment="1"/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6" fillId="0" borderId="0" xfId="0" applyFont="1"/>
    <xf numFmtId="0" fontId="31" fillId="0" borderId="0" xfId="0" applyFont="1"/>
    <xf numFmtId="0" fontId="0" fillId="0" borderId="37" xfId="0" applyBorder="1" applyAlignment="1">
      <alignment horizontal="left" vertical="center" wrapText="1"/>
    </xf>
    <xf numFmtId="0" fontId="0" fillId="0" borderId="37" xfId="0" applyBorder="1" applyAlignment="1">
      <alignment wrapText="1"/>
    </xf>
    <xf numFmtId="4" fontId="13" fillId="0" borderId="36" xfId="0" applyNumberFormat="1" applyFont="1" applyBorder="1" applyAlignment="1">
      <alignment horizontal="right" vertical="center" indent="1"/>
    </xf>
    <xf numFmtId="4" fontId="13" fillId="0" borderId="38" xfId="0" applyNumberFormat="1" applyFont="1" applyBorder="1" applyAlignment="1">
      <alignment horizontal="right" vertical="center" indent="1"/>
    </xf>
    <xf numFmtId="0" fontId="32" fillId="10" borderId="39" xfId="0" applyFont="1" applyFill="1" applyBorder="1" applyAlignment="1">
      <alignment horizontal="center" vertical="center" wrapText="1"/>
    </xf>
    <xf numFmtId="0" fontId="33" fillId="0" borderId="39" xfId="0" applyFont="1" applyBorder="1" applyAlignment="1">
      <alignment horizontal="left" vertical="center"/>
    </xf>
    <xf numFmtId="0" fontId="31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39" xfId="0" applyFont="1" applyBorder="1" applyAlignment="1">
      <alignment horizontal="left"/>
    </xf>
    <xf numFmtId="0" fontId="35" fillId="0" borderId="39" xfId="0" applyFont="1" applyBorder="1" applyAlignment="1">
      <alignment horizontal="left"/>
    </xf>
    <xf numFmtId="4" fontId="35" fillId="0" borderId="39" xfId="0" applyNumberFormat="1" applyFont="1" applyBorder="1"/>
    <xf numFmtId="0" fontId="36" fillId="0" borderId="39" xfId="0" applyFont="1" applyBorder="1" applyAlignment="1">
      <alignment horizontal="left"/>
    </xf>
    <xf numFmtId="4" fontId="36" fillId="0" borderId="39" xfId="0" applyNumberFormat="1" applyFont="1" applyBorder="1"/>
    <xf numFmtId="0" fontId="37" fillId="11" borderId="39" xfId="0" applyFont="1" applyFill="1" applyBorder="1"/>
    <xf numFmtId="0" fontId="37" fillId="11" borderId="39" xfId="0" applyFont="1" applyFill="1" applyBorder="1" applyAlignment="1">
      <alignment horizontal="left"/>
    </xf>
    <xf numFmtId="4" fontId="37" fillId="11" borderId="39" xfId="0" applyNumberFormat="1" applyFont="1" applyFill="1" applyBorder="1"/>
    <xf numFmtId="0" fontId="38" fillId="0" borderId="39" xfId="0" applyFont="1" applyBorder="1" applyAlignment="1">
      <alignment horizontal="center" vertical="center"/>
    </xf>
    <xf numFmtId="49" fontId="38" fillId="0" borderId="39" xfId="0" applyNumberFormat="1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center" vertical="center" wrapText="1"/>
    </xf>
    <xf numFmtId="168" fontId="38" fillId="0" borderId="39" xfId="0" applyNumberFormat="1" applyFont="1" applyBorder="1" applyAlignment="1">
      <alignment vertical="center"/>
    </xf>
    <xf numFmtId="4" fontId="38" fillId="0" borderId="39" xfId="0" applyNumberFormat="1" applyFont="1" applyBorder="1" applyAlignment="1">
      <alignment vertical="center"/>
    </xf>
    <xf numFmtId="164" fontId="39" fillId="0" borderId="39" xfId="5" applyFont="1" applyBorder="1" applyAlignment="1">
      <alignment vertical="center"/>
    </xf>
    <xf numFmtId="0" fontId="37" fillId="12" borderId="39" xfId="0" applyFont="1" applyFill="1" applyBorder="1"/>
    <xf numFmtId="0" fontId="37" fillId="12" borderId="39" xfId="0" applyFont="1" applyFill="1" applyBorder="1" applyAlignment="1">
      <alignment horizontal="left"/>
    </xf>
    <xf numFmtId="4" fontId="37" fillId="12" borderId="39" xfId="0" applyNumberFormat="1" applyFont="1" applyFill="1" applyBorder="1"/>
    <xf numFmtId="0" fontId="36" fillId="0" borderId="39" xfId="0" applyFont="1" applyBorder="1" applyAlignment="1">
      <alignment horizontal="center" vertical="center"/>
    </xf>
    <xf numFmtId="49" fontId="36" fillId="0" borderId="39" xfId="0" applyNumberFormat="1" applyFont="1" applyBorder="1" applyAlignment="1">
      <alignment horizontal="left" vertical="center" wrapText="1"/>
    </xf>
    <xf numFmtId="0" fontId="36" fillId="0" borderId="39" xfId="0" applyFont="1" applyBorder="1" applyAlignment="1">
      <alignment horizontal="left" vertical="center" wrapText="1"/>
    </xf>
    <xf numFmtId="0" fontId="36" fillId="0" borderId="39" xfId="0" applyFont="1" applyBorder="1" applyAlignment="1">
      <alignment horizontal="center" vertical="center" wrapText="1"/>
    </xf>
    <xf numFmtId="168" fontId="36" fillId="0" borderId="39" xfId="0" applyNumberFormat="1" applyFont="1" applyBorder="1" applyAlignment="1">
      <alignment vertical="center"/>
    </xf>
    <xf numFmtId="4" fontId="36" fillId="0" borderId="39" xfId="0" applyNumberFormat="1" applyFont="1" applyBorder="1" applyAlignment="1">
      <alignment vertical="center"/>
    </xf>
    <xf numFmtId="4" fontId="41" fillId="0" borderId="39" xfId="0" applyNumberFormat="1" applyFont="1" applyBorder="1"/>
    <xf numFmtId="0" fontId="0" fillId="2" borderId="0" xfId="0" applyFill="1" applyBorder="1" applyAlignment="1">
      <alignment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/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0" borderId="37" xfId="0" applyFont="1" applyBorder="1" applyAlignment="1">
      <alignment horizontal="left" vertical="center" wrapText="1"/>
    </xf>
    <xf numFmtId="0" fontId="8" fillId="0" borderId="37" xfId="0" applyFont="1" applyBorder="1" applyAlignment="1">
      <alignment wrapText="1"/>
    </xf>
    <xf numFmtId="1" fontId="8" fillId="0" borderId="37" xfId="0" applyNumberFormat="1" applyFont="1" applyBorder="1" applyAlignment="1">
      <alignment horizontal="right" vertical="center" wrapText="1"/>
    </xf>
    <xf numFmtId="0" fontId="0" fillId="0" borderId="37" xfId="0" applyBorder="1" applyAlignment="1">
      <alignment horizontal="left" vertical="center" indent="1"/>
    </xf>
    <xf numFmtId="0" fontId="8" fillId="0" borderId="37" xfId="0" applyFont="1" applyBorder="1" applyAlignment="1">
      <alignment vertical="center"/>
    </xf>
    <xf numFmtId="1" fontId="8" fillId="0" borderId="36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0" fillId="0" borderId="0" xfId="0" applyBorder="1" applyAlignment="1">
      <alignment horizontal="center"/>
    </xf>
    <xf numFmtId="168" fontId="38" fillId="0" borderId="39" xfId="0" applyNumberFormat="1" applyFont="1" applyFill="1" applyBorder="1" applyAlignment="1">
      <alignment vertical="center"/>
    </xf>
    <xf numFmtId="168" fontId="36" fillId="0" borderId="39" xfId="0" applyNumberFormat="1" applyFont="1" applyFill="1" applyBorder="1" applyAlignment="1">
      <alignment vertical="center"/>
    </xf>
    <xf numFmtId="0" fontId="23" fillId="0" borderId="39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36" xfId="0" applyNumberFormat="1" applyFont="1" applyBorder="1" applyAlignment="1">
      <alignment horizontal="right" vertical="center" indent="1"/>
    </xf>
    <xf numFmtId="4" fontId="13" fillId="0" borderId="38" xfId="0" applyNumberFormat="1" applyFont="1" applyBorder="1" applyAlignment="1">
      <alignment horizontal="right" vertical="center" indent="1"/>
    </xf>
    <xf numFmtId="167" fontId="13" fillId="0" borderId="36" xfId="0" applyNumberFormat="1" applyFont="1" applyBorder="1" applyAlignment="1">
      <alignment horizontal="right" vertical="center" indent="1"/>
    </xf>
    <xf numFmtId="167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36" xfId="0" applyNumberFormat="1" applyFont="1" applyBorder="1" applyAlignment="1">
      <alignment horizontal="right" vertical="center" indent="1"/>
    </xf>
    <xf numFmtId="4" fontId="11" fillId="0" borderId="38" xfId="0" applyNumberFormat="1" applyFont="1" applyBorder="1" applyAlignment="1">
      <alignment horizontal="right" vertical="center" indent="1"/>
    </xf>
    <xf numFmtId="0" fontId="8" fillId="3" borderId="0" xfId="0" applyFont="1" applyFill="1" applyBorder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36" xfId="0" applyNumberFormat="1" applyFont="1" applyBorder="1" applyAlignment="1">
      <alignment horizontal="right" vertical="center"/>
    </xf>
    <xf numFmtId="4" fontId="11" fillId="0" borderId="37" xfId="0" applyNumberFormat="1" applyFont="1" applyBorder="1" applyAlignment="1">
      <alignment horizontal="right" vertical="center"/>
    </xf>
    <xf numFmtId="4" fontId="11" fillId="0" borderId="36" xfId="0" applyNumberFormat="1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167" fontId="11" fillId="0" borderId="36" xfId="0" applyNumberFormat="1" applyFont="1" applyBorder="1" applyAlignment="1">
      <alignment horizontal="right" vertical="center" indent="1"/>
    </xf>
    <xf numFmtId="167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7" fontId="13" fillId="0" borderId="36" xfId="0" applyNumberFormat="1" applyFont="1" applyBorder="1" applyAlignment="1">
      <alignment horizontal="right" vertical="center"/>
    </xf>
    <xf numFmtId="167" fontId="13" fillId="0" borderId="16" xfId="0" applyNumberFormat="1" applyFont="1" applyBorder="1" applyAlignment="1">
      <alignment horizontal="right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0" fillId="0" borderId="0" xfId="2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167" fontId="25" fillId="5" borderId="66" xfId="3" applyNumberFormat="1" applyFont="1" applyFill="1" applyBorder="1" applyAlignment="1">
      <alignment horizontal="center"/>
    </xf>
    <xf numFmtId="167" fontId="25" fillId="5" borderId="67" xfId="3" applyNumberFormat="1" applyFont="1" applyFill="1" applyBorder="1" applyAlignment="1">
      <alignment horizontal="center"/>
    </xf>
    <xf numFmtId="0" fontId="40" fillId="0" borderId="0" xfId="0" applyFont="1" applyAlignment="1">
      <alignment horizontal="center" vertical="center"/>
    </xf>
  </cellXfs>
  <cellStyles count="6">
    <cellStyle name="Čárka" xfId="5" builtinId="3"/>
    <cellStyle name="Normální" xfId="0" builtinId="0"/>
    <cellStyle name="normální 2" xfId="1" xr:uid="{00000000-0005-0000-0000-000002000000}"/>
    <cellStyle name="Normální 3" xfId="2" xr:uid="{00000000-0005-0000-0000-000003000000}"/>
    <cellStyle name="Normální 4" xfId="3" xr:uid="{00000000-0005-0000-0000-000004000000}"/>
    <cellStyle name="Normální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74"/>
  <sheetViews>
    <sheetView showGridLines="0" tabSelected="1" topLeftCell="B1" zoomScaleNormal="100" zoomScaleSheetLayoutView="75" workbookViewId="0">
      <selection activeCell="N6" sqref="N6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45" customWidth="1"/>
    <col min="4" max="4" width="13" style="45" customWidth="1"/>
    <col min="5" max="5" width="9.5703125" style="45" customWidth="1"/>
    <col min="6" max="6" width="11.5703125" customWidth="1"/>
    <col min="7" max="9" width="13" customWidth="1"/>
    <col min="10" max="10" width="5.5703125" customWidth="1"/>
    <col min="11" max="11" width="4.42578125" customWidth="1"/>
    <col min="12" max="15" width="10.5703125" customWidth="1"/>
  </cols>
  <sheetData>
    <row r="1" spans="1:15" ht="33.75" customHeight="1">
      <c r="A1" s="41" t="s">
        <v>37</v>
      </c>
      <c r="B1" s="299" t="s">
        <v>4</v>
      </c>
      <c r="C1" s="300"/>
      <c r="D1" s="300"/>
      <c r="E1" s="300"/>
      <c r="F1" s="300"/>
      <c r="G1" s="300"/>
      <c r="H1" s="300"/>
      <c r="I1" s="300"/>
      <c r="J1" s="301"/>
    </row>
    <row r="2" spans="1:15" ht="36" customHeight="1">
      <c r="A2" s="2"/>
      <c r="B2" s="58" t="s">
        <v>24</v>
      </c>
      <c r="C2" s="272"/>
      <c r="D2" s="273" t="s">
        <v>44</v>
      </c>
      <c r="E2" s="309" t="s">
        <v>628</v>
      </c>
      <c r="F2" s="310"/>
      <c r="G2" s="310"/>
      <c r="H2" s="310"/>
      <c r="I2" s="310"/>
      <c r="J2" s="311"/>
      <c r="O2" s="1"/>
    </row>
    <row r="3" spans="1:15" ht="27" customHeight="1">
      <c r="A3" s="2"/>
      <c r="B3" s="59" t="s">
        <v>42</v>
      </c>
      <c r="C3" s="272"/>
      <c r="D3" s="274" t="s">
        <v>40</v>
      </c>
      <c r="E3" s="312" t="s">
        <v>41</v>
      </c>
      <c r="F3" s="313"/>
      <c r="G3" s="313"/>
      <c r="H3" s="313"/>
      <c r="I3" s="313"/>
      <c r="J3" s="314"/>
    </row>
    <row r="4" spans="1:15" ht="23.25" customHeight="1">
      <c r="A4" s="57">
        <v>1030</v>
      </c>
      <c r="B4" s="60" t="s">
        <v>43</v>
      </c>
      <c r="C4" s="61"/>
      <c r="D4" s="166" t="s">
        <v>40</v>
      </c>
      <c r="E4" s="322" t="s">
        <v>41</v>
      </c>
      <c r="F4" s="323"/>
      <c r="G4" s="323"/>
      <c r="H4" s="323"/>
      <c r="I4" s="323"/>
      <c r="J4" s="324"/>
    </row>
    <row r="5" spans="1:15" ht="24" customHeight="1">
      <c r="A5" s="2"/>
      <c r="B5" s="27" t="s">
        <v>23</v>
      </c>
      <c r="C5" s="275"/>
      <c r="D5" s="327"/>
      <c r="E5" s="328"/>
      <c r="F5" s="328"/>
      <c r="G5" s="328"/>
      <c r="H5" s="276" t="s">
        <v>39</v>
      </c>
      <c r="I5" s="277"/>
      <c r="J5" s="8"/>
    </row>
    <row r="6" spans="1:15" ht="15.75" customHeight="1">
      <c r="A6" s="2"/>
      <c r="B6" s="24"/>
      <c r="C6" s="278"/>
      <c r="D6" s="329"/>
      <c r="E6" s="330"/>
      <c r="F6" s="330"/>
      <c r="G6" s="330"/>
      <c r="H6" s="276" t="s">
        <v>35</v>
      </c>
      <c r="I6" s="277"/>
      <c r="J6" s="8"/>
    </row>
    <row r="7" spans="1:15" ht="15.75" customHeight="1">
      <c r="A7" s="2"/>
      <c r="B7" s="25"/>
      <c r="C7" s="48"/>
      <c r="D7" s="46"/>
      <c r="E7" s="331"/>
      <c r="F7" s="332"/>
      <c r="G7" s="332"/>
      <c r="H7" s="20"/>
      <c r="I7" s="19"/>
      <c r="J7" s="29"/>
    </row>
    <row r="8" spans="1:15" ht="24" hidden="1" customHeight="1">
      <c r="A8" s="2"/>
      <c r="B8" s="27" t="s">
        <v>21</v>
      </c>
      <c r="C8" s="275"/>
      <c r="D8" s="279"/>
      <c r="E8" s="275"/>
      <c r="F8" s="280"/>
      <c r="G8" s="280"/>
      <c r="H8" s="276" t="s">
        <v>39</v>
      </c>
      <c r="I8" s="277"/>
      <c r="J8" s="8"/>
    </row>
    <row r="9" spans="1:15" ht="15.75" hidden="1" customHeight="1">
      <c r="A9" s="2"/>
      <c r="B9" s="2"/>
      <c r="C9" s="275"/>
      <c r="D9" s="279"/>
      <c r="E9" s="275"/>
      <c r="F9" s="280"/>
      <c r="G9" s="280"/>
      <c r="H9" s="276" t="s">
        <v>35</v>
      </c>
      <c r="I9" s="277"/>
      <c r="J9" s="8"/>
    </row>
    <row r="10" spans="1:15" ht="15.75" hidden="1" customHeight="1">
      <c r="A10" s="2"/>
      <c r="B10" s="30"/>
      <c r="C10" s="48"/>
      <c r="D10" s="46"/>
      <c r="E10" s="167"/>
      <c r="F10" s="20"/>
      <c r="G10" s="14"/>
      <c r="H10" s="14"/>
      <c r="I10" s="31"/>
      <c r="J10" s="29"/>
    </row>
    <row r="11" spans="1:15" ht="24" customHeight="1">
      <c r="A11" s="2"/>
      <c r="B11" s="27" t="s">
        <v>20</v>
      </c>
      <c r="C11" s="275"/>
      <c r="D11" s="316"/>
      <c r="E11" s="316"/>
      <c r="F11" s="316"/>
      <c r="G11" s="316"/>
      <c r="H11" s="276" t="s">
        <v>39</v>
      </c>
      <c r="I11" s="281"/>
      <c r="J11" s="8"/>
    </row>
    <row r="12" spans="1:15" ht="15.75" customHeight="1">
      <c r="A12" s="2"/>
      <c r="B12" s="24"/>
      <c r="C12" s="278"/>
      <c r="D12" s="321"/>
      <c r="E12" s="321"/>
      <c r="F12" s="321"/>
      <c r="G12" s="321"/>
      <c r="H12" s="276" t="s">
        <v>35</v>
      </c>
      <c r="I12" s="281"/>
      <c r="J12" s="8"/>
    </row>
    <row r="13" spans="1:15" ht="15.75" customHeight="1">
      <c r="A13" s="2"/>
      <c r="B13" s="25"/>
      <c r="C13" s="48"/>
      <c r="D13" s="62"/>
      <c r="E13" s="325"/>
      <c r="F13" s="326"/>
      <c r="G13" s="326"/>
      <c r="H13" s="16"/>
      <c r="I13" s="19"/>
      <c r="J13" s="29"/>
    </row>
    <row r="14" spans="1:15" ht="24" customHeight="1">
      <c r="A14" s="2"/>
      <c r="B14" s="37" t="s">
        <v>22</v>
      </c>
      <c r="C14" s="49"/>
      <c r="D14" s="50"/>
      <c r="E14" s="51"/>
      <c r="F14" s="38"/>
      <c r="G14" s="38"/>
      <c r="H14" s="39"/>
      <c r="I14" s="38"/>
      <c r="J14" s="40"/>
    </row>
    <row r="15" spans="1:15" ht="32.25" customHeight="1">
      <c r="A15" s="2"/>
      <c r="B15" s="30" t="s">
        <v>33</v>
      </c>
      <c r="C15" s="52"/>
      <c r="D15" s="47"/>
      <c r="E15" s="315"/>
      <c r="F15" s="315"/>
      <c r="G15" s="317"/>
      <c r="H15" s="317"/>
      <c r="I15" s="317" t="s">
        <v>30</v>
      </c>
      <c r="J15" s="318"/>
    </row>
    <row r="16" spans="1:15" ht="23.25" customHeight="1">
      <c r="A16" s="115" t="s">
        <v>26</v>
      </c>
      <c r="B16" s="33" t="s">
        <v>26</v>
      </c>
      <c r="C16" s="239"/>
      <c r="D16" s="240"/>
      <c r="E16" s="305"/>
      <c r="F16" s="306"/>
      <c r="G16" s="305"/>
      <c r="H16" s="306"/>
      <c r="I16" s="307">
        <f>SUMIF(F49:F70,A16,I49:I70)+SUMIF(F49:F70,"PSU",I49:I70)</f>
        <v>0</v>
      </c>
      <c r="J16" s="308"/>
    </row>
    <row r="17" spans="1:10" ht="23.25" customHeight="1">
      <c r="A17" s="115" t="s">
        <v>27</v>
      </c>
      <c r="B17" s="33" t="s">
        <v>27</v>
      </c>
      <c r="C17" s="239"/>
      <c r="D17" s="240"/>
      <c r="E17" s="305"/>
      <c r="F17" s="306"/>
      <c r="G17" s="305"/>
      <c r="H17" s="306"/>
      <c r="I17" s="307">
        <f>SUMIF(F49:F70,A17,I49:I70)</f>
        <v>0</v>
      </c>
      <c r="J17" s="308"/>
    </row>
    <row r="18" spans="1:10" ht="23.25" customHeight="1">
      <c r="A18" s="115" t="s">
        <v>28</v>
      </c>
      <c r="B18" s="33" t="s">
        <v>504</v>
      </c>
      <c r="C18" s="239"/>
      <c r="D18" s="240"/>
      <c r="E18" s="305"/>
      <c r="F18" s="306"/>
      <c r="G18" s="305"/>
      <c r="H18" s="306"/>
      <c r="I18" s="307">
        <f>SUM(ZTI!F65)</f>
        <v>0</v>
      </c>
      <c r="J18" s="308"/>
    </row>
    <row r="19" spans="1:10" ht="23.25" customHeight="1">
      <c r="A19" s="115" t="s">
        <v>94</v>
      </c>
      <c r="B19" s="33" t="s">
        <v>625</v>
      </c>
      <c r="C19" s="239"/>
      <c r="D19" s="240"/>
      <c r="E19" s="305"/>
      <c r="F19" s="306"/>
      <c r="G19" s="305"/>
      <c r="H19" s="306"/>
      <c r="I19" s="307">
        <f>SUM('ÚT, VZT'!D10:E10)</f>
        <v>0</v>
      </c>
      <c r="J19" s="308"/>
    </row>
    <row r="20" spans="1:10" ht="23.25" customHeight="1">
      <c r="A20" s="115"/>
      <c r="B20" s="33" t="s">
        <v>626</v>
      </c>
      <c r="C20" s="239"/>
      <c r="D20" s="240"/>
      <c r="E20" s="241"/>
      <c r="F20" s="242"/>
      <c r="G20" s="241"/>
      <c r="H20" s="242"/>
      <c r="I20" s="346">
        <f>SUM(EL!H4)</f>
        <v>0</v>
      </c>
      <c r="J20" s="347"/>
    </row>
    <row r="21" spans="1:10" ht="23.25" customHeight="1">
      <c r="A21" s="2"/>
      <c r="B21" s="42" t="s">
        <v>30</v>
      </c>
      <c r="C21" s="282"/>
      <c r="D21" s="283"/>
      <c r="E21" s="319"/>
      <c r="F21" s="320"/>
      <c r="G21" s="319"/>
      <c r="H21" s="320"/>
      <c r="I21" s="338">
        <f>SUM(I16:J20)</f>
        <v>0</v>
      </c>
      <c r="J21" s="339"/>
    </row>
    <row r="22" spans="1:10" ht="33" customHeight="1">
      <c r="A22" s="2"/>
      <c r="B22" s="36" t="s">
        <v>34</v>
      </c>
      <c r="C22" s="239"/>
      <c r="D22" s="240"/>
      <c r="E22" s="284"/>
      <c r="F22" s="285"/>
      <c r="G22" s="286"/>
      <c r="H22" s="286"/>
      <c r="I22" s="286"/>
      <c r="J22" s="34"/>
    </row>
    <row r="23" spans="1:10" ht="23.25" customHeight="1">
      <c r="A23" s="2">
        <f>ZakladDPHSni*SazbaDPH1/100</f>
        <v>0</v>
      </c>
      <c r="B23" s="33" t="s">
        <v>13</v>
      </c>
      <c r="C23" s="239"/>
      <c r="D23" s="240"/>
      <c r="E23" s="287">
        <v>12</v>
      </c>
      <c r="F23" s="285" t="s">
        <v>0</v>
      </c>
      <c r="G23" s="336">
        <f>ZakladDPHSniVypocet</f>
        <v>0</v>
      </c>
      <c r="H23" s="337"/>
      <c r="I23" s="337"/>
      <c r="J23" s="34" t="str">
        <f t="shared" ref="J23:J28" si="0">Mena</f>
        <v>CZK</v>
      </c>
    </row>
    <row r="24" spans="1:10" ht="23.25" customHeight="1">
      <c r="A24" s="2">
        <f>(A23-INT(A23))*100</f>
        <v>0</v>
      </c>
      <c r="B24" s="33" t="s">
        <v>14</v>
      </c>
      <c r="C24" s="239"/>
      <c r="D24" s="240"/>
      <c r="E24" s="287">
        <f>SazbaDPH1</f>
        <v>12</v>
      </c>
      <c r="F24" s="285" t="s">
        <v>0</v>
      </c>
      <c r="G24" s="334">
        <f>A23</f>
        <v>0</v>
      </c>
      <c r="H24" s="335"/>
      <c r="I24" s="335"/>
      <c r="J24" s="34" t="str">
        <f t="shared" si="0"/>
        <v>CZK</v>
      </c>
    </row>
    <row r="25" spans="1:10" ht="23.25" customHeight="1">
      <c r="A25" s="2">
        <f>ZakladDPHZakl*SazbaDPH2/100</f>
        <v>0</v>
      </c>
      <c r="B25" s="33" t="s">
        <v>15</v>
      </c>
      <c r="C25" s="239"/>
      <c r="D25" s="240"/>
      <c r="E25" s="287">
        <v>21</v>
      </c>
      <c r="F25" s="285" t="s">
        <v>0</v>
      </c>
      <c r="G25" s="336">
        <f>I21</f>
        <v>0</v>
      </c>
      <c r="H25" s="337"/>
      <c r="I25" s="337"/>
      <c r="J25" s="34" t="str">
        <f t="shared" si="0"/>
        <v>CZK</v>
      </c>
    </row>
    <row r="26" spans="1:10" ht="23.25" customHeight="1">
      <c r="A26" s="2">
        <f>(A25-INT(A25))*100</f>
        <v>0</v>
      </c>
      <c r="B26" s="28" t="s">
        <v>16</v>
      </c>
      <c r="C26" s="53"/>
      <c r="D26" s="47"/>
      <c r="E26" s="54">
        <f>SazbaDPH2</f>
        <v>21</v>
      </c>
      <c r="F26" s="26" t="s">
        <v>0</v>
      </c>
      <c r="G26" s="302">
        <f>A25</f>
        <v>0</v>
      </c>
      <c r="H26" s="303"/>
      <c r="I26" s="303"/>
      <c r="J26" s="32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27" t="s">
        <v>5</v>
      </c>
      <c r="C27" s="288"/>
      <c r="D27" s="289"/>
      <c r="E27" s="288"/>
      <c r="F27" s="290"/>
      <c r="G27" s="304">
        <f>CenaCelkem-(ZakladDPHSni+DPHSni+ZakladDPHZakl+DPHZakl)</f>
        <v>0</v>
      </c>
      <c r="H27" s="304"/>
      <c r="I27" s="304"/>
      <c r="J27" s="35" t="str">
        <f t="shared" si="0"/>
        <v>CZK</v>
      </c>
    </row>
    <row r="28" spans="1:10" ht="27.75" hidden="1" customHeight="1" thickBot="1">
      <c r="A28" s="2"/>
      <c r="B28" s="88" t="s">
        <v>25</v>
      </c>
      <c r="C28" s="89"/>
      <c r="D28" s="89"/>
      <c r="E28" s="90"/>
      <c r="F28" s="91"/>
      <c r="G28" s="340">
        <f>ZakladDPHSniVypocet+ZakladDPHZaklVypocet</f>
        <v>0</v>
      </c>
      <c r="H28" s="341"/>
      <c r="I28" s="341"/>
      <c r="J28" s="92" t="str">
        <f t="shared" si="0"/>
        <v>CZK</v>
      </c>
    </row>
    <row r="29" spans="1:10" ht="27.75" customHeight="1" thickBot="1">
      <c r="A29" s="2">
        <f>(A27-INT(A27))*100</f>
        <v>0</v>
      </c>
      <c r="B29" s="88" t="s">
        <v>36</v>
      </c>
      <c r="C29" s="93"/>
      <c r="D29" s="93"/>
      <c r="E29" s="93"/>
      <c r="F29" s="94"/>
      <c r="G29" s="340">
        <f>A27</f>
        <v>0</v>
      </c>
      <c r="H29" s="340"/>
      <c r="I29" s="340"/>
      <c r="J29" s="95" t="s">
        <v>47</v>
      </c>
    </row>
    <row r="30" spans="1:10" ht="12.75" customHeight="1">
      <c r="A30" s="2"/>
      <c r="B30" s="2"/>
      <c r="C30" s="275"/>
      <c r="D30" s="275"/>
      <c r="E30" s="275"/>
      <c r="F30" s="280"/>
      <c r="G30" s="280"/>
      <c r="H30" s="280"/>
      <c r="I30" s="280"/>
      <c r="J30" s="9"/>
    </row>
    <row r="31" spans="1:10" ht="30" customHeight="1">
      <c r="A31" s="2"/>
      <c r="B31" s="2"/>
      <c r="C31" s="275"/>
      <c r="D31" s="275"/>
      <c r="E31" s="275"/>
      <c r="F31" s="280"/>
      <c r="G31" s="280"/>
      <c r="H31" s="280"/>
      <c r="I31" s="280"/>
      <c r="J31" s="9"/>
    </row>
    <row r="32" spans="1:10" ht="18.75" customHeight="1">
      <c r="A32" s="2"/>
      <c r="B32" s="15"/>
      <c r="C32" s="291" t="s">
        <v>12</v>
      </c>
      <c r="D32" s="55"/>
      <c r="E32" s="55"/>
      <c r="F32" s="292" t="s">
        <v>11</v>
      </c>
      <c r="G32" s="22"/>
      <c r="H32" s="23"/>
      <c r="I32" s="22"/>
      <c r="J32" s="9"/>
    </row>
    <row r="33" spans="1:10" ht="47.25" customHeight="1">
      <c r="A33" s="2"/>
      <c r="B33" s="2"/>
      <c r="C33" s="275"/>
      <c r="D33" s="275"/>
      <c r="E33" s="275"/>
      <c r="F33" s="280"/>
      <c r="G33" s="280"/>
      <c r="H33" s="280"/>
      <c r="I33" s="280"/>
      <c r="J33" s="9"/>
    </row>
    <row r="34" spans="1:10" s="18" customFormat="1" ht="18.75" customHeight="1">
      <c r="A34" s="17"/>
      <c r="B34" s="17"/>
      <c r="C34" s="293"/>
      <c r="D34" s="342"/>
      <c r="E34" s="343"/>
      <c r="F34" s="294"/>
      <c r="G34" s="344"/>
      <c r="H34" s="345"/>
      <c r="I34" s="345"/>
      <c r="J34" s="21"/>
    </row>
    <row r="35" spans="1:10" ht="12.75" customHeight="1">
      <c r="A35" s="2"/>
      <c r="B35" s="2"/>
      <c r="C35" s="275"/>
      <c r="D35" s="333" t="s">
        <v>2</v>
      </c>
      <c r="E35" s="333"/>
      <c r="F35" s="280"/>
      <c r="G35" s="280"/>
      <c r="H35" s="295" t="s">
        <v>3</v>
      </c>
      <c r="I35" s="280"/>
      <c r="J35" s="9"/>
    </row>
    <row r="36" spans="1:10" ht="13.5" customHeight="1" thickBot="1">
      <c r="A36" s="11"/>
      <c r="B36" s="11"/>
      <c r="C36" s="56"/>
      <c r="D36" s="56"/>
      <c r="E36" s="56"/>
      <c r="F36" s="12"/>
      <c r="G36" s="12"/>
      <c r="H36" s="12"/>
      <c r="I36" s="12"/>
      <c r="J36" s="13"/>
    </row>
    <row r="37" spans="1:10" ht="27" hidden="1" customHeight="1">
      <c r="B37" s="65" t="s">
        <v>17</v>
      </c>
      <c r="C37" s="66"/>
      <c r="D37" s="66"/>
      <c r="E37" s="66"/>
      <c r="F37" s="67"/>
      <c r="G37" s="67"/>
      <c r="H37" s="67"/>
      <c r="I37" s="67"/>
      <c r="J37" s="68"/>
    </row>
    <row r="38" spans="1:10" ht="25.5" hidden="1" customHeight="1">
      <c r="A38" s="64" t="s">
        <v>38</v>
      </c>
      <c r="B38" s="69" t="s">
        <v>18</v>
      </c>
      <c r="C38" s="70" t="s">
        <v>6</v>
      </c>
      <c r="D38" s="70"/>
      <c r="E38" s="70"/>
      <c r="F38" s="71" t="str">
        <f>B23</f>
        <v>Základ pro sníženou DPH</v>
      </c>
      <c r="G38" s="71" t="str">
        <f>B25</f>
        <v>Základ pro základní DPH</v>
      </c>
      <c r="H38" s="72" t="s">
        <v>19</v>
      </c>
      <c r="I38" s="72" t="s">
        <v>1</v>
      </c>
      <c r="J38" s="73" t="s">
        <v>0</v>
      </c>
    </row>
    <row r="39" spans="1:10" ht="25.5" hidden="1" customHeight="1">
      <c r="A39" s="64">
        <v>1</v>
      </c>
      <c r="B39" s="74" t="s">
        <v>45</v>
      </c>
      <c r="C39" s="348"/>
      <c r="D39" s="348"/>
      <c r="E39" s="348"/>
      <c r="F39" s="75">
        <f>'STAVEBNÍ ČÁST'!AE256</f>
        <v>0</v>
      </c>
      <c r="G39" s="76">
        <f>'STAVEBNÍ ČÁST'!AF256</f>
        <v>0</v>
      </c>
      <c r="H39" s="77">
        <f>(F39*SazbaDPH1/100)+(G39*SazbaDPH2/100)</f>
        <v>0</v>
      </c>
      <c r="I39" s="77">
        <f>F39+G39+H39</f>
        <v>0</v>
      </c>
      <c r="J39" s="78" t="str">
        <f>IF(CenaCelkemVypocet=0,"",I39/CenaCelkemVypocet*100)</f>
        <v/>
      </c>
    </row>
    <row r="40" spans="1:10" ht="25.5" hidden="1" customHeight="1">
      <c r="A40" s="64">
        <v>2</v>
      </c>
      <c r="B40" s="79" t="s">
        <v>40</v>
      </c>
      <c r="C40" s="349" t="s">
        <v>41</v>
      </c>
      <c r="D40" s="349"/>
      <c r="E40" s="349"/>
      <c r="F40" s="80">
        <f>'STAVEBNÍ ČÁST'!AE256</f>
        <v>0</v>
      </c>
      <c r="G40" s="81">
        <f>'STAVEBNÍ ČÁST'!AF256</f>
        <v>0</v>
      </c>
      <c r="H40" s="81">
        <f>(F40*SazbaDPH1/100)+(G40*SazbaDPH2/100)</f>
        <v>0</v>
      </c>
      <c r="I40" s="81">
        <f>F40+G40+H40</f>
        <v>0</v>
      </c>
      <c r="J40" s="82" t="str">
        <f>IF(CenaCelkemVypocet=0,"",I40/CenaCelkemVypocet*100)</f>
        <v/>
      </c>
    </row>
    <row r="41" spans="1:10" ht="25.5" hidden="1" customHeight="1">
      <c r="A41" s="64">
        <v>3</v>
      </c>
      <c r="B41" s="83" t="s">
        <v>40</v>
      </c>
      <c r="C41" s="348" t="s">
        <v>41</v>
      </c>
      <c r="D41" s="348"/>
      <c r="E41" s="348"/>
      <c r="F41" s="84">
        <f>'STAVEBNÍ ČÁST'!AE256</f>
        <v>0</v>
      </c>
      <c r="G41" s="77">
        <f>'STAVEBNÍ ČÁST'!AF256</f>
        <v>0</v>
      </c>
      <c r="H41" s="77">
        <f>(F41*SazbaDPH1/100)+(G41*SazbaDPH2/100)</f>
        <v>0</v>
      </c>
      <c r="I41" s="77">
        <f>F41+G41+H41</f>
        <v>0</v>
      </c>
      <c r="J41" s="78" t="str">
        <f>IF(CenaCelkemVypocet=0,"",I41/CenaCelkemVypocet*100)</f>
        <v/>
      </c>
    </row>
    <row r="42" spans="1:10" ht="25.5" hidden="1" customHeight="1">
      <c r="A42" s="64"/>
      <c r="B42" s="350" t="s">
        <v>46</v>
      </c>
      <c r="C42" s="351"/>
      <c r="D42" s="351"/>
      <c r="E42" s="352"/>
      <c r="F42" s="85">
        <f>SUMIF(A39:A41,"=1",F39:F41)</f>
        <v>0</v>
      </c>
      <c r="G42" s="86">
        <f>SUMIF(A39:A41,"=1",G39:G41)</f>
        <v>0</v>
      </c>
      <c r="H42" s="86">
        <f>SUMIF(A39:A41,"=1",H39:H41)</f>
        <v>0</v>
      </c>
      <c r="I42" s="86">
        <f>SUMIF(A39:A41,"=1",I39:I41)</f>
        <v>0</v>
      </c>
      <c r="J42" s="87">
        <f>SUMIF(A39:A41,"=1",J39:J41)</f>
        <v>0</v>
      </c>
    </row>
    <row r="46" spans="1:10" ht="15.75">
      <c r="B46" s="96" t="s">
        <v>48</v>
      </c>
    </row>
    <row r="48" spans="1:10" ht="25.5" customHeight="1">
      <c r="A48" s="98"/>
      <c r="B48" s="101" t="s">
        <v>18</v>
      </c>
      <c r="C48" s="101" t="s">
        <v>6</v>
      </c>
      <c r="D48" s="102"/>
      <c r="E48" s="102"/>
      <c r="F48" s="103" t="s">
        <v>49</v>
      </c>
      <c r="G48" s="103"/>
      <c r="H48" s="103"/>
      <c r="I48" s="103" t="s">
        <v>30</v>
      </c>
      <c r="J48" s="103" t="s">
        <v>0</v>
      </c>
    </row>
    <row r="49" spans="1:10" ht="36.75" customHeight="1">
      <c r="A49" s="99"/>
      <c r="B49" s="104" t="s">
        <v>50</v>
      </c>
      <c r="C49" s="353" t="s">
        <v>29</v>
      </c>
      <c r="D49" s="354"/>
      <c r="E49" s="354"/>
      <c r="F49" s="112" t="s">
        <v>26</v>
      </c>
      <c r="G49" s="105"/>
      <c r="H49" s="105"/>
      <c r="I49" s="105">
        <f>'STAVEBNÍ ČÁST'!G8</f>
        <v>0</v>
      </c>
      <c r="J49" s="109" t="str">
        <f>IF(I71=0,"",I49/I71*100)</f>
        <v/>
      </c>
    </row>
    <row r="50" spans="1:10" ht="36.75" customHeight="1">
      <c r="A50" s="99"/>
      <c r="B50" s="104" t="s">
        <v>51</v>
      </c>
      <c r="C50" s="353" t="s">
        <v>52</v>
      </c>
      <c r="D50" s="354"/>
      <c r="E50" s="354"/>
      <c r="F50" s="112" t="s">
        <v>26</v>
      </c>
      <c r="G50" s="105"/>
      <c r="H50" s="105"/>
      <c r="I50" s="105">
        <f>'STAVEBNÍ ČÁST'!G13</f>
        <v>0</v>
      </c>
      <c r="J50" s="109" t="str">
        <f>IF(I71=0,"",I50/I71*100)</f>
        <v/>
      </c>
    </row>
    <row r="51" spans="1:10" ht="36.75" customHeight="1">
      <c r="A51" s="99"/>
      <c r="B51" s="104" t="s">
        <v>53</v>
      </c>
      <c r="C51" s="353" t="s">
        <v>54</v>
      </c>
      <c r="D51" s="354"/>
      <c r="E51" s="354"/>
      <c r="F51" s="112" t="s">
        <v>26</v>
      </c>
      <c r="G51" s="105"/>
      <c r="H51" s="105"/>
      <c r="I51" s="105">
        <f>'STAVEBNÍ ČÁST'!G31</f>
        <v>0</v>
      </c>
      <c r="J51" s="109" t="str">
        <f>IF(I71=0,"",I51/I71*100)</f>
        <v/>
      </c>
    </row>
    <row r="52" spans="1:10" ht="36.75" customHeight="1">
      <c r="A52" s="99"/>
      <c r="B52" s="104" t="s">
        <v>55</v>
      </c>
      <c r="C52" s="353" t="s">
        <v>56</v>
      </c>
      <c r="D52" s="354"/>
      <c r="E52" s="354"/>
      <c r="F52" s="112" t="s">
        <v>26</v>
      </c>
      <c r="G52" s="105"/>
      <c r="H52" s="105"/>
      <c r="I52" s="105">
        <f>'STAVEBNÍ ČÁST'!G34</f>
        <v>0</v>
      </c>
      <c r="J52" s="109" t="str">
        <f>IF(I71=0,"",I52/I71*100)</f>
        <v/>
      </c>
    </row>
    <row r="53" spans="1:10" ht="36.75" customHeight="1">
      <c r="A53" s="99"/>
      <c r="B53" s="104" t="s">
        <v>57</v>
      </c>
      <c r="C53" s="353" t="s">
        <v>58</v>
      </c>
      <c r="D53" s="354"/>
      <c r="E53" s="354"/>
      <c r="F53" s="112" t="s">
        <v>26</v>
      </c>
      <c r="G53" s="105"/>
      <c r="H53" s="105"/>
      <c r="I53" s="105">
        <f>'STAVEBNÍ ČÁST'!G45</f>
        <v>0</v>
      </c>
      <c r="J53" s="109" t="str">
        <f>IF(I71=0,"",I53/I71*100)</f>
        <v/>
      </c>
    </row>
    <row r="54" spans="1:10" ht="36.75" customHeight="1">
      <c r="A54" s="99"/>
      <c r="B54" s="104" t="s">
        <v>59</v>
      </c>
      <c r="C54" s="353" t="s">
        <v>60</v>
      </c>
      <c r="D54" s="354"/>
      <c r="E54" s="354"/>
      <c r="F54" s="112" t="s">
        <v>26</v>
      </c>
      <c r="G54" s="105"/>
      <c r="H54" s="105"/>
      <c r="I54" s="105">
        <f>'STAVEBNÍ ČÁST'!G69</f>
        <v>0</v>
      </c>
      <c r="J54" s="109" t="str">
        <f>IF(I71=0,"",I54/I71*100)</f>
        <v/>
      </c>
    </row>
    <row r="55" spans="1:10" ht="36.75" customHeight="1">
      <c r="A55" s="99"/>
      <c r="B55" s="104" t="s">
        <v>61</v>
      </c>
      <c r="C55" s="353" t="s">
        <v>62</v>
      </c>
      <c r="D55" s="354"/>
      <c r="E55" s="354"/>
      <c r="F55" s="112" t="s">
        <v>26</v>
      </c>
      <c r="G55" s="105"/>
      <c r="H55" s="105"/>
      <c r="I55" s="105">
        <f>'STAVEBNÍ ČÁST'!G75</f>
        <v>0</v>
      </c>
      <c r="J55" s="109" t="str">
        <f>IF(I71=0,"",I55/I71*100)</f>
        <v/>
      </c>
    </row>
    <row r="56" spans="1:10" ht="36.75" customHeight="1">
      <c r="A56" s="99"/>
      <c r="B56" s="104" t="s">
        <v>63</v>
      </c>
      <c r="C56" s="353" t="s">
        <v>64</v>
      </c>
      <c r="D56" s="354"/>
      <c r="E56" s="354"/>
      <c r="F56" s="112" t="s">
        <v>26</v>
      </c>
      <c r="G56" s="105"/>
      <c r="H56" s="105"/>
      <c r="I56" s="105">
        <f>'STAVEBNÍ ČÁST'!G79</f>
        <v>0</v>
      </c>
      <c r="J56" s="109" t="str">
        <f>IF(I71=0,"",I56/I71*100)</f>
        <v/>
      </c>
    </row>
    <row r="57" spans="1:10" ht="36.75" customHeight="1">
      <c r="A57" s="99"/>
      <c r="B57" s="104" t="s">
        <v>65</v>
      </c>
      <c r="C57" s="353" t="s">
        <v>66</v>
      </c>
      <c r="D57" s="354"/>
      <c r="E57" s="354"/>
      <c r="F57" s="112" t="s">
        <v>26</v>
      </c>
      <c r="G57" s="105"/>
      <c r="H57" s="105"/>
      <c r="I57" s="105">
        <f>'STAVEBNÍ ČÁST'!G87</f>
        <v>0</v>
      </c>
      <c r="J57" s="109" t="str">
        <f>IF(I71=0,"",I57/I71*100)</f>
        <v/>
      </c>
    </row>
    <row r="58" spans="1:10" ht="36.75" customHeight="1">
      <c r="A58" s="99"/>
      <c r="B58" s="104" t="s">
        <v>67</v>
      </c>
      <c r="C58" s="353" t="s">
        <v>68</v>
      </c>
      <c r="D58" s="354"/>
      <c r="E58" s="354"/>
      <c r="F58" s="112" t="s">
        <v>26</v>
      </c>
      <c r="G58" s="105"/>
      <c r="H58" s="105"/>
      <c r="I58" s="105">
        <f>'STAVEBNÍ ČÁST'!G92</f>
        <v>0</v>
      </c>
      <c r="J58" s="109" t="str">
        <f>IF(I71=0,"",I58/I71*100)</f>
        <v/>
      </c>
    </row>
    <row r="59" spans="1:10" ht="36.75" customHeight="1">
      <c r="A59" s="99"/>
      <c r="B59" s="104" t="s">
        <v>69</v>
      </c>
      <c r="C59" s="353" t="s">
        <v>70</v>
      </c>
      <c r="D59" s="354"/>
      <c r="E59" s="354"/>
      <c r="F59" s="112" t="s">
        <v>26</v>
      </c>
      <c r="G59" s="105"/>
      <c r="H59" s="105"/>
      <c r="I59" s="105">
        <f>'STAVEBNÍ ČÁST'!G125</f>
        <v>0</v>
      </c>
      <c r="J59" s="109" t="str">
        <f>IF(I71=0,"",I59/I71*100)</f>
        <v/>
      </c>
    </row>
    <row r="60" spans="1:10" ht="36.75" customHeight="1">
      <c r="A60" s="99"/>
      <c r="B60" s="104" t="s">
        <v>71</v>
      </c>
      <c r="C60" s="353" t="s">
        <v>72</v>
      </c>
      <c r="D60" s="354"/>
      <c r="E60" s="354"/>
      <c r="F60" s="112" t="s">
        <v>27</v>
      </c>
      <c r="G60" s="105"/>
      <c r="H60" s="105"/>
      <c r="I60" s="105">
        <f>'STAVEBNÍ ČÁST'!G127</f>
        <v>0</v>
      </c>
      <c r="J60" s="109" t="str">
        <f>IF(I71=0,"",I60/I71*100)</f>
        <v/>
      </c>
    </row>
    <row r="61" spans="1:10" ht="36.75" customHeight="1">
      <c r="A61" s="99"/>
      <c r="B61" s="104" t="s">
        <v>73</v>
      </c>
      <c r="C61" s="353" t="s">
        <v>74</v>
      </c>
      <c r="D61" s="354"/>
      <c r="E61" s="354"/>
      <c r="F61" s="112" t="s">
        <v>27</v>
      </c>
      <c r="G61" s="105"/>
      <c r="H61" s="105"/>
      <c r="I61" s="105">
        <f>'STAVEBNÍ ČÁST'!G148</f>
        <v>0</v>
      </c>
      <c r="J61" s="109" t="str">
        <f>IF(I71=0,"",I61/I71*100)</f>
        <v/>
      </c>
    </row>
    <row r="62" spans="1:10" ht="36.75" customHeight="1">
      <c r="A62" s="99"/>
      <c r="B62" s="104" t="s">
        <v>75</v>
      </c>
      <c r="C62" s="353" t="s">
        <v>76</v>
      </c>
      <c r="D62" s="354"/>
      <c r="E62" s="354"/>
      <c r="F62" s="112" t="s">
        <v>27</v>
      </c>
      <c r="G62" s="105"/>
      <c r="H62" s="105"/>
      <c r="I62" s="105">
        <f>'STAVEBNÍ ČÁST'!G150</f>
        <v>0</v>
      </c>
      <c r="J62" s="109" t="str">
        <f>IF(I71=0,"",I62/I71*100)</f>
        <v/>
      </c>
    </row>
    <row r="63" spans="1:10" ht="36.75" customHeight="1">
      <c r="A63" s="99"/>
      <c r="B63" s="104" t="s">
        <v>77</v>
      </c>
      <c r="C63" s="353" t="s">
        <v>78</v>
      </c>
      <c r="D63" s="354"/>
      <c r="E63" s="354"/>
      <c r="F63" s="112" t="s">
        <v>27</v>
      </c>
      <c r="G63" s="105"/>
      <c r="H63" s="105"/>
      <c r="I63" s="105">
        <f>'STAVEBNÍ ČÁST'!G156</f>
        <v>0</v>
      </c>
      <c r="J63" s="109" t="str">
        <f>IF(I71=0,"",I63/I71*100)</f>
        <v/>
      </c>
    </row>
    <row r="64" spans="1:10" ht="36.75" customHeight="1">
      <c r="A64" s="99"/>
      <c r="B64" s="104" t="s">
        <v>79</v>
      </c>
      <c r="C64" s="353" t="s">
        <v>80</v>
      </c>
      <c r="D64" s="354"/>
      <c r="E64" s="354"/>
      <c r="F64" s="112" t="s">
        <v>27</v>
      </c>
      <c r="G64" s="105"/>
      <c r="H64" s="105"/>
      <c r="I64" s="105">
        <f>'STAVEBNÍ ČÁST'!G169</f>
        <v>0</v>
      </c>
      <c r="J64" s="109" t="str">
        <f>IF(I71=0,"",I64/I71*100)</f>
        <v/>
      </c>
    </row>
    <row r="65" spans="1:10" ht="36.75" customHeight="1">
      <c r="A65" s="99"/>
      <c r="B65" s="104" t="s">
        <v>81</v>
      </c>
      <c r="C65" s="353" t="s">
        <v>82</v>
      </c>
      <c r="D65" s="354"/>
      <c r="E65" s="354"/>
      <c r="F65" s="112" t="s">
        <v>27</v>
      </c>
      <c r="G65" s="105"/>
      <c r="H65" s="105"/>
      <c r="I65" s="105">
        <f>'STAVEBNÍ ČÁST'!G181</f>
        <v>0</v>
      </c>
      <c r="J65" s="109" t="str">
        <f>IF(I71=0,"",I65/I71*100)</f>
        <v/>
      </c>
    </row>
    <row r="66" spans="1:10" ht="36.75" customHeight="1">
      <c r="A66" s="99"/>
      <c r="B66" s="104" t="s">
        <v>83</v>
      </c>
      <c r="C66" s="353" t="s">
        <v>84</v>
      </c>
      <c r="D66" s="354"/>
      <c r="E66" s="354"/>
      <c r="F66" s="112" t="s">
        <v>27</v>
      </c>
      <c r="G66" s="105"/>
      <c r="H66" s="105"/>
      <c r="I66" s="105">
        <f>'STAVEBNÍ ČÁST'!G193</f>
        <v>0</v>
      </c>
      <c r="J66" s="109" t="str">
        <f>IF(I71=0,"",I66/I71*100)</f>
        <v/>
      </c>
    </row>
    <row r="67" spans="1:10" ht="36.75" customHeight="1">
      <c r="A67" s="99"/>
      <c r="B67" s="104" t="s">
        <v>85</v>
      </c>
      <c r="C67" s="353" t="s">
        <v>86</v>
      </c>
      <c r="D67" s="354"/>
      <c r="E67" s="354"/>
      <c r="F67" s="112" t="s">
        <v>27</v>
      </c>
      <c r="G67" s="105"/>
      <c r="H67" s="105"/>
      <c r="I67" s="105">
        <f>'STAVEBNÍ ČÁST'!G215</f>
        <v>0</v>
      </c>
      <c r="J67" s="109" t="str">
        <f>IF(I71=0,"",I67/I71*100)</f>
        <v/>
      </c>
    </row>
    <row r="68" spans="1:10" ht="36.75" customHeight="1">
      <c r="A68" s="99"/>
      <c r="B68" s="104" t="s">
        <v>87</v>
      </c>
      <c r="C68" s="353" t="s">
        <v>88</v>
      </c>
      <c r="D68" s="354"/>
      <c r="E68" s="354"/>
      <c r="F68" s="112" t="s">
        <v>27</v>
      </c>
      <c r="G68" s="105"/>
      <c r="H68" s="105"/>
      <c r="I68" s="105">
        <f>'STAVEBNÍ ČÁST'!G221</f>
        <v>0</v>
      </c>
      <c r="J68" s="109" t="str">
        <f>IF(I71=0,"",I68/I71*100)</f>
        <v/>
      </c>
    </row>
    <row r="69" spans="1:10" ht="36.75" customHeight="1">
      <c r="A69" s="99"/>
      <c r="B69" s="104" t="s">
        <v>89</v>
      </c>
      <c r="C69" s="353" t="s">
        <v>90</v>
      </c>
      <c r="D69" s="354"/>
      <c r="E69" s="354"/>
      <c r="F69" s="112" t="s">
        <v>28</v>
      </c>
      <c r="G69" s="105"/>
      <c r="H69" s="105"/>
      <c r="I69" s="105">
        <f>'STAVEBNÍ ČÁST'!G244</f>
        <v>0</v>
      </c>
      <c r="J69" s="109" t="str">
        <f>IF(I71=0,"",I69/I71*100)</f>
        <v/>
      </c>
    </row>
    <row r="70" spans="1:10" ht="36.75" customHeight="1">
      <c r="A70" s="99"/>
      <c r="B70" s="104" t="s">
        <v>91</v>
      </c>
      <c r="C70" s="353" t="s">
        <v>92</v>
      </c>
      <c r="D70" s="354"/>
      <c r="E70" s="354"/>
      <c r="F70" s="112" t="s">
        <v>93</v>
      </c>
      <c r="G70" s="105"/>
      <c r="H70" s="105"/>
      <c r="I70" s="105">
        <f>'STAVEBNÍ ČÁST'!G246</f>
        <v>0</v>
      </c>
      <c r="J70" s="109" t="str">
        <f>IF(I71=0,"",I70/I71*100)</f>
        <v/>
      </c>
    </row>
    <row r="71" spans="1:10" ht="25.5" customHeight="1">
      <c r="A71" s="100"/>
      <c r="B71" s="106" t="s">
        <v>1</v>
      </c>
      <c r="C71" s="107"/>
      <c r="D71" s="108"/>
      <c r="E71" s="108"/>
      <c r="F71" s="113"/>
      <c r="G71" s="114"/>
      <c r="H71" s="114"/>
      <c r="I71" s="114">
        <f>SUM(I49:I70)</f>
        <v>0</v>
      </c>
      <c r="J71" s="110">
        <f>SUM(J49:J70)</f>
        <v>0</v>
      </c>
    </row>
    <row r="72" spans="1:10">
      <c r="F72" s="63"/>
      <c r="G72" s="63"/>
      <c r="H72" s="63"/>
      <c r="I72" s="63"/>
      <c r="J72" s="111"/>
    </row>
    <row r="73" spans="1:10">
      <c r="F73" s="63"/>
      <c r="G73" s="63"/>
      <c r="H73" s="63"/>
      <c r="I73" s="63"/>
      <c r="J73" s="111"/>
    </row>
    <row r="74" spans="1:10">
      <c r="F74" s="63"/>
      <c r="G74" s="63"/>
      <c r="H74" s="63"/>
      <c r="I74" s="63"/>
      <c r="J74" s="11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C70:E70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I21:J21"/>
    <mergeCell ref="G19:H19"/>
    <mergeCell ref="G29:I29"/>
    <mergeCell ref="G25:I25"/>
    <mergeCell ref="I19:J19"/>
    <mergeCell ref="G28:I28"/>
    <mergeCell ref="D34:E34"/>
    <mergeCell ref="G34:I34"/>
    <mergeCell ref="I20:J20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42578125" style="3" customWidth="1"/>
    <col min="2" max="2" width="14.42578125" style="3" customWidth="1"/>
    <col min="3" max="3" width="38.425781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5703125" style="3" customWidth="1"/>
    <col min="8" max="16384" width="9.140625" style="3"/>
  </cols>
  <sheetData>
    <row r="1" spans="1:7" ht="15.75">
      <c r="A1" s="355" t="s">
        <v>7</v>
      </c>
      <c r="B1" s="355"/>
      <c r="C1" s="356"/>
      <c r="D1" s="355"/>
      <c r="E1" s="355"/>
      <c r="F1" s="355"/>
      <c r="G1" s="355"/>
    </row>
    <row r="2" spans="1:7" ht="24.95" customHeight="1">
      <c r="A2" s="44" t="s">
        <v>8</v>
      </c>
      <c r="B2" s="43"/>
      <c r="C2" s="357"/>
      <c r="D2" s="357"/>
      <c r="E2" s="357"/>
      <c r="F2" s="357"/>
      <c r="G2" s="358"/>
    </row>
    <row r="3" spans="1:7" ht="24.95" customHeight="1">
      <c r="A3" s="44" t="s">
        <v>9</v>
      </c>
      <c r="B3" s="43"/>
      <c r="C3" s="357"/>
      <c r="D3" s="357"/>
      <c r="E3" s="357"/>
      <c r="F3" s="357"/>
      <c r="G3" s="358"/>
    </row>
    <row r="4" spans="1:7" ht="24.95" customHeight="1">
      <c r="A4" s="44" t="s">
        <v>10</v>
      </c>
      <c r="B4" s="43"/>
      <c r="C4" s="357"/>
      <c r="D4" s="357"/>
      <c r="E4" s="357"/>
      <c r="F4" s="357"/>
      <c r="G4" s="358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5000"/>
  <sheetViews>
    <sheetView workbookViewId="0">
      <pane ySplit="7" topLeftCell="A10" activePane="bottomLeft" state="frozen"/>
      <selection pane="bottomLeft" activeCell="AD30" sqref="AD30:AP30"/>
    </sheetView>
  </sheetViews>
  <sheetFormatPr defaultRowHeight="12.75" outlineLevelRow="3"/>
  <cols>
    <col min="1" max="1" width="3.42578125" customWidth="1"/>
    <col min="2" max="2" width="12.5703125" style="97" customWidth="1"/>
    <col min="3" max="3" width="38.42578125" style="97" customWidth="1"/>
    <col min="4" max="4" width="4.85546875" customWidth="1"/>
    <col min="5" max="5" width="10.5703125" customWidth="1"/>
    <col min="6" max="6" width="9.85546875" customWidth="1"/>
    <col min="7" max="7" width="12.855468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371" t="s">
        <v>7</v>
      </c>
      <c r="B1" s="371"/>
      <c r="C1" s="371"/>
      <c r="D1" s="371"/>
      <c r="E1" s="371"/>
      <c r="F1" s="371"/>
      <c r="G1" s="371"/>
      <c r="AG1" t="s">
        <v>95</v>
      </c>
    </row>
    <row r="2" spans="1:60" ht="24.95" customHeight="1">
      <c r="A2" s="116" t="s">
        <v>8</v>
      </c>
      <c r="B2" s="43" t="s">
        <v>44</v>
      </c>
      <c r="C2" s="372" t="s">
        <v>628</v>
      </c>
      <c r="D2" s="373"/>
      <c r="E2" s="373"/>
      <c r="F2" s="373"/>
      <c r="G2" s="374"/>
      <c r="AG2" t="s">
        <v>96</v>
      </c>
    </row>
    <row r="3" spans="1:60" ht="24.95" customHeight="1">
      <c r="A3" s="116" t="s">
        <v>9</v>
      </c>
      <c r="B3" s="43" t="s">
        <v>40</v>
      </c>
      <c r="C3" s="372" t="s">
        <v>41</v>
      </c>
      <c r="D3" s="373"/>
      <c r="E3" s="373"/>
      <c r="F3" s="373"/>
      <c r="G3" s="374"/>
      <c r="AC3" s="97" t="s">
        <v>96</v>
      </c>
      <c r="AG3" t="s">
        <v>97</v>
      </c>
    </row>
    <row r="4" spans="1:60" ht="24.95" customHeight="1">
      <c r="A4" s="117" t="s">
        <v>10</v>
      </c>
      <c r="B4" s="118" t="s">
        <v>40</v>
      </c>
      <c r="C4" s="375" t="s">
        <v>41</v>
      </c>
      <c r="D4" s="376"/>
      <c r="E4" s="376"/>
      <c r="F4" s="376"/>
      <c r="G4" s="377"/>
      <c r="AG4" t="s">
        <v>98</v>
      </c>
    </row>
    <row r="5" spans="1:60">
      <c r="D5" s="10"/>
    </row>
    <row r="6" spans="1:60" ht="38.25">
      <c r="A6" s="120" t="s">
        <v>99</v>
      </c>
      <c r="B6" s="122" t="s">
        <v>100</v>
      </c>
      <c r="C6" s="122" t="s">
        <v>101</v>
      </c>
      <c r="D6" s="121" t="s">
        <v>102</v>
      </c>
      <c r="E6" s="120" t="s">
        <v>103</v>
      </c>
      <c r="F6" s="119" t="s">
        <v>104</v>
      </c>
      <c r="G6" s="120" t="s">
        <v>30</v>
      </c>
      <c r="H6" s="123" t="s">
        <v>31</v>
      </c>
      <c r="I6" s="123" t="s">
        <v>105</v>
      </c>
      <c r="J6" s="123" t="s">
        <v>32</v>
      </c>
      <c r="K6" s="123" t="s">
        <v>106</v>
      </c>
      <c r="L6" s="123" t="s">
        <v>107</v>
      </c>
      <c r="M6" s="123" t="s">
        <v>108</v>
      </c>
      <c r="N6" s="123" t="s">
        <v>109</v>
      </c>
      <c r="O6" s="123" t="s">
        <v>110</v>
      </c>
      <c r="P6" s="123" t="s">
        <v>111</v>
      </c>
      <c r="Q6" s="123" t="s">
        <v>112</v>
      </c>
      <c r="R6" s="123" t="s">
        <v>113</v>
      </c>
      <c r="S6" s="123" t="s">
        <v>114</v>
      </c>
      <c r="T6" s="123" t="s">
        <v>115</v>
      </c>
      <c r="U6" s="123" t="s">
        <v>116</v>
      </c>
      <c r="V6" s="123" t="s">
        <v>117</v>
      </c>
      <c r="W6" s="123" t="s">
        <v>118</v>
      </c>
      <c r="X6" s="123" t="s">
        <v>119</v>
      </c>
      <c r="Y6" s="123" t="s">
        <v>120</v>
      </c>
    </row>
    <row r="7" spans="1:60" hidden="1">
      <c r="A7" s="3"/>
      <c r="B7" s="4"/>
      <c r="C7" s="4"/>
      <c r="D7" s="6"/>
      <c r="E7" s="125"/>
      <c r="F7" s="126"/>
      <c r="G7" s="126"/>
      <c r="H7" s="126"/>
      <c r="I7" s="126"/>
      <c r="J7" s="126"/>
      <c r="K7" s="126"/>
      <c r="L7" s="126"/>
      <c r="M7" s="126"/>
      <c r="N7" s="125"/>
      <c r="O7" s="125"/>
      <c r="P7" s="125"/>
      <c r="Q7" s="125"/>
      <c r="R7" s="126"/>
      <c r="S7" s="126"/>
      <c r="T7" s="126"/>
      <c r="U7" s="126"/>
      <c r="V7" s="126"/>
      <c r="W7" s="126"/>
      <c r="X7" s="126"/>
      <c r="Y7" s="126"/>
    </row>
    <row r="8" spans="1:60">
      <c r="A8" s="140" t="s">
        <v>121</v>
      </c>
      <c r="B8" s="141" t="s">
        <v>50</v>
      </c>
      <c r="C8" s="159" t="s">
        <v>29</v>
      </c>
      <c r="D8" s="142"/>
      <c r="E8" s="143"/>
      <c r="F8" s="144"/>
      <c r="G8" s="145">
        <f>SUMIF(AG9:AG12,"&lt;&gt;NOR",G9:G12)</f>
        <v>0</v>
      </c>
      <c r="H8" s="139"/>
      <c r="I8" s="139">
        <f>SUM(I9:I12)</f>
        <v>0</v>
      </c>
      <c r="J8" s="139"/>
      <c r="K8" s="139">
        <f>SUM(K9:K12)</f>
        <v>50000</v>
      </c>
      <c r="L8" s="139"/>
      <c r="M8" s="139">
        <f>SUM(M9:M12)</f>
        <v>0</v>
      </c>
      <c r="N8" s="138"/>
      <c r="O8" s="138">
        <f>SUM(O9:O12)</f>
        <v>0</v>
      </c>
      <c r="P8" s="138"/>
      <c r="Q8" s="138">
        <f>SUM(Q9:Q12)</f>
        <v>0</v>
      </c>
      <c r="R8" s="139"/>
      <c r="S8" s="139"/>
      <c r="T8" s="139"/>
      <c r="U8" s="139"/>
      <c r="V8" s="139">
        <f>SUM(V9:V12)</f>
        <v>0</v>
      </c>
      <c r="W8" s="139"/>
      <c r="X8" s="139"/>
      <c r="Y8" s="139"/>
      <c r="AG8" t="s">
        <v>122</v>
      </c>
    </row>
    <row r="9" spans="1:60" outlineLevel="1">
      <c r="A9" s="153">
        <v>1</v>
      </c>
      <c r="B9" s="154" t="s">
        <v>123</v>
      </c>
      <c r="C9" s="160" t="s">
        <v>124</v>
      </c>
      <c r="D9" s="155" t="s">
        <v>125</v>
      </c>
      <c r="E9" s="156">
        <v>1</v>
      </c>
      <c r="F9" s="157"/>
      <c r="G9" s="158">
        <f>ROUND(E9*F9,2)</f>
        <v>0</v>
      </c>
      <c r="H9" s="135">
        <v>0</v>
      </c>
      <c r="I9" s="134">
        <f>ROUND(E9*H9,2)</f>
        <v>0</v>
      </c>
      <c r="J9" s="135">
        <v>15000</v>
      </c>
      <c r="K9" s="134">
        <f>ROUND(E9*J9,2)</f>
        <v>15000</v>
      </c>
      <c r="L9" s="134">
        <v>21</v>
      </c>
      <c r="M9" s="134">
        <f>G9*(1+L9/100)</f>
        <v>0</v>
      </c>
      <c r="N9" s="133">
        <v>0</v>
      </c>
      <c r="O9" s="133">
        <f>ROUND(E9*N9,2)</f>
        <v>0</v>
      </c>
      <c r="P9" s="133">
        <v>0</v>
      </c>
      <c r="Q9" s="133">
        <f>ROUND(E9*P9,2)</f>
        <v>0</v>
      </c>
      <c r="R9" s="134"/>
      <c r="S9" s="134" t="s">
        <v>126</v>
      </c>
      <c r="T9" s="134" t="s">
        <v>127</v>
      </c>
      <c r="U9" s="134">
        <v>0</v>
      </c>
      <c r="V9" s="134">
        <f>ROUND(E9*U9,2)</f>
        <v>0</v>
      </c>
      <c r="W9" s="134"/>
      <c r="X9" s="134" t="s">
        <v>128</v>
      </c>
      <c r="Y9" s="134" t="s">
        <v>129</v>
      </c>
      <c r="Z9" s="124"/>
      <c r="AA9" s="124"/>
      <c r="AB9" s="124"/>
      <c r="AC9" s="124"/>
      <c r="AD9" s="124"/>
      <c r="AE9" s="124"/>
      <c r="AF9" s="124"/>
      <c r="AG9" s="124" t="s">
        <v>130</v>
      </c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</row>
    <row r="10" spans="1:60" outlineLevel="1">
      <c r="A10" s="153">
        <v>2</v>
      </c>
      <c r="B10" s="154" t="s">
        <v>131</v>
      </c>
      <c r="C10" s="160" t="s">
        <v>132</v>
      </c>
      <c r="D10" s="155" t="s">
        <v>125</v>
      </c>
      <c r="E10" s="156">
        <v>1</v>
      </c>
      <c r="F10" s="157"/>
      <c r="G10" s="158">
        <f>ROUND(E10*F10,2)</f>
        <v>0</v>
      </c>
      <c r="H10" s="135">
        <v>0</v>
      </c>
      <c r="I10" s="134">
        <f>ROUND(E10*H10,2)</f>
        <v>0</v>
      </c>
      <c r="J10" s="135">
        <v>10000</v>
      </c>
      <c r="K10" s="134">
        <f>ROUND(E10*J10,2)</f>
        <v>10000</v>
      </c>
      <c r="L10" s="134">
        <v>21</v>
      </c>
      <c r="M10" s="134">
        <f>G10*(1+L10/100)</f>
        <v>0</v>
      </c>
      <c r="N10" s="133">
        <v>0</v>
      </c>
      <c r="O10" s="133">
        <f>ROUND(E10*N10,2)</f>
        <v>0</v>
      </c>
      <c r="P10" s="133">
        <v>0</v>
      </c>
      <c r="Q10" s="133">
        <f>ROUND(E10*P10,2)</f>
        <v>0</v>
      </c>
      <c r="R10" s="134"/>
      <c r="S10" s="134" t="s">
        <v>126</v>
      </c>
      <c r="T10" s="134" t="s">
        <v>127</v>
      </c>
      <c r="U10" s="134">
        <v>0</v>
      </c>
      <c r="V10" s="134">
        <f>ROUND(E10*U10,2)</f>
        <v>0</v>
      </c>
      <c r="W10" s="134"/>
      <c r="X10" s="134" t="s">
        <v>128</v>
      </c>
      <c r="Y10" s="134" t="s">
        <v>129</v>
      </c>
      <c r="Z10" s="124"/>
      <c r="AA10" s="124"/>
      <c r="AB10" s="124"/>
      <c r="AC10" s="124"/>
      <c r="AD10" s="124"/>
      <c r="AE10" s="124"/>
      <c r="AF10" s="124"/>
      <c r="AG10" s="124" t="s">
        <v>133</v>
      </c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</row>
    <row r="11" spans="1:60" outlineLevel="1">
      <c r="A11" s="153">
        <v>3</v>
      </c>
      <c r="B11" s="154" t="s">
        <v>134</v>
      </c>
      <c r="C11" s="160" t="s">
        <v>135</v>
      </c>
      <c r="D11" s="155" t="s">
        <v>125</v>
      </c>
      <c r="E11" s="156">
        <v>1</v>
      </c>
      <c r="F11" s="157"/>
      <c r="G11" s="158">
        <f>ROUND(E11*F11,2)</f>
        <v>0</v>
      </c>
      <c r="H11" s="135">
        <v>0</v>
      </c>
      <c r="I11" s="134">
        <f>ROUND(E11*H11,2)</f>
        <v>0</v>
      </c>
      <c r="J11" s="135">
        <v>10000</v>
      </c>
      <c r="K11" s="134">
        <f>ROUND(E11*J11,2)</f>
        <v>10000</v>
      </c>
      <c r="L11" s="134">
        <v>21</v>
      </c>
      <c r="M11" s="134">
        <f>G11*(1+L11/100)</f>
        <v>0</v>
      </c>
      <c r="N11" s="133">
        <v>0</v>
      </c>
      <c r="O11" s="133">
        <f>ROUND(E11*N11,2)</f>
        <v>0</v>
      </c>
      <c r="P11" s="133">
        <v>0</v>
      </c>
      <c r="Q11" s="133">
        <f>ROUND(E11*P11,2)</f>
        <v>0</v>
      </c>
      <c r="R11" s="134"/>
      <c r="S11" s="134" t="s">
        <v>126</v>
      </c>
      <c r="T11" s="134" t="s">
        <v>127</v>
      </c>
      <c r="U11" s="134">
        <v>0</v>
      </c>
      <c r="V11" s="134">
        <f>ROUND(E11*U11,2)</f>
        <v>0</v>
      </c>
      <c r="W11" s="134"/>
      <c r="X11" s="134" t="s">
        <v>128</v>
      </c>
      <c r="Y11" s="134" t="s">
        <v>129</v>
      </c>
      <c r="Z11" s="124"/>
      <c r="AA11" s="124"/>
      <c r="AB11" s="124"/>
      <c r="AC11" s="124"/>
      <c r="AD11" s="124"/>
      <c r="AE11" s="124"/>
      <c r="AF11" s="124"/>
      <c r="AG11" s="124" t="s">
        <v>133</v>
      </c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</row>
    <row r="12" spans="1:60" outlineLevel="1">
      <c r="A12" s="153">
        <v>4</v>
      </c>
      <c r="B12" s="154" t="s">
        <v>136</v>
      </c>
      <c r="C12" s="160" t="s">
        <v>137</v>
      </c>
      <c r="D12" s="155" t="s">
        <v>125</v>
      </c>
      <c r="E12" s="156">
        <v>1</v>
      </c>
      <c r="F12" s="157"/>
      <c r="G12" s="158">
        <f>ROUND(E12*F12,2)</f>
        <v>0</v>
      </c>
      <c r="H12" s="135">
        <v>0</v>
      </c>
      <c r="I12" s="134">
        <f>ROUND(E12*H12,2)</f>
        <v>0</v>
      </c>
      <c r="J12" s="135">
        <v>15000</v>
      </c>
      <c r="K12" s="134">
        <f>ROUND(E12*J12,2)</f>
        <v>15000</v>
      </c>
      <c r="L12" s="134">
        <v>21</v>
      </c>
      <c r="M12" s="134">
        <f>G12*(1+L12/100)</f>
        <v>0</v>
      </c>
      <c r="N12" s="133">
        <v>0</v>
      </c>
      <c r="O12" s="133">
        <f>ROUND(E12*N12,2)</f>
        <v>0</v>
      </c>
      <c r="P12" s="133">
        <v>0</v>
      </c>
      <c r="Q12" s="133">
        <f>ROUND(E12*P12,2)</f>
        <v>0</v>
      </c>
      <c r="R12" s="134"/>
      <c r="S12" s="134" t="s">
        <v>126</v>
      </c>
      <c r="T12" s="134" t="s">
        <v>127</v>
      </c>
      <c r="U12" s="134">
        <v>0</v>
      </c>
      <c r="V12" s="134">
        <f>ROUND(E12*U12,2)</f>
        <v>0</v>
      </c>
      <c r="W12" s="134"/>
      <c r="X12" s="134" t="s">
        <v>128</v>
      </c>
      <c r="Y12" s="134" t="s">
        <v>129</v>
      </c>
      <c r="Z12" s="124"/>
      <c r="AA12" s="124"/>
      <c r="AB12" s="124"/>
      <c r="AC12" s="124"/>
      <c r="AD12" s="124"/>
      <c r="AE12" s="124"/>
      <c r="AF12" s="124"/>
      <c r="AG12" s="124" t="s">
        <v>133</v>
      </c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</row>
    <row r="13" spans="1:60">
      <c r="A13" s="140" t="s">
        <v>121</v>
      </c>
      <c r="B13" s="141" t="s">
        <v>51</v>
      </c>
      <c r="C13" s="159" t="s">
        <v>52</v>
      </c>
      <c r="D13" s="142"/>
      <c r="E13" s="143"/>
      <c r="F13" s="144"/>
      <c r="G13" s="145">
        <f>SUMIF(AG14:AG30,"&lt;&gt;NOR",G14:G30)</f>
        <v>0</v>
      </c>
      <c r="H13" s="139"/>
      <c r="I13" s="139">
        <f>SUM(I14:I30)</f>
        <v>50821.130000000005</v>
      </c>
      <c r="J13" s="139"/>
      <c r="K13" s="139">
        <f>SUM(K14:K30)</f>
        <v>23431.51</v>
      </c>
      <c r="L13" s="139"/>
      <c r="M13" s="139">
        <f>SUM(M14:M30)</f>
        <v>0</v>
      </c>
      <c r="N13" s="138"/>
      <c r="O13" s="138">
        <f>SUM(O14:O30)</f>
        <v>7.1300000000000008</v>
      </c>
      <c r="P13" s="138"/>
      <c r="Q13" s="138">
        <f>SUM(Q14:Q30)</f>
        <v>0.32</v>
      </c>
      <c r="R13" s="139"/>
      <c r="S13" s="139"/>
      <c r="T13" s="139"/>
      <c r="U13" s="139"/>
      <c r="V13" s="139">
        <f>SUM(V14:V30)</f>
        <v>43.45</v>
      </c>
      <c r="W13" s="139"/>
      <c r="X13" s="139"/>
      <c r="Y13" s="139"/>
      <c r="AG13" t="s">
        <v>122</v>
      </c>
    </row>
    <row r="14" spans="1:60" ht="22.5" outlineLevel="1">
      <c r="A14" s="147">
        <v>5</v>
      </c>
      <c r="B14" s="148" t="s">
        <v>138</v>
      </c>
      <c r="C14" s="161" t="s">
        <v>139</v>
      </c>
      <c r="D14" s="149" t="s">
        <v>140</v>
      </c>
      <c r="E14" s="150">
        <v>1.08</v>
      </c>
      <c r="F14" s="151"/>
      <c r="G14" s="152">
        <f>ROUND(E14*F14,2)</f>
        <v>0</v>
      </c>
      <c r="H14" s="135">
        <v>6277.84</v>
      </c>
      <c r="I14" s="134">
        <f>ROUND(E14*H14,2)</f>
        <v>6780.07</v>
      </c>
      <c r="J14" s="135">
        <v>2107.16</v>
      </c>
      <c r="K14" s="134">
        <f>ROUND(E14*J14,2)</f>
        <v>2275.73</v>
      </c>
      <c r="L14" s="134">
        <v>21</v>
      </c>
      <c r="M14" s="134">
        <f>G14*(1+L14/100)</f>
        <v>0</v>
      </c>
      <c r="N14" s="133">
        <v>1.71146</v>
      </c>
      <c r="O14" s="133">
        <f>ROUND(E14*N14,2)</f>
        <v>1.85</v>
      </c>
      <c r="P14" s="133">
        <v>0</v>
      </c>
      <c r="Q14" s="133">
        <f>ROUND(E14*P14,2)</f>
        <v>0</v>
      </c>
      <c r="R14" s="134"/>
      <c r="S14" s="134" t="s">
        <v>141</v>
      </c>
      <c r="T14" s="134" t="s">
        <v>141</v>
      </c>
      <c r="U14" s="134">
        <v>3.9380000000000002</v>
      </c>
      <c r="V14" s="134">
        <f>ROUND(E14*U14,2)</f>
        <v>4.25</v>
      </c>
      <c r="W14" s="134"/>
      <c r="X14" s="134" t="s">
        <v>128</v>
      </c>
      <c r="Y14" s="134" t="s">
        <v>129</v>
      </c>
      <c r="Z14" s="124"/>
      <c r="AA14" s="124"/>
      <c r="AB14" s="124"/>
      <c r="AC14" s="124"/>
      <c r="AD14" s="124"/>
      <c r="AE14" s="124"/>
      <c r="AF14" s="124"/>
      <c r="AG14" s="124" t="s">
        <v>130</v>
      </c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</row>
    <row r="15" spans="1:60" outlineLevel="2">
      <c r="A15" s="131"/>
      <c r="B15" s="132"/>
      <c r="C15" s="162" t="s">
        <v>142</v>
      </c>
      <c r="D15" s="136"/>
      <c r="E15" s="137">
        <v>1.08</v>
      </c>
      <c r="F15" s="134"/>
      <c r="G15" s="134"/>
      <c r="H15" s="134"/>
      <c r="I15" s="134"/>
      <c r="J15" s="134"/>
      <c r="K15" s="134"/>
      <c r="L15" s="134"/>
      <c r="M15" s="134"/>
      <c r="N15" s="133"/>
      <c r="O15" s="133"/>
      <c r="P15" s="133"/>
      <c r="Q15" s="133"/>
      <c r="R15" s="134"/>
      <c r="S15" s="134"/>
      <c r="T15" s="134"/>
      <c r="U15" s="134"/>
      <c r="V15" s="134"/>
      <c r="W15" s="134"/>
      <c r="X15" s="134"/>
      <c r="Y15" s="134"/>
      <c r="Z15" s="124"/>
      <c r="AA15" s="124"/>
      <c r="AB15" s="124"/>
      <c r="AC15" s="124"/>
      <c r="AD15" s="124"/>
      <c r="AE15" s="124"/>
      <c r="AF15" s="124"/>
      <c r="AG15" s="124" t="s">
        <v>143</v>
      </c>
      <c r="AH15" s="124">
        <v>0</v>
      </c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</row>
    <row r="16" spans="1:60" outlineLevel="1">
      <c r="A16" s="153">
        <v>6</v>
      </c>
      <c r="B16" s="154" t="s">
        <v>144</v>
      </c>
      <c r="C16" s="160" t="s">
        <v>145</v>
      </c>
      <c r="D16" s="155" t="s">
        <v>146</v>
      </c>
      <c r="E16" s="156">
        <v>3</v>
      </c>
      <c r="F16" s="157"/>
      <c r="G16" s="158">
        <f>ROUND(E16*F16,2)</f>
        <v>0</v>
      </c>
      <c r="H16" s="135">
        <v>616.71</v>
      </c>
      <c r="I16" s="134">
        <f>ROUND(E16*H16,2)</f>
        <v>1850.13</v>
      </c>
      <c r="J16" s="135">
        <v>134.29</v>
      </c>
      <c r="K16" s="134">
        <f>ROUND(E16*J16,2)</f>
        <v>402.87</v>
      </c>
      <c r="L16" s="134">
        <v>21</v>
      </c>
      <c r="M16" s="134">
        <f>G16*(1+L16/100)</f>
        <v>0</v>
      </c>
      <c r="N16" s="133">
        <v>2.9149999999999999E-2</v>
      </c>
      <c r="O16" s="133">
        <f>ROUND(E16*N16,2)</f>
        <v>0.09</v>
      </c>
      <c r="P16" s="133">
        <v>0</v>
      </c>
      <c r="Q16" s="133">
        <f>ROUND(E16*P16,2)</f>
        <v>0</v>
      </c>
      <c r="R16" s="134"/>
      <c r="S16" s="134" t="s">
        <v>141</v>
      </c>
      <c r="T16" s="134" t="s">
        <v>141</v>
      </c>
      <c r="U16" s="134">
        <v>0.24199999999999999</v>
      </c>
      <c r="V16" s="134">
        <f>ROUND(E16*U16,2)</f>
        <v>0.73</v>
      </c>
      <c r="W16" s="134"/>
      <c r="X16" s="134" t="s">
        <v>128</v>
      </c>
      <c r="Y16" s="134" t="s">
        <v>129</v>
      </c>
      <c r="Z16" s="124"/>
      <c r="AA16" s="124"/>
      <c r="AB16" s="124"/>
      <c r="AC16" s="124"/>
      <c r="AD16" s="124"/>
      <c r="AE16" s="124"/>
      <c r="AF16" s="124"/>
      <c r="AG16" s="124" t="s">
        <v>130</v>
      </c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</row>
    <row r="17" spans="1:60" ht="22.5" outlineLevel="1">
      <c r="A17" s="153">
        <v>7</v>
      </c>
      <c r="B17" s="154" t="s">
        <v>147</v>
      </c>
      <c r="C17" s="160" t="s">
        <v>148</v>
      </c>
      <c r="D17" s="155" t="s">
        <v>146</v>
      </c>
      <c r="E17" s="156">
        <v>1</v>
      </c>
      <c r="F17" s="157"/>
      <c r="G17" s="158">
        <f>ROUND(E17*F17,2)</f>
        <v>0</v>
      </c>
      <c r="H17" s="135">
        <v>761.71</v>
      </c>
      <c r="I17" s="134">
        <f>ROUND(E17*H17,2)</f>
        <v>761.71</v>
      </c>
      <c r="J17" s="135">
        <v>134.29</v>
      </c>
      <c r="K17" s="134">
        <f>ROUND(E17*J17,2)</f>
        <v>134.29</v>
      </c>
      <c r="L17" s="134">
        <v>21</v>
      </c>
      <c r="M17" s="134">
        <f>G17*(1+L17/100)</f>
        <v>0</v>
      </c>
      <c r="N17" s="133">
        <v>3.4869999999999998E-2</v>
      </c>
      <c r="O17" s="133">
        <f>ROUND(E17*N17,2)</f>
        <v>0.03</v>
      </c>
      <c r="P17" s="133">
        <v>0</v>
      </c>
      <c r="Q17" s="133">
        <f>ROUND(E17*P17,2)</f>
        <v>0</v>
      </c>
      <c r="R17" s="134"/>
      <c r="S17" s="134" t="s">
        <v>141</v>
      </c>
      <c r="T17" s="134" t="s">
        <v>141</v>
      </c>
      <c r="U17" s="134">
        <v>0.24199999999999999</v>
      </c>
      <c r="V17" s="134">
        <f>ROUND(E17*U17,2)</f>
        <v>0.24</v>
      </c>
      <c r="W17" s="134"/>
      <c r="X17" s="134" t="s">
        <v>128</v>
      </c>
      <c r="Y17" s="134" t="s">
        <v>129</v>
      </c>
      <c r="Z17" s="124"/>
      <c r="AA17" s="124"/>
      <c r="AB17" s="124"/>
      <c r="AC17" s="124"/>
      <c r="AD17" s="124"/>
      <c r="AE17" s="124"/>
      <c r="AF17" s="124"/>
      <c r="AG17" s="124" t="s">
        <v>130</v>
      </c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</row>
    <row r="18" spans="1:60" outlineLevel="1">
      <c r="A18" s="147">
        <v>8</v>
      </c>
      <c r="B18" s="148" t="s">
        <v>149</v>
      </c>
      <c r="C18" s="161" t="s">
        <v>150</v>
      </c>
      <c r="D18" s="149" t="s">
        <v>151</v>
      </c>
      <c r="E18" s="150">
        <v>37.514000000000003</v>
      </c>
      <c r="F18" s="151"/>
      <c r="G18" s="152">
        <f>ROUND(E18*F18,2)</f>
        <v>0</v>
      </c>
      <c r="H18" s="135">
        <v>898.24</v>
      </c>
      <c r="I18" s="134">
        <f>ROUND(E18*H18,2)</f>
        <v>33696.58</v>
      </c>
      <c r="J18" s="135">
        <v>302.76</v>
      </c>
      <c r="K18" s="134">
        <f>ROUND(E18*J18,2)</f>
        <v>11357.74</v>
      </c>
      <c r="L18" s="134">
        <v>21</v>
      </c>
      <c r="M18" s="134">
        <f>G18*(1+L18/100)</f>
        <v>0</v>
      </c>
      <c r="N18" s="133">
        <v>0.11312999999999999</v>
      </c>
      <c r="O18" s="133">
        <f>ROUND(E18*N18,2)</f>
        <v>4.24</v>
      </c>
      <c r="P18" s="133">
        <v>0</v>
      </c>
      <c r="Q18" s="133">
        <f>ROUND(E18*P18,2)</f>
        <v>0</v>
      </c>
      <c r="R18" s="134"/>
      <c r="S18" s="134" t="s">
        <v>141</v>
      </c>
      <c r="T18" s="134" t="s">
        <v>141</v>
      </c>
      <c r="U18" s="134">
        <v>0.55488999999999999</v>
      </c>
      <c r="V18" s="134">
        <f>ROUND(E18*U18,2)</f>
        <v>20.82</v>
      </c>
      <c r="W18" s="134"/>
      <c r="X18" s="134" t="s">
        <v>128</v>
      </c>
      <c r="Y18" s="134" t="s">
        <v>129</v>
      </c>
      <c r="Z18" s="124"/>
      <c r="AA18" s="124"/>
      <c r="AB18" s="124"/>
      <c r="AC18" s="124"/>
      <c r="AD18" s="124"/>
      <c r="AE18" s="124"/>
      <c r="AF18" s="124"/>
      <c r="AG18" s="124" t="s">
        <v>130</v>
      </c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</row>
    <row r="19" spans="1:60" outlineLevel="2">
      <c r="A19" s="131"/>
      <c r="B19" s="132"/>
      <c r="C19" s="162" t="s">
        <v>152</v>
      </c>
      <c r="D19" s="136"/>
      <c r="E19" s="137">
        <v>43.03</v>
      </c>
      <c r="F19" s="134"/>
      <c r="G19" s="134"/>
      <c r="H19" s="134"/>
      <c r="I19" s="134"/>
      <c r="J19" s="134"/>
      <c r="K19" s="134"/>
      <c r="L19" s="134"/>
      <c r="M19" s="134"/>
      <c r="N19" s="133"/>
      <c r="O19" s="133"/>
      <c r="P19" s="133"/>
      <c r="Q19" s="133"/>
      <c r="R19" s="134"/>
      <c r="S19" s="134"/>
      <c r="T19" s="134"/>
      <c r="U19" s="134"/>
      <c r="V19" s="134"/>
      <c r="W19" s="134"/>
      <c r="X19" s="134"/>
      <c r="Y19" s="134"/>
      <c r="Z19" s="124"/>
      <c r="AA19" s="124"/>
      <c r="AB19" s="124"/>
      <c r="AC19" s="124"/>
      <c r="AD19" s="124"/>
      <c r="AE19" s="124"/>
      <c r="AF19" s="124"/>
      <c r="AG19" s="124" t="s">
        <v>143</v>
      </c>
      <c r="AH19" s="124">
        <v>0</v>
      </c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</row>
    <row r="20" spans="1:60" outlineLevel="3">
      <c r="A20" s="131"/>
      <c r="B20" s="132"/>
      <c r="C20" s="162" t="s">
        <v>153</v>
      </c>
      <c r="D20" s="136"/>
      <c r="E20" s="137">
        <v>-2.758</v>
      </c>
      <c r="F20" s="134"/>
      <c r="G20" s="134"/>
      <c r="H20" s="134"/>
      <c r="I20" s="134"/>
      <c r="J20" s="134"/>
      <c r="K20" s="134"/>
      <c r="L20" s="134"/>
      <c r="M20" s="134"/>
      <c r="N20" s="133"/>
      <c r="O20" s="133"/>
      <c r="P20" s="133"/>
      <c r="Q20" s="133"/>
      <c r="R20" s="134"/>
      <c r="S20" s="134"/>
      <c r="T20" s="134"/>
      <c r="U20" s="134"/>
      <c r="V20" s="134"/>
      <c r="W20" s="134"/>
      <c r="X20" s="134"/>
      <c r="Y20" s="134"/>
      <c r="Z20" s="124"/>
      <c r="AA20" s="124"/>
      <c r="AB20" s="124"/>
      <c r="AC20" s="124"/>
      <c r="AD20" s="124"/>
      <c r="AE20" s="124"/>
      <c r="AF20" s="124"/>
      <c r="AG20" s="124" t="s">
        <v>143</v>
      </c>
      <c r="AH20" s="124">
        <v>0</v>
      </c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</row>
    <row r="21" spans="1:60" outlineLevel="3">
      <c r="A21" s="131"/>
      <c r="B21" s="132"/>
      <c r="C21" s="162" t="s">
        <v>154</v>
      </c>
      <c r="D21" s="136"/>
      <c r="E21" s="137">
        <v>-1.5760000000000001</v>
      </c>
      <c r="F21" s="134"/>
      <c r="G21" s="134"/>
      <c r="H21" s="134"/>
      <c r="I21" s="134"/>
      <c r="J21" s="134"/>
      <c r="K21" s="134"/>
      <c r="L21" s="134"/>
      <c r="M21" s="134"/>
      <c r="N21" s="133"/>
      <c r="O21" s="133"/>
      <c r="P21" s="133"/>
      <c r="Q21" s="133"/>
      <c r="R21" s="134"/>
      <c r="S21" s="134"/>
      <c r="T21" s="134"/>
      <c r="U21" s="134"/>
      <c r="V21" s="134"/>
      <c r="W21" s="134"/>
      <c r="X21" s="134"/>
      <c r="Y21" s="134"/>
      <c r="Z21" s="124"/>
      <c r="AA21" s="124"/>
      <c r="AB21" s="124"/>
      <c r="AC21" s="124"/>
      <c r="AD21" s="124"/>
      <c r="AE21" s="124"/>
      <c r="AF21" s="124"/>
      <c r="AG21" s="124" t="s">
        <v>143</v>
      </c>
      <c r="AH21" s="124">
        <v>0</v>
      </c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</row>
    <row r="22" spans="1:60" outlineLevel="3">
      <c r="A22" s="131"/>
      <c r="B22" s="132"/>
      <c r="C22" s="162" t="s">
        <v>155</v>
      </c>
      <c r="D22" s="136"/>
      <c r="E22" s="137">
        <v>-1.1819999999999999</v>
      </c>
      <c r="F22" s="134"/>
      <c r="G22" s="134"/>
      <c r="H22" s="134"/>
      <c r="I22" s="134"/>
      <c r="J22" s="134"/>
      <c r="K22" s="134"/>
      <c r="L22" s="134"/>
      <c r="M22" s="134"/>
      <c r="N22" s="133"/>
      <c r="O22" s="133"/>
      <c r="P22" s="133"/>
      <c r="Q22" s="133"/>
      <c r="R22" s="134"/>
      <c r="S22" s="134"/>
      <c r="T22" s="134"/>
      <c r="U22" s="134"/>
      <c r="V22" s="134"/>
      <c r="W22" s="134"/>
      <c r="X22" s="134"/>
      <c r="Y22" s="134"/>
      <c r="Z22" s="124"/>
      <c r="AA22" s="124"/>
      <c r="AB22" s="124"/>
      <c r="AC22" s="124"/>
      <c r="AD22" s="124"/>
      <c r="AE22" s="124"/>
      <c r="AF22" s="124"/>
      <c r="AG22" s="124" t="s">
        <v>143</v>
      </c>
      <c r="AH22" s="124">
        <v>0</v>
      </c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</row>
    <row r="23" spans="1:60" ht="22.5" outlineLevel="1">
      <c r="A23" s="147">
        <v>9</v>
      </c>
      <c r="B23" s="148" t="s">
        <v>156</v>
      </c>
      <c r="C23" s="161" t="s">
        <v>157</v>
      </c>
      <c r="D23" s="149" t="s">
        <v>158</v>
      </c>
      <c r="E23" s="150">
        <v>10.4</v>
      </c>
      <c r="F23" s="151"/>
      <c r="G23" s="152">
        <f>ROUND(E23*F23,2)</f>
        <v>0</v>
      </c>
      <c r="H23" s="135">
        <v>33.270000000000003</v>
      </c>
      <c r="I23" s="134">
        <f>ROUND(E23*H23,2)</f>
        <v>346.01</v>
      </c>
      <c r="J23" s="135">
        <v>124.23</v>
      </c>
      <c r="K23" s="134">
        <f>ROUND(E23*J23,2)</f>
        <v>1291.99</v>
      </c>
      <c r="L23" s="134">
        <v>21</v>
      </c>
      <c r="M23" s="134">
        <f>G23*(1+L23/100)</f>
        <v>0</v>
      </c>
      <c r="N23" s="133">
        <v>1.0200000000000001E-3</v>
      </c>
      <c r="O23" s="133">
        <f>ROUND(E23*N23,2)</f>
        <v>0.01</v>
      </c>
      <c r="P23" s="133">
        <v>0</v>
      </c>
      <c r="Q23" s="133">
        <f>ROUND(E23*P23,2)</f>
        <v>0</v>
      </c>
      <c r="R23" s="134"/>
      <c r="S23" s="134" t="s">
        <v>141</v>
      </c>
      <c r="T23" s="134" t="s">
        <v>141</v>
      </c>
      <c r="U23" s="134">
        <v>0.223</v>
      </c>
      <c r="V23" s="134">
        <f>ROUND(E23*U23,2)</f>
        <v>2.3199999999999998</v>
      </c>
      <c r="W23" s="134"/>
      <c r="X23" s="134" t="s">
        <v>128</v>
      </c>
      <c r="Y23" s="134" t="s">
        <v>129</v>
      </c>
      <c r="Z23" s="124"/>
      <c r="AA23" s="124"/>
      <c r="AB23" s="124"/>
      <c r="AC23" s="124"/>
      <c r="AD23" s="124"/>
      <c r="AE23" s="124"/>
      <c r="AF23" s="124"/>
      <c r="AG23" s="124" t="s">
        <v>130</v>
      </c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</row>
    <row r="24" spans="1:60" outlineLevel="2">
      <c r="A24" s="131"/>
      <c r="B24" s="132"/>
      <c r="C24" s="162" t="s">
        <v>159</v>
      </c>
      <c r="D24" s="136"/>
      <c r="E24" s="137">
        <v>10.4</v>
      </c>
      <c r="F24" s="134"/>
      <c r="G24" s="134"/>
      <c r="H24" s="134"/>
      <c r="I24" s="134"/>
      <c r="J24" s="134"/>
      <c r="K24" s="134"/>
      <c r="L24" s="134"/>
      <c r="M24" s="134"/>
      <c r="N24" s="133"/>
      <c r="O24" s="133"/>
      <c r="P24" s="133"/>
      <c r="Q24" s="133"/>
      <c r="R24" s="134"/>
      <c r="S24" s="134"/>
      <c r="T24" s="134"/>
      <c r="U24" s="134"/>
      <c r="V24" s="134"/>
      <c r="W24" s="134"/>
      <c r="X24" s="134"/>
      <c r="Y24" s="134"/>
      <c r="Z24" s="124"/>
      <c r="AA24" s="124"/>
      <c r="AB24" s="124"/>
      <c r="AC24" s="124"/>
      <c r="AD24" s="124"/>
      <c r="AE24" s="124"/>
      <c r="AF24" s="124"/>
      <c r="AG24" s="124" t="s">
        <v>143</v>
      </c>
      <c r="AH24" s="124">
        <v>0</v>
      </c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</row>
    <row r="25" spans="1:60" outlineLevel="1">
      <c r="A25" s="147">
        <v>10</v>
      </c>
      <c r="B25" s="148" t="s">
        <v>160</v>
      </c>
      <c r="C25" s="161" t="s">
        <v>161</v>
      </c>
      <c r="D25" s="149" t="s">
        <v>151</v>
      </c>
      <c r="E25" s="150">
        <v>2.52</v>
      </c>
      <c r="F25" s="151"/>
      <c r="G25" s="152">
        <f>ROUND(E25*F25,2)</f>
        <v>0</v>
      </c>
      <c r="H25" s="135">
        <v>928.71</v>
      </c>
      <c r="I25" s="134">
        <f>ROUND(E25*H25,2)</f>
        <v>2340.35</v>
      </c>
      <c r="J25" s="135">
        <v>372.29</v>
      </c>
      <c r="K25" s="134">
        <f>ROUND(E25*J25,2)</f>
        <v>938.17</v>
      </c>
      <c r="L25" s="134">
        <v>21</v>
      </c>
      <c r="M25" s="134">
        <f>G25*(1+L25/100)</f>
        <v>0</v>
      </c>
      <c r="N25" s="133">
        <v>0.15931000000000001</v>
      </c>
      <c r="O25" s="133">
        <f>ROUND(E25*N25,2)</f>
        <v>0.4</v>
      </c>
      <c r="P25" s="133">
        <v>0</v>
      </c>
      <c r="Q25" s="133">
        <f>ROUND(E25*P25,2)</f>
        <v>0</v>
      </c>
      <c r="R25" s="134"/>
      <c r="S25" s="134" t="s">
        <v>141</v>
      </c>
      <c r="T25" s="134" t="s">
        <v>141</v>
      </c>
      <c r="U25" s="134">
        <v>0.70399999999999996</v>
      </c>
      <c r="V25" s="134">
        <f>ROUND(E25*U25,2)</f>
        <v>1.77</v>
      </c>
      <c r="W25" s="134"/>
      <c r="X25" s="134" t="s">
        <v>128</v>
      </c>
      <c r="Y25" s="134" t="s">
        <v>129</v>
      </c>
      <c r="Z25" s="124"/>
      <c r="AA25" s="124"/>
      <c r="AB25" s="124"/>
      <c r="AC25" s="124"/>
      <c r="AD25" s="124"/>
      <c r="AE25" s="124"/>
      <c r="AF25" s="124"/>
      <c r="AG25" s="124" t="s">
        <v>130</v>
      </c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</row>
    <row r="26" spans="1:60" outlineLevel="2">
      <c r="A26" s="131"/>
      <c r="B26" s="132"/>
      <c r="C26" s="162" t="s">
        <v>162</v>
      </c>
      <c r="D26" s="136"/>
      <c r="E26" s="137"/>
      <c r="F26" s="134"/>
      <c r="G26" s="134"/>
      <c r="H26" s="134"/>
      <c r="I26" s="134"/>
      <c r="J26" s="134"/>
      <c r="K26" s="134"/>
      <c r="L26" s="134"/>
      <c r="M26" s="134"/>
      <c r="N26" s="133"/>
      <c r="O26" s="133"/>
      <c r="P26" s="133"/>
      <c r="Q26" s="133"/>
      <c r="R26" s="134"/>
      <c r="S26" s="134"/>
      <c r="T26" s="134"/>
      <c r="U26" s="134"/>
      <c r="V26" s="134"/>
      <c r="W26" s="134"/>
      <c r="X26" s="134"/>
      <c r="Y26" s="134"/>
      <c r="Z26" s="124"/>
      <c r="AA26" s="124"/>
      <c r="AB26" s="124"/>
      <c r="AC26" s="124"/>
      <c r="AD26" s="124"/>
      <c r="AE26" s="124"/>
      <c r="AF26" s="124"/>
      <c r="AG26" s="124" t="s">
        <v>143</v>
      </c>
      <c r="AH26" s="124">
        <v>0</v>
      </c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</row>
    <row r="27" spans="1:60" outlineLevel="3">
      <c r="A27" s="131"/>
      <c r="B27" s="132"/>
      <c r="C27" s="162" t="s">
        <v>163</v>
      </c>
      <c r="D27" s="136"/>
      <c r="E27" s="137">
        <v>1.2</v>
      </c>
      <c r="F27" s="134"/>
      <c r="G27" s="134"/>
      <c r="H27" s="134"/>
      <c r="I27" s="134"/>
      <c r="J27" s="134"/>
      <c r="K27" s="134"/>
      <c r="L27" s="134"/>
      <c r="M27" s="134"/>
      <c r="N27" s="133"/>
      <c r="O27" s="133"/>
      <c r="P27" s="133"/>
      <c r="Q27" s="133"/>
      <c r="R27" s="134"/>
      <c r="S27" s="134"/>
      <c r="T27" s="134"/>
      <c r="U27" s="134"/>
      <c r="V27" s="134"/>
      <c r="W27" s="134"/>
      <c r="X27" s="134"/>
      <c r="Y27" s="134"/>
      <c r="Z27" s="124"/>
      <c r="AA27" s="124"/>
      <c r="AB27" s="124"/>
      <c r="AC27" s="124"/>
      <c r="AD27" s="124"/>
      <c r="AE27" s="124"/>
      <c r="AF27" s="124"/>
      <c r="AG27" s="124" t="s">
        <v>143</v>
      </c>
      <c r="AH27" s="124">
        <v>0</v>
      </c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</row>
    <row r="28" spans="1:60" outlineLevel="3">
      <c r="A28" s="131"/>
      <c r="B28" s="132"/>
      <c r="C28" s="162" t="s">
        <v>164</v>
      </c>
      <c r="D28" s="136"/>
      <c r="E28" s="137">
        <v>1.32</v>
      </c>
      <c r="F28" s="134"/>
      <c r="G28" s="134"/>
      <c r="H28" s="134"/>
      <c r="I28" s="134"/>
      <c r="J28" s="134"/>
      <c r="K28" s="134"/>
      <c r="L28" s="134"/>
      <c r="M28" s="134"/>
      <c r="N28" s="133"/>
      <c r="O28" s="133"/>
      <c r="P28" s="133"/>
      <c r="Q28" s="133"/>
      <c r="R28" s="134"/>
      <c r="S28" s="134"/>
      <c r="T28" s="134"/>
      <c r="U28" s="134"/>
      <c r="V28" s="134"/>
      <c r="W28" s="134"/>
      <c r="X28" s="134"/>
      <c r="Y28" s="134"/>
      <c r="Z28" s="124"/>
      <c r="AA28" s="124"/>
      <c r="AB28" s="124"/>
      <c r="AC28" s="124"/>
      <c r="AD28" s="124"/>
      <c r="AE28" s="124"/>
      <c r="AF28" s="124"/>
      <c r="AG28" s="124" t="s">
        <v>143</v>
      </c>
      <c r="AH28" s="124">
        <v>0</v>
      </c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</row>
    <row r="29" spans="1:60" ht="22.5" outlineLevel="1">
      <c r="A29" s="153">
        <v>11</v>
      </c>
      <c r="B29" s="154" t="s">
        <v>165</v>
      </c>
      <c r="C29" s="160" t="s">
        <v>166</v>
      </c>
      <c r="D29" s="155" t="s">
        <v>146</v>
      </c>
      <c r="E29" s="156">
        <v>2</v>
      </c>
      <c r="F29" s="157"/>
      <c r="G29" s="158">
        <f>ROUND(E29*F29,2)</f>
        <v>0</v>
      </c>
      <c r="H29" s="135">
        <v>2523.14</v>
      </c>
      <c r="I29" s="134">
        <f>ROUND(E29*H29,2)</f>
        <v>5046.28</v>
      </c>
      <c r="J29" s="135">
        <v>2711.86</v>
      </c>
      <c r="K29" s="134">
        <f>ROUND(E29*J29,2)</f>
        <v>5423.72</v>
      </c>
      <c r="L29" s="134">
        <v>21</v>
      </c>
      <c r="M29" s="134">
        <f>G29*(1+L29/100)</f>
        <v>0</v>
      </c>
      <c r="N29" s="133">
        <v>0.21715000000000001</v>
      </c>
      <c r="O29" s="133">
        <f>ROUND(E29*N29,2)</f>
        <v>0.43</v>
      </c>
      <c r="P29" s="133">
        <v>0.1278</v>
      </c>
      <c r="Q29" s="133">
        <f>ROUND(E29*P29,2)</f>
        <v>0.26</v>
      </c>
      <c r="R29" s="134"/>
      <c r="S29" s="134" t="s">
        <v>141</v>
      </c>
      <c r="T29" s="134" t="s">
        <v>141</v>
      </c>
      <c r="U29" s="134">
        <v>5.4715800000000003</v>
      </c>
      <c r="V29" s="134">
        <f>ROUND(E29*U29,2)</f>
        <v>10.94</v>
      </c>
      <c r="W29" s="134"/>
      <c r="X29" s="134" t="s">
        <v>167</v>
      </c>
      <c r="Y29" s="134" t="s">
        <v>129</v>
      </c>
      <c r="Z29" s="124"/>
      <c r="AA29" s="124"/>
      <c r="AB29" s="124"/>
      <c r="AC29" s="124"/>
      <c r="AD29" s="124"/>
      <c r="AE29" s="124"/>
      <c r="AF29" s="124"/>
      <c r="AG29" s="124" t="s">
        <v>168</v>
      </c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</row>
    <row r="30" spans="1:60" ht="22.5" outlineLevel="1">
      <c r="A30" s="153">
        <v>12</v>
      </c>
      <c r="B30" s="154" t="s">
        <v>169</v>
      </c>
      <c r="C30" s="160" t="s">
        <v>170</v>
      </c>
      <c r="D30" s="155" t="s">
        <v>146</v>
      </c>
      <c r="E30" s="156">
        <v>1</v>
      </c>
      <c r="F30" s="157"/>
      <c r="G30" s="158">
        <f>ROUND(E30*F30,2)</f>
        <v>0</v>
      </c>
      <c r="H30" s="135">
        <v>0</v>
      </c>
      <c r="I30" s="134">
        <f>ROUND(E30*H30,2)</f>
        <v>0</v>
      </c>
      <c r="J30" s="135">
        <v>1607</v>
      </c>
      <c r="K30" s="134">
        <f>ROUND(E30*J30,2)</f>
        <v>1607</v>
      </c>
      <c r="L30" s="134">
        <v>21</v>
      </c>
      <c r="M30" s="134">
        <f>G30*(1+L30/100)</f>
        <v>0</v>
      </c>
      <c r="N30" s="133">
        <v>8.4599999999999995E-2</v>
      </c>
      <c r="O30" s="133">
        <f>ROUND(E30*N30,2)</f>
        <v>0.08</v>
      </c>
      <c r="P30" s="133">
        <v>6.4000000000000001E-2</v>
      </c>
      <c r="Q30" s="133">
        <f>ROUND(E30*P30,2)</f>
        <v>0.06</v>
      </c>
      <c r="R30" s="134"/>
      <c r="S30" s="134" t="s">
        <v>126</v>
      </c>
      <c r="T30" s="134" t="s">
        <v>141</v>
      </c>
      <c r="U30" s="134">
        <v>2.38226</v>
      </c>
      <c r="V30" s="134">
        <f>ROUND(E30*U30,2)</f>
        <v>2.38</v>
      </c>
      <c r="W30" s="134"/>
      <c r="X30" s="134" t="s">
        <v>167</v>
      </c>
      <c r="Y30" s="134" t="s">
        <v>129</v>
      </c>
      <c r="Z30" s="124"/>
      <c r="AA30" s="124"/>
      <c r="AB30" s="124"/>
      <c r="AC30" s="124"/>
      <c r="AD30" s="124"/>
      <c r="AE30" s="124"/>
      <c r="AF30" s="124"/>
      <c r="AG30" s="124" t="s">
        <v>168</v>
      </c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</row>
    <row r="31" spans="1:60">
      <c r="A31" s="140" t="s">
        <v>121</v>
      </c>
      <c r="B31" s="141" t="s">
        <v>53</v>
      </c>
      <c r="C31" s="159" t="s">
        <v>54</v>
      </c>
      <c r="D31" s="142"/>
      <c r="E31" s="143"/>
      <c r="F31" s="144"/>
      <c r="G31" s="145">
        <f>SUMIF(AG32:AG33,"&lt;&gt;NOR",G32:G33)</f>
        <v>0</v>
      </c>
      <c r="H31" s="139"/>
      <c r="I31" s="139">
        <f>SUM(I32:I33)</f>
        <v>7671.89</v>
      </c>
      <c r="J31" s="139"/>
      <c r="K31" s="139">
        <f>SUM(K32:K33)</f>
        <v>7486.11</v>
      </c>
      <c r="L31" s="139"/>
      <c r="M31" s="139">
        <f>SUM(M32:M33)</f>
        <v>0</v>
      </c>
      <c r="N31" s="138"/>
      <c r="O31" s="138">
        <f>SUM(O32:O33)</f>
        <v>0.28999999999999998</v>
      </c>
      <c r="P31" s="138"/>
      <c r="Q31" s="138">
        <f>SUM(Q32:Q33)</f>
        <v>0</v>
      </c>
      <c r="R31" s="139"/>
      <c r="S31" s="139"/>
      <c r="T31" s="139"/>
      <c r="U31" s="139"/>
      <c r="V31" s="139">
        <f>SUM(V32:V33)</f>
        <v>14.01</v>
      </c>
      <c r="W31" s="139"/>
      <c r="X31" s="139"/>
      <c r="Y31" s="139"/>
      <c r="AG31" t="s">
        <v>122</v>
      </c>
    </row>
    <row r="32" spans="1:60" ht="22.5" outlineLevel="1">
      <c r="A32" s="147">
        <v>13</v>
      </c>
      <c r="B32" s="148" t="s">
        <v>171</v>
      </c>
      <c r="C32" s="161" t="s">
        <v>172</v>
      </c>
      <c r="D32" s="149" t="s">
        <v>151</v>
      </c>
      <c r="E32" s="150">
        <v>11.44</v>
      </c>
      <c r="F32" s="151"/>
      <c r="G32" s="152">
        <f>ROUND(E32*F32,2)</f>
        <v>0</v>
      </c>
      <c r="H32" s="135">
        <v>670.62</v>
      </c>
      <c r="I32" s="134">
        <f>ROUND(E32*H32,2)</f>
        <v>7671.89</v>
      </c>
      <c r="J32" s="135">
        <v>654.38</v>
      </c>
      <c r="K32" s="134">
        <f>ROUND(E32*J32,2)</f>
        <v>7486.11</v>
      </c>
      <c r="L32" s="134">
        <v>21</v>
      </c>
      <c r="M32" s="134">
        <f>G32*(1+L32/100)</f>
        <v>0</v>
      </c>
      <c r="N32" s="133">
        <v>2.5420000000000002E-2</v>
      </c>
      <c r="O32" s="133">
        <f>ROUND(E32*N32,2)</f>
        <v>0.28999999999999998</v>
      </c>
      <c r="P32" s="133">
        <v>0</v>
      </c>
      <c r="Q32" s="133">
        <f>ROUND(E32*P32,2)</f>
        <v>0</v>
      </c>
      <c r="R32" s="134"/>
      <c r="S32" s="134" t="s">
        <v>141</v>
      </c>
      <c r="T32" s="134" t="s">
        <v>141</v>
      </c>
      <c r="U32" s="134">
        <v>1.2250000000000001</v>
      </c>
      <c r="V32" s="134">
        <f>ROUND(E32*U32,2)</f>
        <v>14.01</v>
      </c>
      <c r="W32" s="134"/>
      <c r="X32" s="134" t="s">
        <v>128</v>
      </c>
      <c r="Y32" s="134" t="s">
        <v>129</v>
      </c>
      <c r="Z32" s="124"/>
      <c r="AA32" s="124"/>
      <c r="AB32" s="124"/>
      <c r="AC32" s="124"/>
      <c r="AD32" s="124"/>
      <c r="AE32" s="124"/>
      <c r="AF32" s="124"/>
      <c r="AG32" s="124" t="s">
        <v>130</v>
      </c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</row>
    <row r="33" spans="1:60" outlineLevel="2">
      <c r="A33" s="131"/>
      <c r="B33" s="132"/>
      <c r="C33" s="162" t="s">
        <v>173</v>
      </c>
      <c r="D33" s="136"/>
      <c r="E33" s="137">
        <v>11.44</v>
      </c>
      <c r="F33" s="134"/>
      <c r="G33" s="134"/>
      <c r="H33" s="134"/>
      <c r="I33" s="134"/>
      <c r="J33" s="134"/>
      <c r="K33" s="134"/>
      <c r="L33" s="134"/>
      <c r="M33" s="134"/>
      <c r="N33" s="133"/>
      <c r="O33" s="133"/>
      <c r="P33" s="133"/>
      <c r="Q33" s="133"/>
      <c r="R33" s="134"/>
      <c r="S33" s="134"/>
      <c r="T33" s="134"/>
      <c r="U33" s="134"/>
      <c r="V33" s="134"/>
      <c r="W33" s="134"/>
      <c r="X33" s="134"/>
      <c r="Y33" s="134"/>
      <c r="Z33" s="124"/>
      <c r="AA33" s="124"/>
      <c r="AB33" s="124"/>
      <c r="AC33" s="124"/>
      <c r="AD33" s="124"/>
      <c r="AE33" s="124"/>
      <c r="AF33" s="124"/>
      <c r="AG33" s="124" t="s">
        <v>143</v>
      </c>
      <c r="AH33" s="124">
        <v>0</v>
      </c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</row>
    <row r="34" spans="1:60" ht="25.5">
      <c r="A34" s="140" t="s">
        <v>121</v>
      </c>
      <c r="B34" s="141" t="s">
        <v>55</v>
      </c>
      <c r="C34" s="159" t="s">
        <v>56</v>
      </c>
      <c r="D34" s="142"/>
      <c r="E34" s="143"/>
      <c r="F34" s="144"/>
      <c r="G34" s="145">
        <f>SUMIF(AG35:AG44,"&lt;&gt;NOR",G35:G44)</f>
        <v>0</v>
      </c>
      <c r="H34" s="139"/>
      <c r="I34" s="139">
        <f>SUM(I35:I44)</f>
        <v>6692.47</v>
      </c>
      <c r="J34" s="139"/>
      <c r="K34" s="139">
        <f>SUM(K35:K44)</f>
        <v>9424.0999999999985</v>
      </c>
      <c r="L34" s="139"/>
      <c r="M34" s="139">
        <f>SUM(M35:M44)</f>
        <v>0</v>
      </c>
      <c r="N34" s="138"/>
      <c r="O34" s="138">
        <f>SUM(O35:O44)</f>
        <v>0.18</v>
      </c>
      <c r="P34" s="138"/>
      <c r="Q34" s="138">
        <f>SUM(Q35:Q44)</f>
        <v>0</v>
      </c>
      <c r="R34" s="139"/>
      <c r="S34" s="139"/>
      <c r="T34" s="139"/>
      <c r="U34" s="139"/>
      <c r="V34" s="139">
        <f>SUM(V35:V44)</f>
        <v>16.989999999999998</v>
      </c>
      <c r="W34" s="139"/>
      <c r="X34" s="139"/>
      <c r="Y34" s="139"/>
      <c r="AG34" t="s">
        <v>122</v>
      </c>
    </row>
    <row r="35" spans="1:60" ht="22.5" outlineLevel="1">
      <c r="A35" s="147">
        <v>14</v>
      </c>
      <c r="B35" s="148" t="s">
        <v>174</v>
      </c>
      <c r="C35" s="161" t="s">
        <v>175</v>
      </c>
      <c r="D35" s="149" t="s">
        <v>151</v>
      </c>
      <c r="E35" s="150">
        <v>3.48</v>
      </c>
      <c r="F35" s="151"/>
      <c r="G35" s="152">
        <f>ROUND(E35*F35,2)</f>
        <v>0</v>
      </c>
      <c r="H35" s="135">
        <v>0</v>
      </c>
      <c r="I35" s="134">
        <f>ROUND(E35*H35,2)</f>
        <v>0</v>
      </c>
      <c r="J35" s="135">
        <v>166.5</v>
      </c>
      <c r="K35" s="134">
        <f>ROUND(E35*J35,2)</f>
        <v>579.41999999999996</v>
      </c>
      <c r="L35" s="134">
        <v>21</v>
      </c>
      <c r="M35" s="134">
        <f>G35*(1+L35/100)</f>
        <v>0</v>
      </c>
      <c r="N35" s="133">
        <v>0</v>
      </c>
      <c r="O35" s="133">
        <f>ROUND(E35*N35,2)</f>
        <v>0</v>
      </c>
      <c r="P35" s="133">
        <v>0</v>
      </c>
      <c r="Q35" s="133">
        <f>ROUND(E35*P35,2)</f>
        <v>0</v>
      </c>
      <c r="R35" s="134"/>
      <c r="S35" s="134" t="s">
        <v>141</v>
      </c>
      <c r="T35" s="134" t="s">
        <v>141</v>
      </c>
      <c r="U35" s="134">
        <v>0.28999999999999998</v>
      </c>
      <c r="V35" s="134">
        <f>ROUND(E35*U35,2)</f>
        <v>1.01</v>
      </c>
      <c r="W35" s="134"/>
      <c r="X35" s="134" t="s">
        <v>128</v>
      </c>
      <c r="Y35" s="134" t="s">
        <v>129</v>
      </c>
      <c r="Z35" s="124"/>
      <c r="AA35" s="124"/>
      <c r="AB35" s="124"/>
      <c r="AC35" s="124"/>
      <c r="AD35" s="124"/>
      <c r="AE35" s="124"/>
      <c r="AF35" s="124"/>
      <c r="AG35" s="124" t="s">
        <v>130</v>
      </c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</row>
    <row r="36" spans="1:60" outlineLevel="2">
      <c r="A36" s="131"/>
      <c r="B36" s="132"/>
      <c r="C36" s="162" t="s">
        <v>176</v>
      </c>
      <c r="D36" s="136"/>
      <c r="E36" s="137">
        <v>1.87</v>
      </c>
      <c r="F36" s="134"/>
      <c r="G36" s="134"/>
      <c r="H36" s="134"/>
      <c r="I36" s="134"/>
      <c r="J36" s="134"/>
      <c r="K36" s="134"/>
      <c r="L36" s="134"/>
      <c r="M36" s="134"/>
      <c r="N36" s="133"/>
      <c r="O36" s="133"/>
      <c r="P36" s="133"/>
      <c r="Q36" s="133"/>
      <c r="R36" s="134"/>
      <c r="S36" s="134"/>
      <c r="T36" s="134"/>
      <c r="U36" s="134"/>
      <c r="V36" s="134"/>
      <c r="W36" s="134"/>
      <c r="X36" s="134"/>
      <c r="Y36" s="134"/>
      <c r="Z36" s="124"/>
      <c r="AA36" s="124"/>
      <c r="AB36" s="124"/>
      <c r="AC36" s="124"/>
      <c r="AD36" s="124"/>
      <c r="AE36" s="124"/>
      <c r="AF36" s="124"/>
      <c r="AG36" s="124" t="s">
        <v>143</v>
      </c>
      <c r="AH36" s="124">
        <v>0</v>
      </c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</row>
    <row r="37" spans="1:60" outlineLevel="3">
      <c r="A37" s="131"/>
      <c r="B37" s="132"/>
      <c r="C37" s="162" t="s">
        <v>177</v>
      </c>
      <c r="D37" s="136"/>
      <c r="E37" s="137">
        <v>1.61</v>
      </c>
      <c r="F37" s="134"/>
      <c r="G37" s="134"/>
      <c r="H37" s="134"/>
      <c r="I37" s="134"/>
      <c r="J37" s="134"/>
      <c r="K37" s="134"/>
      <c r="L37" s="134"/>
      <c r="M37" s="134"/>
      <c r="N37" s="133"/>
      <c r="O37" s="133"/>
      <c r="P37" s="133"/>
      <c r="Q37" s="133"/>
      <c r="R37" s="134"/>
      <c r="S37" s="134"/>
      <c r="T37" s="134"/>
      <c r="U37" s="134"/>
      <c r="V37" s="134"/>
      <c r="W37" s="134"/>
      <c r="X37" s="134"/>
      <c r="Y37" s="134"/>
      <c r="Z37" s="124"/>
      <c r="AA37" s="124"/>
      <c r="AB37" s="124"/>
      <c r="AC37" s="124"/>
      <c r="AD37" s="124"/>
      <c r="AE37" s="124"/>
      <c r="AF37" s="124"/>
      <c r="AG37" s="124" t="s">
        <v>143</v>
      </c>
      <c r="AH37" s="124">
        <v>0</v>
      </c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</row>
    <row r="38" spans="1:60" ht="22.5" outlineLevel="1">
      <c r="A38" s="147">
        <v>15</v>
      </c>
      <c r="B38" s="148" t="s">
        <v>178</v>
      </c>
      <c r="C38" s="161" t="s">
        <v>179</v>
      </c>
      <c r="D38" s="149" t="s">
        <v>151</v>
      </c>
      <c r="E38" s="150">
        <v>5.9</v>
      </c>
      <c r="F38" s="151"/>
      <c r="G38" s="152">
        <f>ROUND(E38*F38,2)</f>
        <v>0</v>
      </c>
      <c r="H38" s="135">
        <v>0</v>
      </c>
      <c r="I38" s="134">
        <f>ROUND(E38*H38,2)</f>
        <v>0</v>
      </c>
      <c r="J38" s="135">
        <v>109.5</v>
      </c>
      <c r="K38" s="134">
        <f>ROUND(E38*J38,2)</f>
        <v>646.04999999999995</v>
      </c>
      <c r="L38" s="134">
        <v>21</v>
      </c>
      <c r="M38" s="134">
        <f>G38*(1+L38/100)</f>
        <v>0</v>
      </c>
      <c r="N38" s="133">
        <v>0</v>
      </c>
      <c r="O38" s="133">
        <f>ROUND(E38*N38,2)</f>
        <v>0</v>
      </c>
      <c r="P38" s="133">
        <v>0</v>
      </c>
      <c r="Q38" s="133">
        <f>ROUND(E38*P38,2)</f>
        <v>0</v>
      </c>
      <c r="R38" s="134"/>
      <c r="S38" s="134" t="s">
        <v>141</v>
      </c>
      <c r="T38" s="134" t="s">
        <v>141</v>
      </c>
      <c r="U38" s="134">
        <v>0.19</v>
      </c>
      <c r="V38" s="134">
        <f>ROUND(E38*U38,2)</f>
        <v>1.1200000000000001</v>
      </c>
      <c r="W38" s="134"/>
      <c r="X38" s="134" t="s">
        <v>128</v>
      </c>
      <c r="Y38" s="134" t="s">
        <v>129</v>
      </c>
      <c r="Z38" s="124"/>
      <c r="AA38" s="124"/>
      <c r="AB38" s="124"/>
      <c r="AC38" s="124"/>
      <c r="AD38" s="124"/>
      <c r="AE38" s="124"/>
      <c r="AF38" s="124"/>
      <c r="AG38" s="124" t="s">
        <v>130</v>
      </c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</row>
    <row r="39" spans="1:60" outlineLevel="2">
      <c r="A39" s="131"/>
      <c r="B39" s="132"/>
      <c r="C39" s="162" t="s">
        <v>180</v>
      </c>
      <c r="D39" s="136"/>
      <c r="E39" s="137">
        <v>5.9</v>
      </c>
      <c r="F39" s="134"/>
      <c r="G39" s="134"/>
      <c r="H39" s="134"/>
      <c r="I39" s="134"/>
      <c r="J39" s="134"/>
      <c r="K39" s="134"/>
      <c r="L39" s="134"/>
      <c r="M39" s="134"/>
      <c r="N39" s="133"/>
      <c r="O39" s="133"/>
      <c r="P39" s="133"/>
      <c r="Q39" s="133"/>
      <c r="R39" s="134"/>
      <c r="S39" s="134"/>
      <c r="T39" s="134"/>
      <c r="U39" s="134"/>
      <c r="V39" s="134"/>
      <c r="W39" s="134"/>
      <c r="X39" s="134"/>
      <c r="Y39" s="134"/>
      <c r="Z39" s="124"/>
      <c r="AA39" s="124"/>
      <c r="AB39" s="124"/>
      <c r="AC39" s="124"/>
      <c r="AD39" s="124"/>
      <c r="AE39" s="124"/>
      <c r="AF39" s="124"/>
      <c r="AG39" s="124" t="s">
        <v>143</v>
      </c>
      <c r="AH39" s="124">
        <v>0</v>
      </c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</row>
    <row r="40" spans="1:60" ht="22.5" outlineLevel="1">
      <c r="A40" s="147">
        <v>16</v>
      </c>
      <c r="B40" s="148" t="s">
        <v>181</v>
      </c>
      <c r="C40" s="161" t="s">
        <v>182</v>
      </c>
      <c r="D40" s="149" t="s">
        <v>151</v>
      </c>
      <c r="E40" s="150">
        <v>14.7</v>
      </c>
      <c r="F40" s="151"/>
      <c r="G40" s="152">
        <f>ROUND(E40*F40,2)</f>
        <v>0</v>
      </c>
      <c r="H40" s="135">
        <v>455.27</v>
      </c>
      <c r="I40" s="134">
        <f>ROUND(E40*H40,2)</f>
        <v>6692.47</v>
      </c>
      <c r="J40" s="135">
        <v>557.73</v>
      </c>
      <c r="K40" s="134">
        <f>ROUND(E40*J40,2)</f>
        <v>8198.6299999999992</v>
      </c>
      <c r="L40" s="134">
        <v>21</v>
      </c>
      <c r="M40" s="134">
        <f>G40*(1+L40/100)</f>
        <v>0</v>
      </c>
      <c r="N40" s="133">
        <v>1.2149999999999999E-2</v>
      </c>
      <c r="O40" s="133">
        <f>ROUND(E40*N40,2)</f>
        <v>0.18</v>
      </c>
      <c r="P40" s="133">
        <v>0</v>
      </c>
      <c r="Q40" s="133">
        <f>ROUND(E40*P40,2)</f>
        <v>0</v>
      </c>
      <c r="R40" s="134"/>
      <c r="S40" s="134" t="s">
        <v>141</v>
      </c>
      <c r="T40" s="134" t="s">
        <v>141</v>
      </c>
      <c r="U40" s="134">
        <v>1.0109999999999999</v>
      </c>
      <c r="V40" s="134">
        <f>ROUND(E40*U40,2)</f>
        <v>14.86</v>
      </c>
      <c r="W40" s="134"/>
      <c r="X40" s="134" t="s">
        <v>128</v>
      </c>
      <c r="Y40" s="134" t="s">
        <v>129</v>
      </c>
      <c r="Z40" s="124"/>
      <c r="AA40" s="124"/>
      <c r="AB40" s="124"/>
      <c r="AC40" s="124"/>
      <c r="AD40" s="124"/>
      <c r="AE40" s="124"/>
      <c r="AF40" s="124"/>
      <c r="AG40" s="124" t="s">
        <v>130</v>
      </c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</row>
    <row r="41" spans="1:60" outlineLevel="2">
      <c r="A41" s="131"/>
      <c r="B41" s="132"/>
      <c r="C41" s="162" t="s">
        <v>183</v>
      </c>
      <c r="D41" s="136"/>
      <c r="E41" s="137"/>
      <c r="F41" s="134"/>
      <c r="G41" s="134"/>
      <c r="H41" s="134"/>
      <c r="I41" s="134"/>
      <c r="J41" s="134"/>
      <c r="K41" s="134"/>
      <c r="L41" s="134"/>
      <c r="M41" s="134"/>
      <c r="N41" s="133"/>
      <c r="O41" s="133"/>
      <c r="P41" s="133"/>
      <c r="Q41" s="133"/>
      <c r="R41" s="134"/>
      <c r="S41" s="134"/>
      <c r="T41" s="134"/>
      <c r="U41" s="134"/>
      <c r="V41" s="134"/>
      <c r="W41" s="134"/>
      <c r="X41" s="134"/>
      <c r="Y41" s="134"/>
      <c r="Z41" s="124"/>
      <c r="AA41" s="124"/>
      <c r="AB41" s="124"/>
      <c r="AC41" s="124"/>
      <c r="AD41" s="124"/>
      <c r="AE41" s="124"/>
      <c r="AF41" s="124"/>
      <c r="AG41" s="124" t="s">
        <v>143</v>
      </c>
      <c r="AH41" s="124">
        <v>0</v>
      </c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</row>
    <row r="42" spans="1:60" outlineLevel="3">
      <c r="A42" s="131"/>
      <c r="B42" s="132"/>
      <c r="C42" s="162" t="s">
        <v>184</v>
      </c>
      <c r="D42" s="136"/>
      <c r="E42" s="137">
        <v>13.09</v>
      </c>
      <c r="F42" s="134"/>
      <c r="G42" s="134"/>
      <c r="H42" s="134"/>
      <c r="I42" s="134"/>
      <c r="J42" s="134"/>
      <c r="K42" s="134"/>
      <c r="L42" s="134"/>
      <c r="M42" s="134"/>
      <c r="N42" s="133"/>
      <c r="O42" s="133"/>
      <c r="P42" s="133"/>
      <c r="Q42" s="133"/>
      <c r="R42" s="134"/>
      <c r="S42" s="134"/>
      <c r="T42" s="134"/>
      <c r="U42" s="134"/>
      <c r="V42" s="134"/>
      <c r="W42" s="134"/>
      <c r="X42" s="134"/>
      <c r="Y42" s="134"/>
      <c r="Z42" s="124"/>
      <c r="AA42" s="124"/>
      <c r="AB42" s="124"/>
      <c r="AC42" s="124"/>
      <c r="AD42" s="124"/>
      <c r="AE42" s="124"/>
      <c r="AF42" s="124"/>
      <c r="AG42" s="124" t="s">
        <v>143</v>
      </c>
      <c r="AH42" s="124">
        <v>0</v>
      </c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</row>
    <row r="43" spans="1:60" outlineLevel="3">
      <c r="A43" s="131"/>
      <c r="B43" s="132"/>
      <c r="C43" s="162" t="s">
        <v>185</v>
      </c>
      <c r="D43" s="136"/>
      <c r="E43" s="137"/>
      <c r="F43" s="134"/>
      <c r="G43" s="134"/>
      <c r="H43" s="134"/>
      <c r="I43" s="134"/>
      <c r="J43" s="134"/>
      <c r="K43" s="134"/>
      <c r="L43" s="134"/>
      <c r="M43" s="134"/>
      <c r="N43" s="133"/>
      <c r="O43" s="133"/>
      <c r="P43" s="133"/>
      <c r="Q43" s="133"/>
      <c r="R43" s="134"/>
      <c r="S43" s="134"/>
      <c r="T43" s="134"/>
      <c r="U43" s="134"/>
      <c r="V43" s="134"/>
      <c r="W43" s="134"/>
      <c r="X43" s="134"/>
      <c r="Y43" s="134"/>
      <c r="Z43" s="124"/>
      <c r="AA43" s="124"/>
      <c r="AB43" s="124"/>
      <c r="AC43" s="124"/>
      <c r="AD43" s="124"/>
      <c r="AE43" s="124"/>
      <c r="AF43" s="124"/>
      <c r="AG43" s="124" t="s">
        <v>143</v>
      </c>
      <c r="AH43" s="124">
        <v>0</v>
      </c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</row>
    <row r="44" spans="1:60" outlineLevel="3">
      <c r="A44" s="131"/>
      <c r="B44" s="132"/>
      <c r="C44" s="162" t="s">
        <v>177</v>
      </c>
      <c r="D44" s="136"/>
      <c r="E44" s="137">
        <v>1.61</v>
      </c>
      <c r="F44" s="134"/>
      <c r="G44" s="134"/>
      <c r="H44" s="134"/>
      <c r="I44" s="134"/>
      <c r="J44" s="134"/>
      <c r="K44" s="134"/>
      <c r="L44" s="134"/>
      <c r="M44" s="134"/>
      <c r="N44" s="133"/>
      <c r="O44" s="133"/>
      <c r="P44" s="133"/>
      <c r="Q44" s="133"/>
      <c r="R44" s="134"/>
      <c r="S44" s="134"/>
      <c r="T44" s="134"/>
      <c r="U44" s="134"/>
      <c r="V44" s="134"/>
      <c r="W44" s="134"/>
      <c r="X44" s="134"/>
      <c r="Y44" s="134"/>
      <c r="Z44" s="124"/>
      <c r="AA44" s="124"/>
      <c r="AB44" s="124"/>
      <c r="AC44" s="124"/>
      <c r="AD44" s="124"/>
      <c r="AE44" s="124"/>
      <c r="AF44" s="124"/>
      <c r="AG44" s="124" t="s">
        <v>143</v>
      </c>
      <c r="AH44" s="124">
        <v>0</v>
      </c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</row>
    <row r="45" spans="1:60">
      <c r="A45" s="140" t="s">
        <v>121</v>
      </c>
      <c r="B45" s="141" t="s">
        <v>57</v>
      </c>
      <c r="C45" s="159" t="s">
        <v>58</v>
      </c>
      <c r="D45" s="142"/>
      <c r="E45" s="143"/>
      <c r="F45" s="144"/>
      <c r="G45" s="145">
        <f>SUMIF(AG46:AG68,"&lt;&gt;NOR",G46:G68)</f>
        <v>0</v>
      </c>
      <c r="H45" s="139"/>
      <c r="I45" s="139">
        <f>SUM(I46:I68)</f>
        <v>5010.4599999999991</v>
      </c>
      <c r="J45" s="139"/>
      <c r="K45" s="139">
        <f>SUM(K46:K68)</f>
        <v>14585.05</v>
      </c>
      <c r="L45" s="139"/>
      <c r="M45" s="139">
        <f>SUM(M46:M68)</f>
        <v>0</v>
      </c>
      <c r="N45" s="138"/>
      <c r="O45" s="138">
        <f>SUM(O46:O68)</f>
        <v>0.64</v>
      </c>
      <c r="P45" s="138"/>
      <c r="Q45" s="138">
        <f>SUM(Q46:Q68)</f>
        <v>0</v>
      </c>
      <c r="R45" s="139"/>
      <c r="S45" s="139"/>
      <c r="T45" s="139"/>
      <c r="U45" s="139"/>
      <c r="V45" s="139">
        <f>SUM(V46:V68)</f>
        <v>26.130000000000003</v>
      </c>
      <c r="W45" s="139"/>
      <c r="X45" s="139"/>
      <c r="Y45" s="139"/>
      <c r="AG45" t="s">
        <v>122</v>
      </c>
    </row>
    <row r="46" spans="1:60" ht="22.5" outlineLevel="1">
      <c r="A46" s="147">
        <v>17</v>
      </c>
      <c r="B46" s="148" t="s">
        <v>186</v>
      </c>
      <c r="C46" s="161" t="s">
        <v>187</v>
      </c>
      <c r="D46" s="149" t="s">
        <v>151</v>
      </c>
      <c r="E46" s="150">
        <v>21.14</v>
      </c>
      <c r="F46" s="151"/>
      <c r="G46" s="152">
        <f>ROUND(E46*F46,2)</f>
        <v>0</v>
      </c>
      <c r="H46" s="135">
        <v>19.97</v>
      </c>
      <c r="I46" s="134">
        <f>ROUND(E46*H46,2)</f>
        <v>422.17</v>
      </c>
      <c r="J46" s="135">
        <v>131.53</v>
      </c>
      <c r="K46" s="134">
        <f>ROUND(E46*J46,2)</f>
        <v>2780.54</v>
      </c>
      <c r="L46" s="134">
        <v>21</v>
      </c>
      <c r="M46" s="134">
        <f>G46*(1+L46/100)</f>
        <v>0</v>
      </c>
      <c r="N46" s="133">
        <v>3.5000000000000001E-3</v>
      </c>
      <c r="O46" s="133">
        <f>ROUND(E46*N46,2)</f>
        <v>7.0000000000000007E-2</v>
      </c>
      <c r="P46" s="133">
        <v>0</v>
      </c>
      <c r="Q46" s="133">
        <f>ROUND(E46*P46,2)</f>
        <v>0</v>
      </c>
      <c r="R46" s="134"/>
      <c r="S46" s="134" t="s">
        <v>141</v>
      </c>
      <c r="T46" s="134" t="s">
        <v>141</v>
      </c>
      <c r="U46" s="134">
        <v>0.24</v>
      </c>
      <c r="V46" s="134">
        <f>ROUND(E46*U46,2)</f>
        <v>5.07</v>
      </c>
      <c r="W46" s="134"/>
      <c r="X46" s="134" t="s">
        <v>128</v>
      </c>
      <c r="Y46" s="134" t="s">
        <v>129</v>
      </c>
      <c r="Z46" s="124"/>
      <c r="AA46" s="124"/>
      <c r="AB46" s="124"/>
      <c r="AC46" s="124"/>
      <c r="AD46" s="124"/>
      <c r="AE46" s="124"/>
      <c r="AF46" s="124"/>
      <c r="AG46" s="124" t="s">
        <v>130</v>
      </c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</row>
    <row r="47" spans="1:60" outlineLevel="2">
      <c r="A47" s="131"/>
      <c r="B47" s="132"/>
      <c r="C47" s="162" t="s">
        <v>188</v>
      </c>
      <c r="D47" s="136"/>
      <c r="E47" s="137"/>
      <c r="F47" s="134"/>
      <c r="G47" s="134"/>
      <c r="H47" s="134"/>
      <c r="I47" s="134"/>
      <c r="J47" s="134"/>
      <c r="K47" s="134"/>
      <c r="L47" s="134"/>
      <c r="M47" s="134"/>
      <c r="N47" s="133"/>
      <c r="O47" s="133"/>
      <c r="P47" s="133"/>
      <c r="Q47" s="133"/>
      <c r="R47" s="134"/>
      <c r="S47" s="134"/>
      <c r="T47" s="134"/>
      <c r="U47" s="134"/>
      <c r="V47" s="134"/>
      <c r="W47" s="134"/>
      <c r="X47" s="134"/>
      <c r="Y47" s="134"/>
      <c r="Z47" s="124"/>
      <c r="AA47" s="124"/>
      <c r="AB47" s="124"/>
      <c r="AC47" s="124"/>
      <c r="AD47" s="124"/>
      <c r="AE47" s="124"/>
      <c r="AF47" s="124"/>
      <c r="AG47" s="124" t="s">
        <v>143</v>
      </c>
      <c r="AH47" s="124">
        <v>0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</row>
    <row r="48" spans="1:60" outlineLevel="3">
      <c r="A48" s="131"/>
      <c r="B48" s="132"/>
      <c r="C48" s="162" t="s">
        <v>189</v>
      </c>
      <c r="D48" s="136"/>
      <c r="E48" s="137">
        <v>75.02</v>
      </c>
      <c r="F48" s="134"/>
      <c r="G48" s="134"/>
      <c r="H48" s="134"/>
      <c r="I48" s="134"/>
      <c r="J48" s="134"/>
      <c r="K48" s="134"/>
      <c r="L48" s="134"/>
      <c r="M48" s="134"/>
      <c r="N48" s="133"/>
      <c r="O48" s="133"/>
      <c r="P48" s="133"/>
      <c r="Q48" s="133"/>
      <c r="R48" s="134"/>
      <c r="S48" s="134"/>
      <c r="T48" s="134"/>
      <c r="U48" s="134"/>
      <c r="V48" s="134"/>
      <c r="W48" s="134"/>
      <c r="X48" s="134"/>
      <c r="Y48" s="134"/>
      <c r="Z48" s="124"/>
      <c r="AA48" s="124"/>
      <c r="AB48" s="124"/>
      <c r="AC48" s="124"/>
      <c r="AD48" s="124"/>
      <c r="AE48" s="124"/>
      <c r="AF48" s="124"/>
      <c r="AG48" s="124" t="s">
        <v>143</v>
      </c>
      <c r="AH48" s="124">
        <v>0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</row>
    <row r="49" spans="1:60" outlineLevel="3">
      <c r="A49" s="131"/>
      <c r="B49" s="132"/>
      <c r="C49" s="162" t="s">
        <v>190</v>
      </c>
      <c r="D49" s="136"/>
      <c r="E49" s="137"/>
      <c r="F49" s="134"/>
      <c r="G49" s="134"/>
      <c r="H49" s="134"/>
      <c r="I49" s="134"/>
      <c r="J49" s="134"/>
      <c r="K49" s="134"/>
      <c r="L49" s="134"/>
      <c r="M49" s="134"/>
      <c r="N49" s="133"/>
      <c r="O49" s="133"/>
      <c r="P49" s="133"/>
      <c r="Q49" s="133"/>
      <c r="R49" s="134"/>
      <c r="S49" s="134"/>
      <c r="T49" s="134"/>
      <c r="U49" s="134"/>
      <c r="V49" s="134"/>
      <c r="W49" s="134"/>
      <c r="X49" s="134"/>
      <c r="Y49" s="134"/>
      <c r="Z49" s="124"/>
      <c r="AA49" s="124"/>
      <c r="AB49" s="124"/>
      <c r="AC49" s="124"/>
      <c r="AD49" s="124"/>
      <c r="AE49" s="124"/>
      <c r="AF49" s="124"/>
      <c r="AG49" s="124" t="s">
        <v>143</v>
      </c>
      <c r="AH49" s="124">
        <v>0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</row>
    <row r="50" spans="1:60" outlineLevel="3">
      <c r="A50" s="131"/>
      <c r="B50" s="132"/>
      <c r="C50" s="162" t="s">
        <v>191</v>
      </c>
      <c r="D50" s="136"/>
      <c r="E50" s="137">
        <v>-53.88</v>
      </c>
      <c r="F50" s="134"/>
      <c r="G50" s="134"/>
      <c r="H50" s="134"/>
      <c r="I50" s="134"/>
      <c r="J50" s="134"/>
      <c r="K50" s="134"/>
      <c r="L50" s="134"/>
      <c r="M50" s="134"/>
      <c r="N50" s="133"/>
      <c r="O50" s="133"/>
      <c r="P50" s="133"/>
      <c r="Q50" s="133"/>
      <c r="R50" s="134"/>
      <c r="S50" s="134"/>
      <c r="T50" s="134"/>
      <c r="U50" s="134"/>
      <c r="V50" s="134"/>
      <c r="W50" s="134"/>
      <c r="X50" s="134"/>
      <c r="Y50" s="134"/>
      <c r="Z50" s="124"/>
      <c r="AA50" s="124"/>
      <c r="AB50" s="124"/>
      <c r="AC50" s="124"/>
      <c r="AD50" s="124"/>
      <c r="AE50" s="124"/>
      <c r="AF50" s="124"/>
      <c r="AG50" s="124" t="s">
        <v>143</v>
      </c>
      <c r="AH50" s="124">
        <v>0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</row>
    <row r="51" spans="1:60" outlineLevel="1">
      <c r="A51" s="153">
        <v>18</v>
      </c>
      <c r="B51" s="154" t="s">
        <v>192</v>
      </c>
      <c r="C51" s="160" t="s">
        <v>193</v>
      </c>
      <c r="D51" s="155" t="s">
        <v>151</v>
      </c>
      <c r="E51" s="156">
        <v>21.14</v>
      </c>
      <c r="F51" s="157"/>
      <c r="G51" s="158">
        <f>ROUND(E51*F51,2)</f>
        <v>0</v>
      </c>
      <c r="H51" s="135">
        <v>41.87</v>
      </c>
      <c r="I51" s="134">
        <f>ROUND(E51*H51,2)</f>
        <v>885.13</v>
      </c>
      <c r="J51" s="135">
        <v>37.83</v>
      </c>
      <c r="K51" s="134">
        <f>ROUND(E51*J51,2)</f>
        <v>799.73</v>
      </c>
      <c r="L51" s="134">
        <v>21</v>
      </c>
      <c r="M51" s="134">
        <f>G51*(1+L51/100)</f>
        <v>0</v>
      </c>
      <c r="N51" s="133">
        <v>3.5E-4</v>
      </c>
      <c r="O51" s="133">
        <f>ROUND(E51*N51,2)</f>
        <v>0.01</v>
      </c>
      <c r="P51" s="133">
        <v>0</v>
      </c>
      <c r="Q51" s="133">
        <f>ROUND(E51*P51,2)</f>
        <v>0</v>
      </c>
      <c r="R51" s="134"/>
      <c r="S51" s="134" t="s">
        <v>141</v>
      </c>
      <c r="T51" s="134" t="s">
        <v>141</v>
      </c>
      <c r="U51" s="134">
        <v>7.0000000000000007E-2</v>
      </c>
      <c r="V51" s="134">
        <f>ROUND(E51*U51,2)</f>
        <v>1.48</v>
      </c>
      <c r="W51" s="134"/>
      <c r="X51" s="134" t="s">
        <v>128</v>
      </c>
      <c r="Y51" s="134" t="s">
        <v>129</v>
      </c>
      <c r="Z51" s="124"/>
      <c r="AA51" s="124"/>
      <c r="AB51" s="124"/>
      <c r="AC51" s="124"/>
      <c r="AD51" s="124"/>
      <c r="AE51" s="124"/>
      <c r="AF51" s="124"/>
      <c r="AG51" s="124" t="s">
        <v>130</v>
      </c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</row>
    <row r="52" spans="1:60" ht="22.5" outlineLevel="1">
      <c r="A52" s="147">
        <v>19</v>
      </c>
      <c r="B52" s="148" t="s">
        <v>194</v>
      </c>
      <c r="C52" s="161" t="s">
        <v>195</v>
      </c>
      <c r="D52" s="149" t="s">
        <v>158</v>
      </c>
      <c r="E52" s="150">
        <v>18.760000000000002</v>
      </c>
      <c r="F52" s="151"/>
      <c r="G52" s="152">
        <f>ROUND(E52*F52,2)</f>
        <v>0</v>
      </c>
      <c r="H52" s="135">
        <v>26.49</v>
      </c>
      <c r="I52" s="134">
        <f>ROUND(E52*H52,2)</f>
        <v>496.95</v>
      </c>
      <c r="J52" s="135">
        <v>92.01</v>
      </c>
      <c r="K52" s="134">
        <f>ROUND(E52*J52,2)</f>
        <v>1726.11</v>
      </c>
      <c r="L52" s="134">
        <v>21</v>
      </c>
      <c r="M52" s="134">
        <f>G52*(1+L52/100)</f>
        <v>0</v>
      </c>
      <c r="N52" s="133">
        <v>2.5100000000000001E-3</v>
      </c>
      <c r="O52" s="133">
        <f>ROUND(E52*N52,2)</f>
        <v>0.05</v>
      </c>
      <c r="P52" s="133">
        <v>0</v>
      </c>
      <c r="Q52" s="133">
        <f>ROUND(E52*P52,2)</f>
        <v>0</v>
      </c>
      <c r="R52" s="134"/>
      <c r="S52" s="134" t="s">
        <v>141</v>
      </c>
      <c r="T52" s="134" t="s">
        <v>141</v>
      </c>
      <c r="U52" s="134">
        <v>0.18232999999999999</v>
      </c>
      <c r="V52" s="134">
        <f>ROUND(E52*U52,2)</f>
        <v>3.42</v>
      </c>
      <c r="W52" s="134"/>
      <c r="X52" s="134" t="s">
        <v>128</v>
      </c>
      <c r="Y52" s="134" t="s">
        <v>129</v>
      </c>
      <c r="Z52" s="124"/>
      <c r="AA52" s="124"/>
      <c r="AB52" s="124"/>
      <c r="AC52" s="124"/>
      <c r="AD52" s="124"/>
      <c r="AE52" s="124"/>
      <c r="AF52" s="124"/>
      <c r="AG52" s="124" t="s">
        <v>130</v>
      </c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</row>
    <row r="53" spans="1:60" outlineLevel="2">
      <c r="A53" s="131"/>
      <c r="B53" s="132"/>
      <c r="C53" s="162" t="s">
        <v>196</v>
      </c>
      <c r="D53" s="136"/>
      <c r="E53" s="137">
        <v>9.2799999999999994</v>
      </c>
      <c r="F53" s="134"/>
      <c r="G53" s="134"/>
      <c r="H53" s="134"/>
      <c r="I53" s="134"/>
      <c r="J53" s="134"/>
      <c r="K53" s="134"/>
      <c r="L53" s="134"/>
      <c r="M53" s="134"/>
      <c r="N53" s="133"/>
      <c r="O53" s="133"/>
      <c r="P53" s="133"/>
      <c r="Q53" s="133"/>
      <c r="R53" s="134"/>
      <c r="S53" s="134"/>
      <c r="T53" s="134"/>
      <c r="U53" s="134"/>
      <c r="V53" s="134"/>
      <c r="W53" s="134"/>
      <c r="X53" s="134"/>
      <c r="Y53" s="134"/>
      <c r="Z53" s="124"/>
      <c r="AA53" s="124"/>
      <c r="AB53" s="124"/>
      <c r="AC53" s="124"/>
      <c r="AD53" s="124"/>
      <c r="AE53" s="124"/>
      <c r="AF53" s="124"/>
      <c r="AG53" s="124" t="s">
        <v>143</v>
      </c>
      <c r="AH53" s="124">
        <v>0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</row>
    <row r="54" spans="1:60" outlineLevel="3">
      <c r="A54" s="131"/>
      <c r="B54" s="132"/>
      <c r="C54" s="162" t="s">
        <v>197</v>
      </c>
      <c r="D54" s="136"/>
      <c r="E54" s="137">
        <v>9.48</v>
      </c>
      <c r="F54" s="134"/>
      <c r="G54" s="134"/>
      <c r="H54" s="134"/>
      <c r="I54" s="134"/>
      <c r="J54" s="134"/>
      <c r="K54" s="134"/>
      <c r="L54" s="134"/>
      <c r="M54" s="134"/>
      <c r="N54" s="133"/>
      <c r="O54" s="133"/>
      <c r="P54" s="133"/>
      <c r="Q54" s="133"/>
      <c r="R54" s="134"/>
      <c r="S54" s="134"/>
      <c r="T54" s="134"/>
      <c r="U54" s="134"/>
      <c r="V54" s="134"/>
      <c r="W54" s="134"/>
      <c r="X54" s="134"/>
      <c r="Y54" s="134"/>
      <c r="Z54" s="124"/>
      <c r="AA54" s="124"/>
      <c r="AB54" s="124"/>
      <c r="AC54" s="124"/>
      <c r="AD54" s="124"/>
      <c r="AE54" s="124"/>
      <c r="AF54" s="124"/>
      <c r="AG54" s="124" t="s">
        <v>143</v>
      </c>
      <c r="AH54" s="124">
        <v>0</v>
      </c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</row>
    <row r="55" spans="1:60" outlineLevel="1">
      <c r="A55" s="147">
        <v>20</v>
      </c>
      <c r="B55" s="148" t="s">
        <v>198</v>
      </c>
      <c r="C55" s="161" t="s">
        <v>199</v>
      </c>
      <c r="D55" s="149" t="s">
        <v>151</v>
      </c>
      <c r="E55" s="150">
        <v>3.6</v>
      </c>
      <c r="F55" s="151"/>
      <c r="G55" s="152">
        <f>ROUND(E55*F55,2)</f>
        <v>0</v>
      </c>
      <c r="H55" s="135">
        <v>52.37</v>
      </c>
      <c r="I55" s="134">
        <f>ROUND(E55*H55,2)</f>
        <v>188.53</v>
      </c>
      <c r="J55" s="135">
        <v>329.13</v>
      </c>
      <c r="K55" s="134">
        <f>ROUND(E55*J55,2)</f>
        <v>1184.8699999999999</v>
      </c>
      <c r="L55" s="134">
        <v>21</v>
      </c>
      <c r="M55" s="134">
        <f>G55*(1+L55/100)</f>
        <v>0</v>
      </c>
      <c r="N55" s="133">
        <v>4.4139999999999999E-2</v>
      </c>
      <c r="O55" s="133">
        <f>ROUND(E55*N55,2)</f>
        <v>0.16</v>
      </c>
      <c r="P55" s="133">
        <v>0</v>
      </c>
      <c r="Q55" s="133">
        <f>ROUND(E55*P55,2)</f>
        <v>0</v>
      </c>
      <c r="R55" s="134"/>
      <c r="S55" s="134" t="s">
        <v>141</v>
      </c>
      <c r="T55" s="134" t="s">
        <v>141</v>
      </c>
      <c r="U55" s="134">
        <v>0.6</v>
      </c>
      <c r="V55" s="134">
        <f>ROUND(E55*U55,2)</f>
        <v>2.16</v>
      </c>
      <c r="W55" s="134"/>
      <c r="X55" s="134" t="s">
        <v>128</v>
      </c>
      <c r="Y55" s="134" t="s">
        <v>129</v>
      </c>
      <c r="Z55" s="124"/>
      <c r="AA55" s="124"/>
      <c r="AB55" s="124"/>
      <c r="AC55" s="124"/>
      <c r="AD55" s="124"/>
      <c r="AE55" s="124"/>
      <c r="AF55" s="124"/>
      <c r="AG55" s="124" t="s">
        <v>133</v>
      </c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</row>
    <row r="56" spans="1:60" outlineLevel="2">
      <c r="A56" s="131"/>
      <c r="B56" s="132"/>
      <c r="C56" s="162" t="s">
        <v>200</v>
      </c>
      <c r="D56" s="136"/>
      <c r="E56" s="137"/>
      <c r="F56" s="134"/>
      <c r="G56" s="134"/>
      <c r="H56" s="134"/>
      <c r="I56" s="134"/>
      <c r="J56" s="134"/>
      <c r="K56" s="134"/>
      <c r="L56" s="134"/>
      <c r="M56" s="134"/>
      <c r="N56" s="133"/>
      <c r="O56" s="133"/>
      <c r="P56" s="133"/>
      <c r="Q56" s="133"/>
      <c r="R56" s="134"/>
      <c r="S56" s="134"/>
      <c r="T56" s="134"/>
      <c r="U56" s="134"/>
      <c r="V56" s="134"/>
      <c r="W56" s="134"/>
      <c r="X56" s="134"/>
      <c r="Y56" s="134"/>
      <c r="Z56" s="124"/>
      <c r="AA56" s="124"/>
      <c r="AB56" s="124"/>
      <c r="AC56" s="124"/>
      <c r="AD56" s="124"/>
      <c r="AE56" s="124"/>
      <c r="AF56" s="124"/>
      <c r="AG56" s="124" t="s">
        <v>143</v>
      </c>
      <c r="AH56" s="124">
        <v>0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</row>
    <row r="57" spans="1:60" outlineLevel="3">
      <c r="A57" s="131"/>
      <c r="B57" s="132"/>
      <c r="C57" s="162" t="s">
        <v>201</v>
      </c>
      <c r="D57" s="136"/>
      <c r="E57" s="137">
        <v>3.6</v>
      </c>
      <c r="F57" s="134"/>
      <c r="G57" s="134"/>
      <c r="H57" s="134"/>
      <c r="I57" s="134"/>
      <c r="J57" s="134"/>
      <c r="K57" s="134"/>
      <c r="L57" s="134"/>
      <c r="M57" s="134"/>
      <c r="N57" s="133"/>
      <c r="O57" s="133"/>
      <c r="P57" s="133"/>
      <c r="Q57" s="133"/>
      <c r="R57" s="134"/>
      <c r="S57" s="134"/>
      <c r="T57" s="134"/>
      <c r="U57" s="134"/>
      <c r="V57" s="134"/>
      <c r="W57" s="134"/>
      <c r="X57" s="134"/>
      <c r="Y57" s="134"/>
      <c r="Z57" s="124"/>
      <c r="AA57" s="124"/>
      <c r="AB57" s="124"/>
      <c r="AC57" s="124"/>
      <c r="AD57" s="124"/>
      <c r="AE57" s="124"/>
      <c r="AF57" s="124"/>
      <c r="AG57" s="124" t="s">
        <v>143</v>
      </c>
      <c r="AH57" s="124">
        <v>0</v>
      </c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</row>
    <row r="58" spans="1:60" outlineLevel="1">
      <c r="A58" s="147">
        <v>21</v>
      </c>
      <c r="B58" s="148" t="s">
        <v>202</v>
      </c>
      <c r="C58" s="161" t="s">
        <v>203</v>
      </c>
      <c r="D58" s="149" t="s">
        <v>151</v>
      </c>
      <c r="E58" s="150">
        <v>3.6</v>
      </c>
      <c r="F58" s="151"/>
      <c r="G58" s="152">
        <f>ROUND(E58*F58,2)</f>
        <v>0</v>
      </c>
      <c r="H58" s="135">
        <v>62.43</v>
      </c>
      <c r="I58" s="134">
        <f>ROUND(E58*H58,2)</f>
        <v>224.75</v>
      </c>
      <c r="J58" s="135">
        <v>462.57</v>
      </c>
      <c r="K58" s="134">
        <f>ROUND(E58*J58,2)</f>
        <v>1665.25</v>
      </c>
      <c r="L58" s="134">
        <v>21</v>
      </c>
      <c r="M58" s="134">
        <f>G58*(1+L58/100)</f>
        <v>0</v>
      </c>
      <c r="N58" s="133">
        <v>4.7660000000000001E-2</v>
      </c>
      <c r="O58" s="133">
        <f>ROUND(E58*N58,2)</f>
        <v>0.17</v>
      </c>
      <c r="P58" s="133">
        <v>0</v>
      </c>
      <c r="Q58" s="133">
        <f>ROUND(E58*P58,2)</f>
        <v>0</v>
      </c>
      <c r="R58" s="134"/>
      <c r="S58" s="134" t="s">
        <v>141</v>
      </c>
      <c r="T58" s="134" t="s">
        <v>141</v>
      </c>
      <c r="U58" s="134">
        <v>0.84</v>
      </c>
      <c r="V58" s="134">
        <f>ROUND(E58*U58,2)</f>
        <v>3.02</v>
      </c>
      <c r="W58" s="134"/>
      <c r="X58" s="134" t="s">
        <v>128</v>
      </c>
      <c r="Y58" s="134" t="s">
        <v>129</v>
      </c>
      <c r="Z58" s="124"/>
      <c r="AA58" s="124"/>
      <c r="AB58" s="124"/>
      <c r="AC58" s="124"/>
      <c r="AD58" s="124"/>
      <c r="AE58" s="124"/>
      <c r="AF58" s="124"/>
      <c r="AG58" s="124" t="s">
        <v>133</v>
      </c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</row>
    <row r="59" spans="1:60" outlineLevel="2">
      <c r="A59" s="131"/>
      <c r="B59" s="132"/>
      <c r="C59" s="162" t="s">
        <v>200</v>
      </c>
      <c r="D59" s="136"/>
      <c r="E59" s="137"/>
      <c r="F59" s="134"/>
      <c r="G59" s="134"/>
      <c r="H59" s="134"/>
      <c r="I59" s="134"/>
      <c r="J59" s="134"/>
      <c r="K59" s="134"/>
      <c r="L59" s="134"/>
      <c r="M59" s="134"/>
      <c r="N59" s="133"/>
      <c r="O59" s="133"/>
      <c r="P59" s="133"/>
      <c r="Q59" s="133"/>
      <c r="R59" s="134"/>
      <c r="S59" s="134"/>
      <c r="T59" s="134"/>
      <c r="U59" s="134"/>
      <c r="V59" s="134"/>
      <c r="W59" s="134"/>
      <c r="X59" s="134"/>
      <c r="Y59" s="134"/>
      <c r="Z59" s="124"/>
      <c r="AA59" s="124"/>
      <c r="AB59" s="124"/>
      <c r="AC59" s="124"/>
      <c r="AD59" s="124"/>
      <c r="AE59" s="124"/>
      <c r="AF59" s="124"/>
      <c r="AG59" s="124" t="s">
        <v>143</v>
      </c>
      <c r="AH59" s="124">
        <v>0</v>
      </c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</row>
    <row r="60" spans="1:60" outlineLevel="3">
      <c r="A60" s="131"/>
      <c r="B60" s="132"/>
      <c r="C60" s="162" t="s">
        <v>201</v>
      </c>
      <c r="D60" s="136"/>
      <c r="E60" s="137">
        <v>3.6</v>
      </c>
      <c r="F60" s="134"/>
      <c r="G60" s="134"/>
      <c r="H60" s="134"/>
      <c r="I60" s="134"/>
      <c r="J60" s="134"/>
      <c r="K60" s="134"/>
      <c r="L60" s="134"/>
      <c r="M60" s="134"/>
      <c r="N60" s="133"/>
      <c r="O60" s="133"/>
      <c r="P60" s="133"/>
      <c r="Q60" s="133"/>
      <c r="R60" s="134"/>
      <c r="S60" s="134"/>
      <c r="T60" s="134"/>
      <c r="U60" s="134"/>
      <c r="V60" s="134"/>
      <c r="W60" s="134"/>
      <c r="X60" s="134"/>
      <c r="Y60" s="134"/>
      <c r="Z60" s="124"/>
      <c r="AA60" s="124"/>
      <c r="AB60" s="124"/>
      <c r="AC60" s="124"/>
      <c r="AD60" s="124"/>
      <c r="AE60" s="124"/>
      <c r="AF60" s="124"/>
      <c r="AG60" s="124" t="s">
        <v>143</v>
      </c>
      <c r="AH60" s="124">
        <v>0</v>
      </c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</row>
    <row r="61" spans="1:60" ht="22.5" outlineLevel="1">
      <c r="A61" s="147">
        <v>22</v>
      </c>
      <c r="B61" s="148" t="s">
        <v>204</v>
      </c>
      <c r="C61" s="161" t="s">
        <v>205</v>
      </c>
      <c r="D61" s="149" t="s">
        <v>151</v>
      </c>
      <c r="E61" s="150">
        <v>2.8140000000000001</v>
      </c>
      <c r="F61" s="151"/>
      <c r="G61" s="152">
        <f>ROUND(E61*F61,2)</f>
        <v>0</v>
      </c>
      <c r="H61" s="135">
        <v>329.09</v>
      </c>
      <c r="I61" s="134">
        <f>ROUND(E61*H61,2)</f>
        <v>926.06</v>
      </c>
      <c r="J61" s="135">
        <v>682.91</v>
      </c>
      <c r="K61" s="134">
        <f>ROUND(E61*J61,2)</f>
        <v>1921.71</v>
      </c>
      <c r="L61" s="134">
        <v>21</v>
      </c>
      <c r="M61" s="134">
        <f>G61*(1+L61/100)</f>
        <v>0</v>
      </c>
      <c r="N61" s="133">
        <v>3.5659999999999997E-2</v>
      </c>
      <c r="O61" s="133">
        <f>ROUND(E61*N61,2)</f>
        <v>0.1</v>
      </c>
      <c r="P61" s="133">
        <v>0</v>
      </c>
      <c r="Q61" s="133">
        <f>ROUND(E61*P61,2)</f>
        <v>0</v>
      </c>
      <c r="R61" s="134"/>
      <c r="S61" s="134" t="s">
        <v>141</v>
      </c>
      <c r="T61" s="134" t="s">
        <v>141</v>
      </c>
      <c r="U61" s="134">
        <v>1.1841699999999999</v>
      </c>
      <c r="V61" s="134">
        <f>ROUND(E61*U61,2)</f>
        <v>3.33</v>
      </c>
      <c r="W61" s="134"/>
      <c r="X61" s="134" t="s">
        <v>128</v>
      </c>
      <c r="Y61" s="134" t="s">
        <v>129</v>
      </c>
      <c r="Z61" s="124"/>
      <c r="AA61" s="124"/>
      <c r="AB61" s="124"/>
      <c r="AC61" s="124"/>
      <c r="AD61" s="124"/>
      <c r="AE61" s="124"/>
      <c r="AF61" s="124"/>
      <c r="AG61" s="124" t="s">
        <v>130</v>
      </c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</row>
    <row r="62" spans="1:60" outlineLevel="2">
      <c r="A62" s="131"/>
      <c r="B62" s="132"/>
      <c r="C62" s="162" t="s">
        <v>206</v>
      </c>
      <c r="D62" s="136"/>
      <c r="E62" s="137">
        <v>1.3919999999999999</v>
      </c>
      <c r="F62" s="134"/>
      <c r="G62" s="134"/>
      <c r="H62" s="134"/>
      <c r="I62" s="134"/>
      <c r="J62" s="134"/>
      <c r="K62" s="134"/>
      <c r="L62" s="134"/>
      <c r="M62" s="134"/>
      <c r="N62" s="133"/>
      <c r="O62" s="133"/>
      <c r="P62" s="133"/>
      <c r="Q62" s="133"/>
      <c r="R62" s="134"/>
      <c r="S62" s="134"/>
      <c r="T62" s="134"/>
      <c r="U62" s="134"/>
      <c r="V62" s="134"/>
      <c r="W62" s="134"/>
      <c r="X62" s="134"/>
      <c r="Y62" s="134"/>
      <c r="Z62" s="124"/>
      <c r="AA62" s="124"/>
      <c r="AB62" s="124"/>
      <c r="AC62" s="124"/>
      <c r="AD62" s="124"/>
      <c r="AE62" s="124"/>
      <c r="AF62" s="124"/>
      <c r="AG62" s="124" t="s">
        <v>143</v>
      </c>
      <c r="AH62" s="124">
        <v>0</v>
      </c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</row>
    <row r="63" spans="1:60" outlineLevel="3">
      <c r="A63" s="131"/>
      <c r="B63" s="132"/>
      <c r="C63" s="162" t="s">
        <v>207</v>
      </c>
      <c r="D63" s="136"/>
      <c r="E63" s="137">
        <v>1.4219999999999999</v>
      </c>
      <c r="F63" s="134"/>
      <c r="G63" s="134"/>
      <c r="H63" s="134"/>
      <c r="I63" s="134"/>
      <c r="J63" s="134"/>
      <c r="K63" s="134"/>
      <c r="L63" s="134"/>
      <c r="M63" s="134"/>
      <c r="N63" s="133"/>
      <c r="O63" s="133"/>
      <c r="P63" s="133"/>
      <c r="Q63" s="133"/>
      <c r="R63" s="134"/>
      <c r="S63" s="134"/>
      <c r="T63" s="134"/>
      <c r="U63" s="134"/>
      <c r="V63" s="134"/>
      <c r="W63" s="134"/>
      <c r="X63" s="134"/>
      <c r="Y63" s="134"/>
      <c r="Z63" s="124"/>
      <c r="AA63" s="124"/>
      <c r="AB63" s="124"/>
      <c r="AC63" s="124"/>
      <c r="AD63" s="124"/>
      <c r="AE63" s="124"/>
      <c r="AF63" s="124"/>
      <c r="AG63" s="124" t="s">
        <v>143</v>
      </c>
      <c r="AH63" s="124">
        <v>0</v>
      </c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</row>
    <row r="64" spans="1:60" ht="22.5" outlineLevel="1">
      <c r="A64" s="147">
        <v>23</v>
      </c>
      <c r="B64" s="148" t="s">
        <v>208</v>
      </c>
      <c r="C64" s="161" t="s">
        <v>209</v>
      </c>
      <c r="D64" s="149" t="s">
        <v>151</v>
      </c>
      <c r="E64" s="150">
        <v>21.14</v>
      </c>
      <c r="F64" s="151"/>
      <c r="G64" s="152">
        <f>ROUND(E64*F64,2)</f>
        <v>0</v>
      </c>
      <c r="H64" s="135">
        <v>88.31</v>
      </c>
      <c r="I64" s="134">
        <f>ROUND(E64*H64,2)</f>
        <v>1866.87</v>
      </c>
      <c r="J64" s="135">
        <v>213.19</v>
      </c>
      <c r="K64" s="134">
        <f>ROUND(E64*J64,2)</f>
        <v>4506.84</v>
      </c>
      <c r="L64" s="134">
        <v>21</v>
      </c>
      <c r="M64" s="134">
        <f>G64*(1+L64/100)</f>
        <v>0</v>
      </c>
      <c r="N64" s="133">
        <v>3.6700000000000001E-3</v>
      </c>
      <c r="O64" s="133">
        <f>ROUND(E64*N64,2)</f>
        <v>0.08</v>
      </c>
      <c r="P64" s="133">
        <v>0</v>
      </c>
      <c r="Q64" s="133">
        <f>ROUND(E64*P64,2)</f>
        <v>0</v>
      </c>
      <c r="R64" s="134"/>
      <c r="S64" s="134" t="s">
        <v>141</v>
      </c>
      <c r="T64" s="134" t="s">
        <v>141</v>
      </c>
      <c r="U64" s="134">
        <v>0.36199999999999999</v>
      </c>
      <c r="V64" s="134">
        <f>ROUND(E64*U64,2)</f>
        <v>7.65</v>
      </c>
      <c r="W64" s="134"/>
      <c r="X64" s="134" t="s">
        <v>128</v>
      </c>
      <c r="Y64" s="134" t="s">
        <v>129</v>
      </c>
      <c r="Z64" s="124"/>
      <c r="AA64" s="124"/>
      <c r="AB64" s="124"/>
      <c r="AC64" s="124"/>
      <c r="AD64" s="124"/>
      <c r="AE64" s="124"/>
      <c r="AF64" s="124"/>
      <c r="AG64" s="124" t="s">
        <v>130</v>
      </c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</row>
    <row r="65" spans="1:60" outlineLevel="2">
      <c r="A65" s="131"/>
      <c r="B65" s="132"/>
      <c r="C65" s="162" t="s">
        <v>188</v>
      </c>
      <c r="D65" s="136"/>
      <c r="E65" s="137"/>
      <c r="F65" s="134"/>
      <c r="G65" s="134"/>
      <c r="H65" s="134"/>
      <c r="I65" s="134"/>
      <c r="J65" s="134"/>
      <c r="K65" s="134"/>
      <c r="L65" s="134"/>
      <c r="M65" s="134"/>
      <c r="N65" s="133"/>
      <c r="O65" s="133"/>
      <c r="P65" s="133"/>
      <c r="Q65" s="133"/>
      <c r="R65" s="134"/>
      <c r="S65" s="134"/>
      <c r="T65" s="134"/>
      <c r="U65" s="134"/>
      <c r="V65" s="134"/>
      <c r="W65" s="134"/>
      <c r="X65" s="134"/>
      <c r="Y65" s="134"/>
      <c r="Z65" s="124"/>
      <c r="AA65" s="124"/>
      <c r="AB65" s="124"/>
      <c r="AC65" s="124"/>
      <c r="AD65" s="124"/>
      <c r="AE65" s="124"/>
      <c r="AF65" s="124"/>
      <c r="AG65" s="124" t="s">
        <v>143</v>
      </c>
      <c r="AH65" s="124">
        <v>0</v>
      </c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</row>
    <row r="66" spans="1:60" outlineLevel="3">
      <c r="A66" s="131"/>
      <c r="B66" s="132"/>
      <c r="C66" s="162" t="s">
        <v>189</v>
      </c>
      <c r="D66" s="136"/>
      <c r="E66" s="137">
        <v>75.02</v>
      </c>
      <c r="F66" s="134"/>
      <c r="G66" s="134"/>
      <c r="H66" s="134"/>
      <c r="I66" s="134"/>
      <c r="J66" s="134"/>
      <c r="K66" s="134"/>
      <c r="L66" s="134"/>
      <c r="M66" s="134"/>
      <c r="N66" s="133"/>
      <c r="O66" s="133"/>
      <c r="P66" s="133"/>
      <c r="Q66" s="133"/>
      <c r="R66" s="134"/>
      <c r="S66" s="134"/>
      <c r="T66" s="134"/>
      <c r="U66" s="134"/>
      <c r="V66" s="134"/>
      <c r="W66" s="134"/>
      <c r="X66" s="134"/>
      <c r="Y66" s="134"/>
      <c r="Z66" s="124"/>
      <c r="AA66" s="124"/>
      <c r="AB66" s="124"/>
      <c r="AC66" s="124"/>
      <c r="AD66" s="124"/>
      <c r="AE66" s="124"/>
      <c r="AF66" s="124"/>
      <c r="AG66" s="124" t="s">
        <v>143</v>
      </c>
      <c r="AH66" s="124">
        <v>0</v>
      </c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</row>
    <row r="67" spans="1:60" outlineLevel="3">
      <c r="A67" s="131"/>
      <c r="B67" s="132"/>
      <c r="C67" s="162" t="s">
        <v>190</v>
      </c>
      <c r="D67" s="136"/>
      <c r="E67" s="137"/>
      <c r="F67" s="134"/>
      <c r="G67" s="134"/>
      <c r="H67" s="134"/>
      <c r="I67" s="134"/>
      <c r="J67" s="134"/>
      <c r="K67" s="134"/>
      <c r="L67" s="134"/>
      <c r="M67" s="134"/>
      <c r="N67" s="133"/>
      <c r="O67" s="133"/>
      <c r="P67" s="133"/>
      <c r="Q67" s="133"/>
      <c r="R67" s="134"/>
      <c r="S67" s="134"/>
      <c r="T67" s="134"/>
      <c r="U67" s="134"/>
      <c r="V67" s="134"/>
      <c r="W67" s="134"/>
      <c r="X67" s="134"/>
      <c r="Y67" s="134"/>
      <c r="Z67" s="124"/>
      <c r="AA67" s="124"/>
      <c r="AB67" s="124"/>
      <c r="AC67" s="124"/>
      <c r="AD67" s="124"/>
      <c r="AE67" s="124"/>
      <c r="AF67" s="124"/>
      <c r="AG67" s="124" t="s">
        <v>143</v>
      </c>
      <c r="AH67" s="124">
        <v>0</v>
      </c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</row>
    <row r="68" spans="1:60" outlineLevel="3">
      <c r="A68" s="131"/>
      <c r="B68" s="132"/>
      <c r="C68" s="162" t="s">
        <v>191</v>
      </c>
      <c r="D68" s="136"/>
      <c r="E68" s="137">
        <v>-53.88</v>
      </c>
      <c r="F68" s="134"/>
      <c r="G68" s="134"/>
      <c r="H68" s="134"/>
      <c r="I68" s="134"/>
      <c r="J68" s="134"/>
      <c r="K68" s="134"/>
      <c r="L68" s="134"/>
      <c r="M68" s="134"/>
      <c r="N68" s="133"/>
      <c r="O68" s="133"/>
      <c r="P68" s="133"/>
      <c r="Q68" s="133"/>
      <c r="R68" s="134"/>
      <c r="S68" s="134"/>
      <c r="T68" s="134"/>
      <c r="U68" s="134"/>
      <c r="V68" s="134"/>
      <c r="W68" s="134"/>
      <c r="X68" s="134"/>
      <c r="Y68" s="134"/>
      <c r="Z68" s="124"/>
      <c r="AA68" s="124"/>
      <c r="AB68" s="124"/>
      <c r="AC68" s="124"/>
      <c r="AD68" s="124"/>
      <c r="AE68" s="124"/>
      <c r="AF68" s="124"/>
      <c r="AG68" s="124" t="s">
        <v>143</v>
      </c>
      <c r="AH68" s="124">
        <v>0</v>
      </c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</row>
    <row r="69" spans="1:60">
      <c r="A69" s="140" t="s">
        <v>121</v>
      </c>
      <c r="B69" s="141" t="s">
        <v>59</v>
      </c>
      <c r="C69" s="159" t="s">
        <v>60</v>
      </c>
      <c r="D69" s="142"/>
      <c r="E69" s="143"/>
      <c r="F69" s="144"/>
      <c r="G69" s="145">
        <f>SUMIF(AG70:AG74,"&lt;&gt;NOR",G70:G74)</f>
        <v>0</v>
      </c>
      <c r="H69" s="139"/>
      <c r="I69" s="139">
        <f>SUM(I70:I74)</f>
        <v>4162.01</v>
      </c>
      <c r="J69" s="139"/>
      <c r="K69" s="139">
        <f>SUM(K70:K74)</f>
        <v>3473.17</v>
      </c>
      <c r="L69" s="139"/>
      <c r="M69" s="139">
        <f>SUM(M70:M74)</f>
        <v>0</v>
      </c>
      <c r="N69" s="138"/>
      <c r="O69" s="138">
        <f>SUM(O70:O74)</f>
        <v>0.13</v>
      </c>
      <c r="P69" s="138"/>
      <c r="Q69" s="138">
        <f>SUM(Q70:Q74)</f>
        <v>0</v>
      </c>
      <c r="R69" s="139"/>
      <c r="S69" s="139"/>
      <c r="T69" s="139"/>
      <c r="U69" s="139"/>
      <c r="V69" s="139">
        <f>SUM(V70:V74)</f>
        <v>5.8500000000000005</v>
      </c>
      <c r="W69" s="139"/>
      <c r="X69" s="139"/>
      <c r="Y69" s="139"/>
      <c r="AG69" t="s">
        <v>122</v>
      </c>
    </row>
    <row r="70" spans="1:60" ht="22.5" outlineLevel="1">
      <c r="A70" s="147">
        <v>24</v>
      </c>
      <c r="B70" s="148" t="s">
        <v>210</v>
      </c>
      <c r="C70" s="161" t="s">
        <v>211</v>
      </c>
      <c r="D70" s="149" t="s">
        <v>151</v>
      </c>
      <c r="E70" s="150">
        <v>14.7</v>
      </c>
      <c r="F70" s="151"/>
      <c r="G70" s="152">
        <f>ROUND(E70*F70,2)</f>
        <v>0</v>
      </c>
      <c r="H70" s="135">
        <v>227.6</v>
      </c>
      <c r="I70" s="134">
        <f>ROUND(E70*H70,2)</f>
        <v>3345.72</v>
      </c>
      <c r="J70" s="135">
        <v>141.4</v>
      </c>
      <c r="K70" s="134">
        <f>ROUND(E70*J70,2)</f>
        <v>2078.58</v>
      </c>
      <c r="L70" s="134">
        <v>21</v>
      </c>
      <c r="M70" s="134">
        <f>G70*(1+L70/100)</f>
        <v>0</v>
      </c>
      <c r="N70" s="133">
        <v>8.9200000000000008E-3</v>
      </c>
      <c r="O70" s="133">
        <f>ROUND(E70*N70,2)</f>
        <v>0.13</v>
      </c>
      <c r="P70" s="133">
        <v>0</v>
      </c>
      <c r="Q70" s="133">
        <f>ROUND(E70*P70,2)</f>
        <v>0</v>
      </c>
      <c r="R70" s="134"/>
      <c r="S70" s="134" t="s">
        <v>141</v>
      </c>
      <c r="T70" s="134" t="s">
        <v>141</v>
      </c>
      <c r="U70" s="134">
        <v>0.25800000000000001</v>
      </c>
      <c r="V70" s="134">
        <f>ROUND(E70*U70,2)</f>
        <v>3.79</v>
      </c>
      <c r="W70" s="134"/>
      <c r="X70" s="134" t="s">
        <v>128</v>
      </c>
      <c r="Y70" s="134" t="s">
        <v>129</v>
      </c>
      <c r="Z70" s="124"/>
      <c r="AA70" s="124"/>
      <c r="AB70" s="124"/>
      <c r="AC70" s="124"/>
      <c r="AD70" s="124"/>
      <c r="AE70" s="124"/>
      <c r="AF70" s="124"/>
      <c r="AG70" s="124" t="s">
        <v>133</v>
      </c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</row>
    <row r="71" spans="1:60" outlineLevel="2">
      <c r="A71" s="131"/>
      <c r="B71" s="132"/>
      <c r="C71" s="162" t="s">
        <v>212</v>
      </c>
      <c r="D71" s="136"/>
      <c r="E71" s="137"/>
      <c r="F71" s="134"/>
      <c r="G71" s="134"/>
      <c r="H71" s="134"/>
      <c r="I71" s="134"/>
      <c r="J71" s="134"/>
      <c r="K71" s="134"/>
      <c r="L71" s="134"/>
      <c r="M71" s="134"/>
      <c r="N71" s="133"/>
      <c r="O71" s="133"/>
      <c r="P71" s="133"/>
      <c r="Q71" s="133"/>
      <c r="R71" s="134"/>
      <c r="S71" s="134"/>
      <c r="T71" s="134"/>
      <c r="U71" s="134"/>
      <c r="V71" s="134"/>
      <c r="W71" s="134"/>
      <c r="X71" s="134"/>
      <c r="Y71" s="134"/>
      <c r="Z71" s="124"/>
      <c r="AA71" s="124"/>
      <c r="AB71" s="124"/>
      <c r="AC71" s="124"/>
      <c r="AD71" s="124"/>
      <c r="AE71" s="124"/>
      <c r="AF71" s="124"/>
      <c r="AG71" s="124" t="s">
        <v>143</v>
      </c>
      <c r="AH71" s="124">
        <v>0</v>
      </c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</row>
    <row r="72" spans="1:60" outlineLevel="3">
      <c r="A72" s="131"/>
      <c r="B72" s="132"/>
      <c r="C72" s="162" t="s">
        <v>213</v>
      </c>
      <c r="D72" s="136"/>
      <c r="E72" s="137">
        <v>14.7</v>
      </c>
      <c r="F72" s="134"/>
      <c r="G72" s="134"/>
      <c r="H72" s="134"/>
      <c r="I72" s="134"/>
      <c r="J72" s="134"/>
      <c r="K72" s="134"/>
      <c r="L72" s="134"/>
      <c r="M72" s="134"/>
      <c r="N72" s="133"/>
      <c r="O72" s="133"/>
      <c r="P72" s="133"/>
      <c r="Q72" s="133"/>
      <c r="R72" s="134"/>
      <c r="S72" s="134"/>
      <c r="T72" s="134"/>
      <c r="U72" s="134"/>
      <c r="V72" s="134"/>
      <c r="W72" s="134"/>
      <c r="X72" s="134"/>
      <c r="Y72" s="134"/>
      <c r="Z72" s="124"/>
      <c r="AA72" s="124"/>
      <c r="AB72" s="124"/>
      <c r="AC72" s="124"/>
      <c r="AD72" s="124"/>
      <c r="AE72" s="124"/>
      <c r="AF72" s="124"/>
      <c r="AG72" s="124" t="s">
        <v>143</v>
      </c>
      <c r="AH72" s="124">
        <v>0</v>
      </c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</row>
    <row r="73" spans="1:60" outlineLevel="1">
      <c r="A73" s="153">
        <v>25</v>
      </c>
      <c r="B73" s="154" t="s">
        <v>214</v>
      </c>
      <c r="C73" s="160" t="s">
        <v>215</v>
      </c>
      <c r="D73" s="155" t="s">
        <v>151</v>
      </c>
      <c r="E73" s="156">
        <v>14.7</v>
      </c>
      <c r="F73" s="157"/>
      <c r="G73" s="158">
        <f>ROUND(E73*F73,2)</f>
        <v>0</v>
      </c>
      <c r="H73" s="135">
        <v>55.53</v>
      </c>
      <c r="I73" s="134">
        <f>ROUND(E73*H73,2)</f>
        <v>816.29</v>
      </c>
      <c r="J73" s="135">
        <v>47.47</v>
      </c>
      <c r="K73" s="134">
        <f>ROUND(E73*J73,2)</f>
        <v>697.81</v>
      </c>
      <c r="L73" s="134">
        <v>21</v>
      </c>
      <c r="M73" s="134">
        <f>G73*(1+L73/100)</f>
        <v>0</v>
      </c>
      <c r="N73" s="133">
        <v>2.5999999999999998E-4</v>
      </c>
      <c r="O73" s="133">
        <f>ROUND(E73*N73,2)</f>
        <v>0</v>
      </c>
      <c r="P73" s="133">
        <v>0</v>
      </c>
      <c r="Q73" s="133">
        <f>ROUND(E73*P73,2)</f>
        <v>0</v>
      </c>
      <c r="R73" s="134"/>
      <c r="S73" s="134" t="s">
        <v>141</v>
      </c>
      <c r="T73" s="134" t="s">
        <v>141</v>
      </c>
      <c r="U73" s="134">
        <v>0.09</v>
      </c>
      <c r="V73" s="134">
        <f>ROUND(E73*U73,2)</f>
        <v>1.32</v>
      </c>
      <c r="W73" s="134"/>
      <c r="X73" s="134" t="s">
        <v>128</v>
      </c>
      <c r="Y73" s="134" t="s">
        <v>129</v>
      </c>
      <c r="Z73" s="124"/>
      <c r="AA73" s="124"/>
      <c r="AB73" s="124"/>
      <c r="AC73" s="124"/>
      <c r="AD73" s="124"/>
      <c r="AE73" s="124"/>
      <c r="AF73" s="124"/>
      <c r="AG73" s="124" t="s">
        <v>133</v>
      </c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</row>
    <row r="74" spans="1:60" outlineLevel="1">
      <c r="A74" s="153">
        <v>26</v>
      </c>
      <c r="B74" s="154" t="s">
        <v>216</v>
      </c>
      <c r="C74" s="160" t="s">
        <v>217</v>
      </c>
      <c r="D74" s="155" t="s">
        <v>151</v>
      </c>
      <c r="E74" s="156">
        <v>14.7</v>
      </c>
      <c r="F74" s="157"/>
      <c r="G74" s="158">
        <f>ROUND(E74*F74,2)</f>
        <v>0</v>
      </c>
      <c r="H74" s="135">
        <v>0</v>
      </c>
      <c r="I74" s="134">
        <f>ROUND(E74*H74,2)</f>
        <v>0</v>
      </c>
      <c r="J74" s="135">
        <v>47.4</v>
      </c>
      <c r="K74" s="134">
        <f>ROUND(E74*J74,2)</f>
        <v>696.78</v>
      </c>
      <c r="L74" s="134">
        <v>21</v>
      </c>
      <c r="M74" s="134">
        <f>G74*(1+L74/100)</f>
        <v>0</v>
      </c>
      <c r="N74" s="133">
        <v>0</v>
      </c>
      <c r="O74" s="133">
        <f>ROUND(E74*N74,2)</f>
        <v>0</v>
      </c>
      <c r="P74" s="133">
        <v>0</v>
      </c>
      <c r="Q74" s="133">
        <f>ROUND(E74*P74,2)</f>
        <v>0</v>
      </c>
      <c r="R74" s="134"/>
      <c r="S74" s="134" t="s">
        <v>141</v>
      </c>
      <c r="T74" s="134" t="s">
        <v>141</v>
      </c>
      <c r="U74" s="134">
        <v>0.05</v>
      </c>
      <c r="V74" s="134">
        <f>ROUND(E74*U74,2)</f>
        <v>0.74</v>
      </c>
      <c r="W74" s="134"/>
      <c r="X74" s="134" t="s">
        <v>128</v>
      </c>
      <c r="Y74" s="134" t="s">
        <v>129</v>
      </c>
      <c r="Z74" s="124"/>
      <c r="AA74" s="124"/>
      <c r="AB74" s="124"/>
      <c r="AC74" s="124"/>
      <c r="AD74" s="124"/>
      <c r="AE74" s="124"/>
      <c r="AF74" s="124"/>
      <c r="AG74" s="124" t="s">
        <v>133</v>
      </c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</row>
    <row r="75" spans="1:60">
      <c r="A75" s="140" t="s">
        <v>121</v>
      </c>
      <c r="B75" s="141" t="s">
        <v>61</v>
      </c>
      <c r="C75" s="159" t="s">
        <v>62</v>
      </c>
      <c r="D75" s="142"/>
      <c r="E75" s="143"/>
      <c r="F75" s="144"/>
      <c r="G75" s="145">
        <f>SUMIF(AG76:AG78,"&lt;&gt;NOR",G76:G78)</f>
        <v>0</v>
      </c>
      <c r="H75" s="139"/>
      <c r="I75" s="139">
        <f>SUM(I76:I78)</f>
        <v>15601.09</v>
      </c>
      <c r="J75" s="139"/>
      <c r="K75" s="139">
        <f>SUM(K76:K78)</f>
        <v>7203.91</v>
      </c>
      <c r="L75" s="139"/>
      <c r="M75" s="139">
        <f>SUM(M76:M78)</f>
        <v>0</v>
      </c>
      <c r="N75" s="138"/>
      <c r="O75" s="138">
        <f>SUM(O76:O78)</f>
        <v>0.23</v>
      </c>
      <c r="P75" s="138"/>
      <c r="Q75" s="138">
        <f>SUM(Q76:Q78)</f>
        <v>0</v>
      </c>
      <c r="R75" s="139"/>
      <c r="S75" s="139"/>
      <c r="T75" s="139"/>
      <c r="U75" s="139"/>
      <c r="V75" s="139">
        <f>SUM(V76:V78)</f>
        <v>13.02</v>
      </c>
      <c r="W75" s="139"/>
      <c r="X75" s="139"/>
      <c r="Y75" s="139"/>
      <c r="AG75" t="s">
        <v>122</v>
      </c>
    </row>
    <row r="76" spans="1:60" ht="22.5" outlineLevel="1">
      <c r="A76" s="153">
        <v>27</v>
      </c>
      <c r="B76" s="154" t="s">
        <v>218</v>
      </c>
      <c r="C76" s="160" t="s">
        <v>219</v>
      </c>
      <c r="D76" s="155" t="s">
        <v>146</v>
      </c>
      <c r="E76" s="156">
        <v>1</v>
      </c>
      <c r="F76" s="157"/>
      <c r="G76" s="158">
        <f>ROUND(E76*F76,2)</f>
        <v>0</v>
      </c>
      <c r="H76" s="135">
        <v>2170.87</v>
      </c>
      <c r="I76" s="134">
        <f>ROUND(E76*H76,2)</f>
        <v>2170.87</v>
      </c>
      <c r="J76" s="135">
        <v>1029.1300000000001</v>
      </c>
      <c r="K76" s="134">
        <f>ROUND(E76*J76,2)</f>
        <v>1029.1300000000001</v>
      </c>
      <c r="L76" s="134">
        <v>21</v>
      </c>
      <c r="M76" s="134">
        <f>G76*(1+L76/100)</f>
        <v>0</v>
      </c>
      <c r="N76" s="133">
        <v>3.3570000000000003E-2</v>
      </c>
      <c r="O76" s="133">
        <f>ROUND(E76*N76,2)</f>
        <v>0.03</v>
      </c>
      <c r="P76" s="133">
        <v>0</v>
      </c>
      <c r="Q76" s="133">
        <f>ROUND(E76*P76,2)</f>
        <v>0</v>
      </c>
      <c r="R76" s="134"/>
      <c r="S76" s="134" t="s">
        <v>141</v>
      </c>
      <c r="T76" s="134" t="s">
        <v>141</v>
      </c>
      <c r="U76" s="134">
        <v>1.86</v>
      </c>
      <c r="V76" s="134">
        <f>ROUND(E76*U76,2)</f>
        <v>1.86</v>
      </c>
      <c r="W76" s="134"/>
      <c r="X76" s="134" t="s">
        <v>128</v>
      </c>
      <c r="Y76" s="134" t="s">
        <v>129</v>
      </c>
      <c r="Z76" s="124"/>
      <c r="AA76" s="124"/>
      <c r="AB76" s="124"/>
      <c r="AC76" s="124"/>
      <c r="AD76" s="124"/>
      <c r="AE76" s="124"/>
      <c r="AF76" s="124"/>
      <c r="AG76" s="124" t="s">
        <v>130</v>
      </c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</row>
    <row r="77" spans="1:60" ht="22.5" outlineLevel="1">
      <c r="A77" s="153">
        <v>28</v>
      </c>
      <c r="B77" s="154" t="s">
        <v>220</v>
      </c>
      <c r="C77" s="160" t="s">
        <v>221</v>
      </c>
      <c r="D77" s="155" t="s">
        <v>146</v>
      </c>
      <c r="E77" s="156">
        <v>3</v>
      </c>
      <c r="F77" s="157"/>
      <c r="G77" s="158">
        <f>ROUND(E77*F77,2)</f>
        <v>0</v>
      </c>
      <c r="H77" s="135">
        <v>2215.87</v>
      </c>
      <c r="I77" s="134">
        <f>ROUND(E77*H77,2)</f>
        <v>6647.61</v>
      </c>
      <c r="J77" s="135">
        <v>1029.1300000000001</v>
      </c>
      <c r="K77" s="134">
        <f>ROUND(E77*J77,2)</f>
        <v>3087.39</v>
      </c>
      <c r="L77" s="134">
        <v>21</v>
      </c>
      <c r="M77" s="134">
        <f>G77*(1+L77/100)</f>
        <v>0</v>
      </c>
      <c r="N77" s="133">
        <v>3.3869999999999997E-2</v>
      </c>
      <c r="O77" s="133">
        <f>ROUND(E77*N77,2)</f>
        <v>0.1</v>
      </c>
      <c r="P77" s="133">
        <v>0</v>
      </c>
      <c r="Q77" s="133">
        <f>ROUND(E77*P77,2)</f>
        <v>0</v>
      </c>
      <c r="R77" s="134"/>
      <c r="S77" s="134" t="s">
        <v>141</v>
      </c>
      <c r="T77" s="134" t="s">
        <v>141</v>
      </c>
      <c r="U77" s="134">
        <v>1.86</v>
      </c>
      <c r="V77" s="134">
        <f>ROUND(E77*U77,2)</f>
        <v>5.58</v>
      </c>
      <c r="W77" s="134"/>
      <c r="X77" s="134" t="s">
        <v>128</v>
      </c>
      <c r="Y77" s="134" t="s">
        <v>129</v>
      </c>
      <c r="Z77" s="124"/>
      <c r="AA77" s="124"/>
      <c r="AB77" s="124"/>
      <c r="AC77" s="124"/>
      <c r="AD77" s="124"/>
      <c r="AE77" s="124"/>
      <c r="AF77" s="124"/>
      <c r="AG77" s="124" t="s">
        <v>130</v>
      </c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</row>
    <row r="78" spans="1:60" ht="22.5" outlineLevel="1">
      <c r="A78" s="153">
        <v>29</v>
      </c>
      <c r="B78" s="154" t="s">
        <v>222</v>
      </c>
      <c r="C78" s="160" t="s">
        <v>223</v>
      </c>
      <c r="D78" s="155" t="s">
        <v>146</v>
      </c>
      <c r="E78" s="156">
        <v>3</v>
      </c>
      <c r="F78" s="157"/>
      <c r="G78" s="158">
        <f>ROUND(E78*F78,2)</f>
        <v>0</v>
      </c>
      <c r="H78" s="135">
        <v>2260.87</v>
      </c>
      <c r="I78" s="134">
        <f>ROUND(E78*H78,2)</f>
        <v>6782.61</v>
      </c>
      <c r="J78" s="135">
        <v>1029.1300000000001</v>
      </c>
      <c r="K78" s="134">
        <f>ROUND(E78*J78,2)</f>
        <v>3087.39</v>
      </c>
      <c r="L78" s="134">
        <v>21</v>
      </c>
      <c r="M78" s="134">
        <f>G78*(1+L78/100)</f>
        <v>0</v>
      </c>
      <c r="N78" s="133">
        <v>3.4169999999999999E-2</v>
      </c>
      <c r="O78" s="133">
        <f>ROUND(E78*N78,2)</f>
        <v>0.1</v>
      </c>
      <c r="P78" s="133">
        <v>0</v>
      </c>
      <c r="Q78" s="133">
        <f>ROUND(E78*P78,2)</f>
        <v>0</v>
      </c>
      <c r="R78" s="134"/>
      <c r="S78" s="134" t="s">
        <v>141</v>
      </c>
      <c r="T78" s="134" t="s">
        <v>141</v>
      </c>
      <c r="U78" s="134">
        <v>1.86</v>
      </c>
      <c r="V78" s="134">
        <f>ROUND(E78*U78,2)</f>
        <v>5.58</v>
      </c>
      <c r="W78" s="134"/>
      <c r="X78" s="134" t="s">
        <v>128</v>
      </c>
      <c r="Y78" s="134" t="s">
        <v>129</v>
      </c>
      <c r="Z78" s="124"/>
      <c r="AA78" s="124"/>
      <c r="AB78" s="124"/>
      <c r="AC78" s="124"/>
      <c r="AD78" s="124"/>
      <c r="AE78" s="124"/>
      <c r="AF78" s="124"/>
      <c r="AG78" s="124" t="s">
        <v>130</v>
      </c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</row>
    <row r="79" spans="1:60">
      <c r="A79" s="140" t="s">
        <v>121</v>
      </c>
      <c r="B79" s="141" t="s">
        <v>63</v>
      </c>
      <c r="C79" s="159" t="s">
        <v>64</v>
      </c>
      <c r="D79" s="142"/>
      <c r="E79" s="143"/>
      <c r="F79" s="144"/>
      <c r="G79" s="145">
        <f>SUMIF(AG80:AG86,"&lt;&gt;NOR",G80:G86)</f>
        <v>0</v>
      </c>
      <c r="H79" s="139"/>
      <c r="I79" s="139">
        <f>SUM(I80:I86)</f>
        <v>1533.02</v>
      </c>
      <c r="J79" s="139"/>
      <c r="K79" s="139">
        <f>SUM(K80:K86)</f>
        <v>2624.96</v>
      </c>
      <c r="L79" s="139"/>
      <c r="M79" s="139">
        <f>SUM(M80:M86)</f>
        <v>0</v>
      </c>
      <c r="N79" s="138"/>
      <c r="O79" s="138">
        <f>SUM(O80:O86)</f>
        <v>0.04</v>
      </c>
      <c r="P79" s="138"/>
      <c r="Q79" s="138">
        <f>SUM(Q80:Q86)</f>
        <v>0</v>
      </c>
      <c r="R79" s="139"/>
      <c r="S79" s="139"/>
      <c r="T79" s="139"/>
      <c r="U79" s="139"/>
      <c r="V79" s="139">
        <f>SUM(V80:V86)</f>
        <v>5.29</v>
      </c>
      <c r="W79" s="139"/>
      <c r="X79" s="139"/>
      <c r="Y79" s="139"/>
      <c r="AG79" t="s">
        <v>122</v>
      </c>
    </row>
    <row r="80" spans="1:60" outlineLevel="1">
      <c r="A80" s="147">
        <v>30</v>
      </c>
      <c r="B80" s="148" t="s">
        <v>224</v>
      </c>
      <c r="C80" s="161" t="s">
        <v>225</v>
      </c>
      <c r="D80" s="149" t="s">
        <v>151</v>
      </c>
      <c r="E80" s="150">
        <v>29.385000000000002</v>
      </c>
      <c r="F80" s="151"/>
      <c r="G80" s="152">
        <f>ROUND(E80*F80,2)</f>
        <v>0</v>
      </c>
      <c r="H80" s="135">
        <v>52.17</v>
      </c>
      <c r="I80" s="134">
        <f>ROUND(E80*H80,2)</f>
        <v>1533.02</v>
      </c>
      <c r="J80" s="135">
        <v>89.33</v>
      </c>
      <c r="K80" s="134">
        <f>ROUND(E80*J80,2)</f>
        <v>2624.96</v>
      </c>
      <c r="L80" s="134">
        <v>21</v>
      </c>
      <c r="M80" s="134">
        <f>G80*(1+L80/100)</f>
        <v>0</v>
      </c>
      <c r="N80" s="133">
        <v>1.2099999999999999E-3</v>
      </c>
      <c r="O80" s="133">
        <f>ROUND(E80*N80,2)</f>
        <v>0.04</v>
      </c>
      <c r="P80" s="133">
        <v>0</v>
      </c>
      <c r="Q80" s="133">
        <f>ROUND(E80*P80,2)</f>
        <v>0</v>
      </c>
      <c r="R80" s="134"/>
      <c r="S80" s="134" t="s">
        <v>141</v>
      </c>
      <c r="T80" s="134" t="s">
        <v>141</v>
      </c>
      <c r="U80" s="134">
        <v>0.18</v>
      </c>
      <c r="V80" s="134">
        <f>ROUND(E80*U80,2)</f>
        <v>5.29</v>
      </c>
      <c r="W80" s="134"/>
      <c r="X80" s="134" t="s">
        <v>128</v>
      </c>
      <c r="Y80" s="134" t="s">
        <v>129</v>
      </c>
      <c r="Z80" s="124"/>
      <c r="AA80" s="124"/>
      <c r="AB80" s="124"/>
      <c r="AC80" s="124"/>
      <c r="AD80" s="124"/>
      <c r="AE80" s="124"/>
      <c r="AF80" s="124"/>
      <c r="AG80" s="124" t="s">
        <v>133</v>
      </c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</row>
    <row r="81" spans="1:60" outlineLevel="2">
      <c r="A81" s="131"/>
      <c r="B81" s="132"/>
      <c r="C81" s="162" t="s">
        <v>226</v>
      </c>
      <c r="D81" s="136"/>
      <c r="E81" s="137"/>
      <c r="F81" s="134"/>
      <c r="G81" s="134"/>
      <c r="H81" s="134"/>
      <c r="I81" s="134"/>
      <c r="J81" s="134"/>
      <c r="K81" s="134"/>
      <c r="L81" s="134"/>
      <c r="M81" s="134"/>
      <c r="N81" s="133"/>
      <c r="O81" s="133"/>
      <c r="P81" s="133"/>
      <c r="Q81" s="133"/>
      <c r="R81" s="134"/>
      <c r="S81" s="134"/>
      <c r="T81" s="134"/>
      <c r="U81" s="134"/>
      <c r="V81" s="134"/>
      <c r="W81" s="134"/>
      <c r="X81" s="134"/>
      <c r="Y81" s="134"/>
      <c r="Z81" s="124"/>
      <c r="AA81" s="124"/>
      <c r="AB81" s="124"/>
      <c r="AC81" s="124"/>
      <c r="AD81" s="124"/>
      <c r="AE81" s="124"/>
      <c r="AF81" s="124"/>
      <c r="AG81" s="124" t="s">
        <v>143</v>
      </c>
      <c r="AH81" s="124">
        <v>0</v>
      </c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</row>
    <row r="82" spans="1:60" outlineLevel="3">
      <c r="A82" s="131"/>
      <c r="B82" s="132"/>
      <c r="C82" s="162" t="s">
        <v>227</v>
      </c>
      <c r="D82" s="136"/>
      <c r="E82" s="137">
        <v>14.7</v>
      </c>
      <c r="F82" s="134"/>
      <c r="G82" s="134"/>
      <c r="H82" s="134"/>
      <c r="I82" s="134"/>
      <c r="J82" s="134"/>
      <c r="K82" s="134"/>
      <c r="L82" s="134"/>
      <c r="M82" s="134"/>
      <c r="N82" s="133"/>
      <c r="O82" s="133"/>
      <c r="P82" s="133"/>
      <c r="Q82" s="133"/>
      <c r="R82" s="134"/>
      <c r="S82" s="134"/>
      <c r="T82" s="134"/>
      <c r="U82" s="134"/>
      <c r="V82" s="134"/>
      <c r="W82" s="134"/>
      <c r="X82" s="134"/>
      <c r="Y82" s="134"/>
      <c r="Z82" s="124"/>
      <c r="AA82" s="124"/>
      <c r="AB82" s="124"/>
      <c r="AC82" s="124"/>
      <c r="AD82" s="124"/>
      <c r="AE82" s="124"/>
      <c r="AF82" s="124"/>
      <c r="AG82" s="124" t="s">
        <v>143</v>
      </c>
      <c r="AH82" s="124">
        <v>0</v>
      </c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</row>
    <row r="83" spans="1:60" outlineLevel="3">
      <c r="A83" s="131"/>
      <c r="B83" s="132"/>
      <c r="C83" s="162" t="s">
        <v>228</v>
      </c>
      <c r="D83" s="136"/>
      <c r="E83" s="137"/>
      <c r="F83" s="134"/>
      <c r="G83" s="134"/>
      <c r="H83" s="134"/>
      <c r="I83" s="134"/>
      <c r="J83" s="134"/>
      <c r="K83" s="134"/>
      <c r="L83" s="134"/>
      <c r="M83" s="134"/>
      <c r="N83" s="133"/>
      <c r="O83" s="133"/>
      <c r="P83" s="133"/>
      <c r="Q83" s="133"/>
      <c r="R83" s="134"/>
      <c r="S83" s="134"/>
      <c r="T83" s="134"/>
      <c r="U83" s="134"/>
      <c r="V83" s="134"/>
      <c r="W83" s="134"/>
      <c r="X83" s="134"/>
      <c r="Y83" s="134"/>
      <c r="Z83" s="124"/>
      <c r="AA83" s="124"/>
      <c r="AB83" s="124"/>
      <c r="AC83" s="124"/>
      <c r="AD83" s="124"/>
      <c r="AE83" s="124"/>
      <c r="AF83" s="124"/>
      <c r="AG83" s="124" t="s">
        <v>143</v>
      </c>
      <c r="AH83" s="124">
        <v>0</v>
      </c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4"/>
    </row>
    <row r="84" spans="1:60" outlineLevel="3">
      <c r="A84" s="131"/>
      <c r="B84" s="132"/>
      <c r="C84" s="162" t="s">
        <v>229</v>
      </c>
      <c r="D84" s="136"/>
      <c r="E84" s="137">
        <v>11.253</v>
      </c>
      <c r="F84" s="134"/>
      <c r="G84" s="134"/>
      <c r="H84" s="134"/>
      <c r="I84" s="134"/>
      <c r="J84" s="134"/>
      <c r="K84" s="134"/>
      <c r="L84" s="134"/>
      <c r="M84" s="134"/>
      <c r="N84" s="133"/>
      <c r="O84" s="133"/>
      <c r="P84" s="133"/>
      <c r="Q84" s="133"/>
      <c r="R84" s="134"/>
      <c r="S84" s="134"/>
      <c r="T84" s="134"/>
      <c r="U84" s="134"/>
      <c r="V84" s="134"/>
      <c r="W84" s="134"/>
      <c r="X84" s="134"/>
      <c r="Y84" s="134"/>
      <c r="Z84" s="124"/>
      <c r="AA84" s="124"/>
      <c r="AB84" s="124"/>
      <c r="AC84" s="124"/>
      <c r="AD84" s="124"/>
      <c r="AE84" s="124"/>
      <c r="AF84" s="124"/>
      <c r="AG84" s="124" t="s">
        <v>143</v>
      </c>
      <c r="AH84" s="124">
        <v>0</v>
      </c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</row>
    <row r="85" spans="1:60" outlineLevel="3">
      <c r="A85" s="131"/>
      <c r="B85" s="132"/>
      <c r="C85" s="162" t="s">
        <v>230</v>
      </c>
      <c r="D85" s="136"/>
      <c r="E85" s="137"/>
      <c r="F85" s="134"/>
      <c r="G85" s="134"/>
      <c r="H85" s="134"/>
      <c r="I85" s="134"/>
      <c r="J85" s="134"/>
      <c r="K85" s="134"/>
      <c r="L85" s="134"/>
      <c r="M85" s="134"/>
      <c r="N85" s="133"/>
      <c r="O85" s="133"/>
      <c r="P85" s="133"/>
      <c r="Q85" s="133"/>
      <c r="R85" s="134"/>
      <c r="S85" s="134"/>
      <c r="T85" s="134"/>
      <c r="U85" s="134"/>
      <c r="V85" s="134"/>
      <c r="W85" s="134"/>
      <c r="X85" s="134"/>
      <c r="Y85" s="134"/>
      <c r="Z85" s="124"/>
      <c r="AA85" s="124"/>
      <c r="AB85" s="124"/>
      <c r="AC85" s="124"/>
      <c r="AD85" s="124"/>
      <c r="AE85" s="124"/>
      <c r="AF85" s="124"/>
      <c r="AG85" s="124" t="s">
        <v>143</v>
      </c>
      <c r="AH85" s="124">
        <v>0</v>
      </c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</row>
    <row r="86" spans="1:60" outlineLevel="3">
      <c r="A86" s="131"/>
      <c r="B86" s="132"/>
      <c r="C86" s="162" t="s">
        <v>231</v>
      </c>
      <c r="D86" s="136"/>
      <c r="E86" s="137">
        <v>3.4319999999999999</v>
      </c>
      <c r="F86" s="134"/>
      <c r="G86" s="134"/>
      <c r="H86" s="134"/>
      <c r="I86" s="134"/>
      <c r="J86" s="134"/>
      <c r="K86" s="134"/>
      <c r="L86" s="134"/>
      <c r="M86" s="134"/>
      <c r="N86" s="133"/>
      <c r="O86" s="133"/>
      <c r="P86" s="133"/>
      <c r="Q86" s="133"/>
      <c r="R86" s="134"/>
      <c r="S86" s="134"/>
      <c r="T86" s="134"/>
      <c r="U86" s="134"/>
      <c r="V86" s="134"/>
      <c r="W86" s="134"/>
      <c r="X86" s="134"/>
      <c r="Y86" s="134"/>
      <c r="Z86" s="124"/>
      <c r="AA86" s="124"/>
      <c r="AB86" s="124"/>
      <c r="AC86" s="124"/>
      <c r="AD86" s="124"/>
      <c r="AE86" s="124"/>
      <c r="AF86" s="124"/>
      <c r="AG86" s="124" t="s">
        <v>143</v>
      </c>
      <c r="AH86" s="124">
        <v>0</v>
      </c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124"/>
    </row>
    <row r="87" spans="1:60" ht="25.5">
      <c r="A87" s="140" t="s">
        <v>121</v>
      </c>
      <c r="B87" s="141" t="s">
        <v>65</v>
      </c>
      <c r="C87" s="159" t="s">
        <v>66</v>
      </c>
      <c r="D87" s="142"/>
      <c r="E87" s="143"/>
      <c r="F87" s="144"/>
      <c r="G87" s="145">
        <f>SUMIF(AG88:AG91,"&lt;&gt;NOR",G88:G91)</f>
        <v>0</v>
      </c>
      <c r="H87" s="139"/>
      <c r="I87" s="139">
        <f>SUM(I88:I91)</f>
        <v>149.44999999999999</v>
      </c>
      <c r="J87" s="139"/>
      <c r="K87" s="139">
        <f>SUM(K88:K91)</f>
        <v>9571.619999999999</v>
      </c>
      <c r="L87" s="139"/>
      <c r="M87" s="139">
        <f>SUM(M88:M91)</f>
        <v>0</v>
      </c>
      <c r="N87" s="138"/>
      <c r="O87" s="138">
        <f>SUM(O88:O91)</f>
        <v>0</v>
      </c>
      <c r="P87" s="138"/>
      <c r="Q87" s="138">
        <f>SUM(Q88:Q91)</f>
        <v>0</v>
      </c>
      <c r="R87" s="139"/>
      <c r="S87" s="139"/>
      <c r="T87" s="139"/>
      <c r="U87" s="139"/>
      <c r="V87" s="139">
        <f>SUM(V88:V91)</f>
        <v>21.3</v>
      </c>
      <c r="W87" s="139"/>
      <c r="X87" s="139"/>
      <c r="Y87" s="139"/>
      <c r="AG87" t="s">
        <v>122</v>
      </c>
    </row>
    <row r="88" spans="1:60" outlineLevel="1">
      <c r="A88" s="147">
        <v>31</v>
      </c>
      <c r="B88" s="148" t="s">
        <v>232</v>
      </c>
      <c r="C88" s="161" t="s">
        <v>233</v>
      </c>
      <c r="D88" s="149" t="s">
        <v>151</v>
      </c>
      <c r="E88" s="150">
        <v>65.55</v>
      </c>
      <c r="F88" s="151"/>
      <c r="G88" s="152">
        <f>ROUND(E88*F88,2)</f>
        <v>0</v>
      </c>
      <c r="H88" s="135">
        <v>2.2799999999999998</v>
      </c>
      <c r="I88" s="134">
        <f>ROUND(E88*H88,2)</f>
        <v>149.44999999999999</v>
      </c>
      <c r="J88" s="135">
        <v>139.72</v>
      </c>
      <c r="K88" s="134">
        <f>ROUND(E88*J88,2)</f>
        <v>9158.65</v>
      </c>
      <c r="L88" s="134">
        <v>21</v>
      </c>
      <c r="M88" s="134">
        <f>G88*(1+L88/100)</f>
        <v>0</v>
      </c>
      <c r="N88" s="133">
        <v>4.0000000000000003E-5</v>
      </c>
      <c r="O88" s="133">
        <f>ROUND(E88*N88,2)</f>
        <v>0</v>
      </c>
      <c r="P88" s="133">
        <v>0</v>
      </c>
      <c r="Q88" s="133">
        <f>ROUND(E88*P88,2)</f>
        <v>0</v>
      </c>
      <c r="R88" s="134"/>
      <c r="S88" s="134" t="s">
        <v>141</v>
      </c>
      <c r="T88" s="134" t="s">
        <v>141</v>
      </c>
      <c r="U88" s="134">
        <v>0.31</v>
      </c>
      <c r="V88" s="134">
        <f>ROUND(E88*U88,2)</f>
        <v>20.32</v>
      </c>
      <c r="W88" s="134"/>
      <c r="X88" s="134" t="s">
        <v>128</v>
      </c>
      <c r="Y88" s="134" t="s">
        <v>129</v>
      </c>
      <c r="Z88" s="124"/>
      <c r="AA88" s="124"/>
      <c r="AB88" s="124"/>
      <c r="AC88" s="124"/>
      <c r="AD88" s="124"/>
      <c r="AE88" s="124"/>
      <c r="AF88" s="124"/>
      <c r="AG88" s="124" t="s">
        <v>133</v>
      </c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</row>
    <row r="89" spans="1:60" outlineLevel="2">
      <c r="A89" s="131"/>
      <c r="B89" s="132"/>
      <c r="C89" s="162" t="s">
        <v>234</v>
      </c>
      <c r="D89" s="136"/>
      <c r="E89" s="137"/>
      <c r="F89" s="134"/>
      <c r="G89" s="134"/>
      <c r="H89" s="134"/>
      <c r="I89" s="134"/>
      <c r="J89" s="134"/>
      <c r="K89" s="134"/>
      <c r="L89" s="134"/>
      <c r="M89" s="134"/>
      <c r="N89" s="133"/>
      <c r="O89" s="133"/>
      <c r="P89" s="133"/>
      <c r="Q89" s="133"/>
      <c r="R89" s="134"/>
      <c r="S89" s="134"/>
      <c r="T89" s="134"/>
      <c r="U89" s="134"/>
      <c r="V89" s="134"/>
      <c r="W89" s="134"/>
      <c r="X89" s="134"/>
      <c r="Y89" s="134"/>
      <c r="Z89" s="124"/>
      <c r="AA89" s="124"/>
      <c r="AB89" s="124"/>
      <c r="AC89" s="124"/>
      <c r="AD89" s="124"/>
      <c r="AE89" s="124"/>
      <c r="AF89" s="124"/>
      <c r="AG89" s="124" t="s">
        <v>143</v>
      </c>
      <c r="AH89" s="124">
        <v>0</v>
      </c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</row>
    <row r="90" spans="1:60" outlineLevel="3">
      <c r="A90" s="131"/>
      <c r="B90" s="132"/>
      <c r="C90" s="162" t="s">
        <v>235</v>
      </c>
      <c r="D90" s="136"/>
      <c r="E90" s="137">
        <v>65.55</v>
      </c>
      <c r="F90" s="134"/>
      <c r="G90" s="134"/>
      <c r="H90" s="134"/>
      <c r="I90" s="134"/>
      <c r="J90" s="134"/>
      <c r="K90" s="134"/>
      <c r="L90" s="134"/>
      <c r="M90" s="134"/>
      <c r="N90" s="133"/>
      <c r="O90" s="133"/>
      <c r="P90" s="133"/>
      <c r="Q90" s="133"/>
      <c r="R90" s="134"/>
      <c r="S90" s="134"/>
      <c r="T90" s="134"/>
      <c r="U90" s="134"/>
      <c r="V90" s="134"/>
      <c r="W90" s="134"/>
      <c r="X90" s="134"/>
      <c r="Y90" s="134"/>
      <c r="Z90" s="124"/>
      <c r="AA90" s="124"/>
      <c r="AB90" s="124"/>
      <c r="AC90" s="124"/>
      <c r="AD90" s="124"/>
      <c r="AE90" s="124"/>
      <c r="AF90" s="124"/>
      <c r="AG90" s="124" t="s">
        <v>143</v>
      </c>
      <c r="AH90" s="124">
        <v>0</v>
      </c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</row>
    <row r="91" spans="1:60" ht="22.5" outlineLevel="1">
      <c r="A91" s="153">
        <v>32</v>
      </c>
      <c r="B91" s="154" t="s">
        <v>236</v>
      </c>
      <c r="C91" s="160" t="s">
        <v>237</v>
      </c>
      <c r="D91" s="155" t="s">
        <v>151</v>
      </c>
      <c r="E91" s="156">
        <v>65.55</v>
      </c>
      <c r="F91" s="157"/>
      <c r="G91" s="158">
        <f>ROUND(E91*F91,2)</f>
        <v>0</v>
      </c>
      <c r="H91" s="135">
        <v>0</v>
      </c>
      <c r="I91" s="134">
        <f>ROUND(E91*H91,2)</f>
        <v>0</v>
      </c>
      <c r="J91" s="135">
        <v>6.3</v>
      </c>
      <c r="K91" s="134">
        <f>ROUND(E91*J91,2)</f>
        <v>412.97</v>
      </c>
      <c r="L91" s="134">
        <v>21</v>
      </c>
      <c r="M91" s="134">
        <f>G91*(1+L91/100)</f>
        <v>0</v>
      </c>
      <c r="N91" s="133">
        <v>0</v>
      </c>
      <c r="O91" s="133">
        <f>ROUND(E91*N91,2)</f>
        <v>0</v>
      </c>
      <c r="P91" s="133">
        <v>0</v>
      </c>
      <c r="Q91" s="133">
        <f>ROUND(E91*P91,2)</f>
        <v>0</v>
      </c>
      <c r="R91" s="134"/>
      <c r="S91" s="134" t="s">
        <v>141</v>
      </c>
      <c r="T91" s="134" t="s">
        <v>141</v>
      </c>
      <c r="U91" s="134">
        <v>1.4999999999999999E-2</v>
      </c>
      <c r="V91" s="134">
        <f>ROUND(E91*U91,2)</f>
        <v>0.98</v>
      </c>
      <c r="W91" s="134"/>
      <c r="X91" s="134" t="s">
        <v>128</v>
      </c>
      <c r="Y91" s="134" t="s">
        <v>129</v>
      </c>
      <c r="Z91" s="124"/>
      <c r="AA91" s="124"/>
      <c r="AB91" s="124"/>
      <c r="AC91" s="124"/>
      <c r="AD91" s="124"/>
      <c r="AE91" s="124"/>
      <c r="AF91" s="124"/>
      <c r="AG91" s="124" t="s">
        <v>130</v>
      </c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</row>
    <row r="92" spans="1:60">
      <c r="A92" s="140" t="s">
        <v>121</v>
      </c>
      <c r="B92" s="141" t="s">
        <v>67</v>
      </c>
      <c r="C92" s="159" t="s">
        <v>68</v>
      </c>
      <c r="D92" s="142"/>
      <c r="E92" s="143"/>
      <c r="F92" s="144"/>
      <c r="G92" s="145">
        <f>SUMIF(AG93:AG124,"&lt;&gt;NOR",G93:G124)</f>
        <v>0</v>
      </c>
      <c r="H92" s="139"/>
      <c r="I92" s="139">
        <f>SUM(I93:I124)</f>
        <v>521.39</v>
      </c>
      <c r="J92" s="139"/>
      <c r="K92" s="139">
        <f>SUM(K93:K124)</f>
        <v>23198.11</v>
      </c>
      <c r="L92" s="139"/>
      <c r="M92" s="139">
        <f>SUM(M93:M124)</f>
        <v>0</v>
      </c>
      <c r="N92" s="138"/>
      <c r="O92" s="138">
        <f>SUM(O93:O124)</f>
        <v>0.01</v>
      </c>
      <c r="P92" s="138"/>
      <c r="Q92" s="138">
        <f>SUM(Q93:Q124)</f>
        <v>6.1</v>
      </c>
      <c r="R92" s="139"/>
      <c r="S92" s="139"/>
      <c r="T92" s="139"/>
      <c r="U92" s="139"/>
      <c r="V92" s="139">
        <f>SUM(V93:V124)</f>
        <v>41.87</v>
      </c>
      <c r="W92" s="139"/>
      <c r="X92" s="139"/>
      <c r="Y92" s="139"/>
      <c r="AG92" t="s">
        <v>122</v>
      </c>
    </row>
    <row r="93" spans="1:60" outlineLevel="1">
      <c r="A93" s="153">
        <v>33</v>
      </c>
      <c r="B93" s="154" t="s">
        <v>238</v>
      </c>
      <c r="C93" s="160" t="s">
        <v>239</v>
      </c>
      <c r="D93" s="155" t="s">
        <v>151</v>
      </c>
      <c r="E93" s="156">
        <v>9.6</v>
      </c>
      <c r="F93" s="157"/>
      <c r="G93" s="158">
        <f>ROUND(E93*F93,2)</f>
        <v>0</v>
      </c>
      <c r="H93" s="135">
        <v>0</v>
      </c>
      <c r="I93" s="134">
        <f>ROUND(E93*H93,2)</f>
        <v>0</v>
      </c>
      <c r="J93" s="135">
        <v>49.2</v>
      </c>
      <c r="K93" s="134">
        <f>ROUND(E93*J93,2)</f>
        <v>472.32</v>
      </c>
      <c r="L93" s="134">
        <v>21</v>
      </c>
      <c r="M93" s="134">
        <f>G93*(1+L93/100)</f>
        <v>0</v>
      </c>
      <c r="N93" s="133">
        <v>0</v>
      </c>
      <c r="O93" s="133">
        <f>ROUND(E93*N93,2)</f>
        <v>0</v>
      </c>
      <c r="P93" s="133">
        <v>2.5510000000000001E-2</v>
      </c>
      <c r="Q93" s="133">
        <f>ROUND(E93*P93,2)</f>
        <v>0.24</v>
      </c>
      <c r="R93" s="134"/>
      <c r="S93" s="134" t="s">
        <v>141</v>
      </c>
      <c r="T93" s="134" t="s">
        <v>141</v>
      </c>
      <c r="U93" s="134">
        <v>0.11550000000000001</v>
      </c>
      <c r="V93" s="134">
        <f>ROUND(E93*U93,2)</f>
        <v>1.1100000000000001</v>
      </c>
      <c r="W93" s="134"/>
      <c r="X93" s="134" t="s">
        <v>128</v>
      </c>
      <c r="Y93" s="134" t="s">
        <v>129</v>
      </c>
      <c r="Z93" s="124"/>
      <c r="AA93" s="124"/>
      <c r="AB93" s="124"/>
      <c r="AC93" s="124"/>
      <c r="AD93" s="124"/>
      <c r="AE93" s="124"/>
      <c r="AF93" s="124"/>
      <c r="AG93" s="124" t="s">
        <v>133</v>
      </c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</row>
    <row r="94" spans="1:60" outlineLevel="1">
      <c r="A94" s="147">
        <v>34</v>
      </c>
      <c r="B94" s="148" t="s">
        <v>240</v>
      </c>
      <c r="C94" s="161" t="s">
        <v>241</v>
      </c>
      <c r="D94" s="149" t="s">
        <v>151</v>
      </c>
      <c r="E94" s="150">
        <v>19.25</v>
      </c>
      <c r="F94" s="151"/>
      <c r="G94" s="152">
        <f>ROUND(E94*F94,2)</f>
        <v>0</v>
      </c>
      <c r="H94" s="135">
        <v>0</v>
      </c>
      <c r="I94" s="134">
        <f>ROUND(E94*H94,2)</f>
        <v>0</v>
      </c>
      <c r="J94" s="135">
        <v>361</v>
      </c>
      <c r="K94" s="134">
        <f>ROUND(E94*J94,2)</f>
        <v>6949.25</v>
      </c>
      <c r="L94" s="134">
        <v>21</v>
      </c>
      <c r="M94" s="134">
        <f>G94*(1+L94/100)</f>
        <v>0</v>
      </c>
      <c r="N94" s="133">
        <v>0</v>
      </c>
      <c r="O94" s="133">
        <f>ROUND(E94*N94,2)</f>
        <v>0</v>
      </c>
      <c r="P94" s="133">
        <v>1.26E-2</v>
      </c>
      <c r="Q94" s="133">
        <f>ROUND(E94*P94,2)</f>
        <v>0.24</v>
      </c>
      <c r="R94" s="134"/>
      <c r="S94" s="134" t="s">
        <v>141</v>
      </c>
      <c r="T94" s="134" t="s">
        <v>141</v>
      </c>
      <c r="U94" s="134">
        <v>0.33</v>
      </c>
      <c r="V94" s="134">
        <f>ROUND(E94*U94,2)</f>
        <v>6.35</v>
      </c>
      <c r="W94" s="134"/>
      <c r="X94" s="134" t="s">
        <v>128</v>
      </c>
      <c r="Y94" s="134" t="s">
        <v>129</v>
      </c>
      <c r="Z94" s="124"/>
      <c r="AA94" s="124"/>
      <c r="AB94" s="124"/>
      <c r="AC94" s="124"/>
      <c r="AD94" s="124"/>
      <c r="AE94" s="124"/>
      <c r="AF94" s="124"/>
      <c r="AG94" s="124" t="s">
        <v>130</v>
      </c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</row>
    <row r="95" spans="1:60" ht="22.5" outlineLevel="2">
      <c r="A95" s="131"/>
      <c r="B95" s="132"/>
      <c r="C95" s="162" t="s">
        <v>242</v>
      </c>
      <c r="D95" s="136"/>
      <c r="E95" s="137"/>
      <c r="F95" s="134"/>
      <c r="G95" s="134"/>
      <c r="H95" s="134"/>
      <c r="I95" s="134"/>
      <c r="J95" s="134"/>
      <c r="K95" s="134"/>
      <c r="L95" s="134"/>
      <c r="M95" s="134"/>
      <c r="N95" s="133"/>
      <c r="O95" s="133"/>
      <c r="P95" s="133"/>
      <c r="Q95" s="133"/>
      <c r="R95" s="134"/>
      <c r="S95" s="134"/>
      <c r="T95" s="134"/>
      <c r="U95" s="134"/>
      <c r="V95" s="134"/>
      <c r="W95" s="134"/>
      <c r="X95" s="134"/>
      <c r="Y95" s="134"/>
      <c r="Z95" s="124"/>
      <c r="AA95" s="124"/>
      <c r="AB95" s="124"/>
      <c r="AC95" s="124"/>
      <c r="AD95" s="124"/>
      <c r="AE95" s="124"/>
      <c r="AF95" s="124"/>
      <c r="AG95" s="124" t="s">
        <v>143</v>
      </c>
      <c r="AH95" s="124">
        <v>0</v>
      </c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24"/>
    </row>
    <row r="96" spans="1:60" outlineLevel="3">
      <c r="A96" s="131"/>
      <c r="B96" s="132"/>
      <c r="C96" s="162" t="s">
        <v>243</v>
      </c>
      <c r="D96" s="136"/>
      <c r="E96" s="137">
        <v>19.25</v>
      </c>
      <c r="F96" s="134"/>
      <c r="G96" s="134"/>
      <c r="H96" s="134"/>
      <c r="I96" s="134"/>
      <c r="J96" s="134"/>
      <c r="K96" s="134"/>
      <c r="L96" s="134"/>
      <c r="M96" s="134"/>
      <c r="N96" s="133"/>
      <c r="O96" s="133"/>
      <c r="P96" s="133"/>
      <c r="Q96" s="133"/>
      <c r="R96" s="134"/>
      <c r="S96" s="134"/>
      <c r="T96" s="134"/>
      <c r="U96" s="134"/>
      <c r="V96" s="134"/>
      <c r="W96" s="134"/>
      <c r="X96" s="134"/>
      <c r="Y96" s="134"/>
      <c r="Z96" s="124"/>
      <c r="AA96" s="124"/>
      <c r="AB96" s="124"/>
      <c r="AC96" s="124"/>
      <c r="AD96" s="124"/>
      <c r="AE96" s="124"/>
      <c r="AF96" s="124"/>
      <c r="AG96" s="124" t="s">
        <v>143</v>
      </c>
      <c r="AH96" s="124">
        <v>0</v>
      </c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</row>
    <row r="97" spans="1:60" outlineLevel="1">
      <c r="A97" s="147">
        <v>35</v>
      </c>
      <c r="B97" s="148" t="s">
        <v>244</v>
      </c>
      <c r="C97" s="161" t="s">
        <v>245</v>
      </c>
      <c r="D97" s="149" t="s">
        <v>151</v>
      </c>
      <c r="E97" s="150">
        <v>9.6</v>
      </c>
      <c r="F97" s="151"/>
      <c r="G97" s="152">
        <f>ROUND(E97*F97,2)</f>
        <v>0</v>
      </c>
      <c r="H97" s="135">
        <v>0</v>
      </c>
      <c r="I97" s="134">
        <f>ROUND(E97*H97,2)</f>
        <v>0</v>
      </c>
      <c r="J97" s="135">
        <v>78.5</v>
      </c>
      <c r="K97" s="134">
        <f>ROUND(E97*J97,2)</f>
        <v>753.6</v>
      </c>
      <c r="L97" s="134">
        <v>21</v>
      </c>
      <c r="M97" s="134">
        <f>G97*(1+L97/100)</f>
        <v>0</v>
      </c>
      <c r="N97" s="133">
        <v>0</v>
      </c>
      <c r="O97" s="133">
        <f>ROUND(E97*N97,2)</f>
        <v>0</v>
      </c>
      <c r="P97" s="133">
        <v>0.02</v>
      </c>
      <c r="Q97" s="133">
        <f>ROUND(E97*P97,2)</f>
        <v>0.19</v>
      </c>
      <c r="R97" s="134"/>
      <c r="S97" s="134" t="s">
        <v>141</v>
      </c>
      <c r="T97" s="134" t="s">
        <v>141</v>
      </c>
      <c r="U97" s="134">
        <v>0.15</v>
      </c>
      <c r="V97" s="134">
        <f>ROUND(E97*U97,2)</f>
        <v>1.44</v>
      </c>
      <c r="W97" s="134"/>
      <c r="X97" s="134" t="s">
        <v>128</v>
      </c>
      <c r="Y97" s="134" t="s">
        <v>129</v>
      </c>
      <c r="Z97" s="124"/>
      <c r="AA97" s="124"/>
      <c r="AB97" s="124"/>
      <c r="AC97" s="124"/>
      <c r="AD97" s="124"/>
      <c r="AE97" s="124"/>
      <c r="AF97" s="124"/>
      <c r="AG97" s="124" t="s">
        <v>133</v>
      </c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</row>
    <row r="98" spans="1:60" outlineLevel="2">
      <c r="A98" s="131"/>
      <c r="B98" s="132"/>
      <c r="C98" s="162" t="s">
        <v>246</v>
      </c>
      <c r="D98" s="136"/>
      <c r="E98" s="137"/>
      <c r="F98" s="134"/>
      <c r="G98" s="134"/>
      <c r="H98" s="134"/>
      <c r="I98" s="134"/>
      <c r="J98" s="134"/>
      <c r="K98" s="134"/>
      <c r="L98" s="134"/>
      <c r="M98" s="134"/>
      <c r="N98" s="133"/>
      <c r="O98" s="133"/>
      <c r="P98" s="133"/>
      <c r="Q98" s="133"/>
      <c r="R98" s="134"/>
      <c r="S98" s="134"/>
      <c r="T98" s="134"/>
      <c r="U98" s="134"/>
      <c r="V98" s="134"/>
      <c r="W98" s="134"/>
      <c r="X98" s="134"/>
      <c r="Y98" s="134"/>
      <c r="Z98" s="124"/>
      <c r="AA98" s="124"/>
      <c r="AB98" s="124"/>
      <c r="AC98" s="124"/>
      <c r="AD98" s="124"/>
      <c r="AE98" s="124"/>
      <c r="AF98" s="124"/>
      <c r="AG98" s="124" t="s">
        <v>143</v>
      </c>
      <c r="AH98" s="124">
        <v>0</v>
      </c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</row>
    <row r="99" spans="1:60" outlineLevel="3">
      <c r="A99" s="131"/>
      <c r="B99" s="132"/>
      <c r="C99" s="162" t="s">
        <v>247</v>
      </c>
      <c r="D99" s="136"/>
      <c r="E99" s="137">
        <v>5.8</v>
      </c>
      <c r="F99" s="134"/>
      <c r="G99" s="134"/>
      <c r="H99" s="134"/>
      <c r="I99" s="134"/>
      <c r="J99" s="134"/>
      <c r="K99" s="134"/>
      <c r="L99" s="134"/>
      <c r="M99" s="134"/>
      <c r="N99" s="133"/>
      <c r="O99" s="133"/>
      <c r="P99" s="133"/>
      <c r="Q99" s="133"/>
      <c r="R99" s="134"/>
      <c r="S99" s="134"/>
      <c r="T99" s="134"/>
      <c r="U99" s="134"/>
      <c r="V99" s="134"/>
      <c r="W99" s="134"/>
      <c r="X99" s="134"/>
      <c r="Y99" s="134"/>
      <c r="Z99" s="124"/>
      <c r="AA99" s="124"/>
      <c r="AB99" s="124"/>
      <c r="AC99" s="124"/>
      <c r="AD99" s="124"/>
      <c r="AE99" s="124"/>
      <c r="AF99" s="124"/>
      <c r="AG99" s="124" t="s">
        <v>143</v>
      </c>
      <c r="AH99" s="124">
        <v>0</v>
      </c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</row>
    <row r="100" spans="1:60" outlineLevel="3">
      <c r="A100" s="131"/>
      <c r="B100" s="132"/>
      <c r="C100" s="162" t="s">
        <v>248</v>
      </c>
      <c r="D100" s="136"/>
      <c r="E100" s="137"/>
      <c r="F100" s="134"/>
      <c r="G100" s="134"/>
      <c r="H100" s="134"/>
      <c r="I100" s="134"/>
      <c r="J100" s="134"/>
      <c r="K100" s="134"/>
      <c r="L100" s="134"/>
      <c r="M100" s="134"/>
      <c r="N100" s="133"/>
      <c r="O100" s="133"/>
      <c r="P100" s="133"/>
      <c r="Q100" s="133"/>
      <c r="R100" s="134"/>
      <c r="S100" s="134"/>
      <c r="T100" s="134"/>
      <c r="U100" s="134"/>
      <c r="V100" s="134"/>
      <c r="W100" s="134"/>
      <c r="X100" s="134"/>
      <c r="Y100" s="134"/>
      <c r="Z100" s="124"/>
      <c r="AA100" s="124"/>
      <c r="AB100" s="124"/>
      <c r="AC100" s="124"/>
      <c r="AD100" s="124"/>
      <c r="AE100" s="124"/>
      <c r="AF100" s="124"/>
      <c r="AG100" s="124" t="s">
        <v>143</v>
      </c>
      <c r="AH100" s="124">
        <v>0</v>
      </c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</row>
    <row r="101" spans="1:60" outlineLevel="3">
      <c r="A101" s="131"/>
      <c r="B101" s="132"/>
      <c r="C101" s="162" t="s">
        <v>249</v>
      </c>
      <c r="D101" s="136"/>
      <c r="E101" s="137">
        <v>1.3</v>
      </c>
      <c r="F101" s="134"/>
      <c r="G101" s="134"/>
      <c r="H101" s="134"/>
      <c r="I101" s="134"/>
      <c r="J101" s="134"/>
      <c r="K101" s="134"/>
      <c r="L101" s="134"/>
      <c r="M101" s="134"/>
      <c r="N101" s="133"/>
      <c r="O101" s="133"/>
      <c r="P101" s="133"/>
      <c r="Q101" s="133"/>
      <c r="R101" s="134"/>
      <c r="S101" s="134"/>
      <c r="T101" s="134"/>
      <c r="U101" s="134"/>
      <c r="V101" s="134"/>
      <c r="W101" s="134"/>
      <c r="X101" s="134"/>
      <c r="Y101" s="134"/>
      <c r="Z101" s="124"/>
      <c r="AA101" s="124"/>
      <c r="AB101" s="124"/>
      <c r="AC101" s="124"/>
      <c r="AD101" s="124"/>
      <c r="AE101" s="124"/>
      <c r="AF101" s="124"/>
      <c r="AG101" s="124" t="s">
        <v>143</v>
      </c>
      <c r="AH101" s="124">
        <v>0</v>
      </c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</row>
    <row r="102" spans="1:60" outlineLevel="3">
      <c r="A102" s="131"/>
      <c r="B102" s="132"/>
      <c r="C102" s="162" t="s">
        <v>250</v>
      </c>
      <c r="D102" s="136"/>
      <c r="E102" s="137"/>
      <c r="F102" s="134"/>
      <c r="G102" s="134"/>
      <c r="H102" s="134"/>
      <c r="I102" s="134"/>
      <c r="J102" s="134"/>
      <c r="K102" s="134"/>
      <c r="L102" s="134"/>
      <c r="M102" s="134"/>
      <c r="N102" s="133"/>
      <c r="O102" s="133"/>
      <c r="P102" s="133"/>
      <c r="Q102" s="133"/>
      <c r="R102" s="134"/>
      <c r="S102" s="134"/>
      <c r="T102" s="134"/>
      <c r="U102" s="134"/>
      <c r="V102" s="134"/>
      <c r="W102" s="134"/>
      <c r="X102" s="134"/>
      <c r="Y102" s="134"/>
      <c r="Z102" s="124"/>
      <c r="AA102" s="124"/>
      <c r="AB102" s="124"/>
      <c r="AC102" s="124"/>
      <c r="AD102" s="124"/>
      <c r="AE102" s="124"/>
      <c r="AF102" s="124"/>
      <c r="AG102" s="124" t="s">
        <v>143</v>
      </c>
      <c r="AH102" s="124">
        <v>0</v>
      </c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</row>
    <row r="103" spans="1:60" outlineLevel="3">
      <c r="A103" s="131"/>
      <c r="B103" s="132"/>
      <c r="C103" s="162" t="s">
        <v>251</v>
      </c>
      <c r="D103" s="136"/>
      <c r="E103" s="137">
        <v>2.5</v>
      </c>
      <c r="F103" s="134"/>
      <c r="G103" s="134"/>
      <c r="H103" s="134"/>
      <c r="I103" s="134"/>
      <c r="J103" s="134"/>
      <c r="K103" s="134"/>
      <c r="L103" s="134"/>
      <c r="M103" s="134"/>
      <c r="N103" s="133"/>
      <c r="O103" s="133"/>
      <c r="P103" s="133"/>
      <c r="Q103" s="133"/>
      <c r="R103" s="134"/>
      <c r="S103" s="134"/>
      <c r="T103" s="134"/>
      <c r="U103" s="134"/>
      <c r="V103" s="134"/>
      <c r="W103" s="134"/>
      <c r="X103" s="134"/>
      <c r="Y103" s="134"/>
      <c r="Z103" s="124"/>
      <c r="AA103" s="124"/>
      <c r="AB103" s="124"/>
      <c r="AC103" s="124"/>
      <c r="AD103" s="124"/>
      <c r="AE103" s="124"/>
      <c r="AF103" s="124"/>
      <c r="AG103" s="124" t="s">
        <v>143</v>
      </c>
      <c r="AH103" s="124">
        <v>0</v>
      </c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</row>
    <row r="104" spans="1:60" ht="22.5" outlineLevel="1">
      <c r="A104" s="153">
        <v>36</v>
      </c>
      <c r="B104" s="154" t="s">
        <v>252</v>
      </c>
      <c r="C104" s="160" t="s">
        <v>253</v>
      </c>
      <c r="D104" s="155" t="s">
        <v>146</v>
      </c>
      <c r="E104" s="156">
        <v>8</v>
      </c>
      <c r="F104" s="157"/>
      <c r="G104" s="158">
        <f>ROUND(E104*F104,2)</f>
        <v>0</v>
      </c>
      <c r="H104" s="135">
        <v>0</v>
      </c>
      <c r="I104" s="134">
        <f>ROUND(E104*H104,2)</f>
        <v>0</v>
      </c>
      <c r="J104" s="135">
        <v>37.4</v>
      </c>
      <c r="K104" s="134">
        <f>ROUND(E104*J104,2)</f>
        <v>299.2</v>
      </c>
      <c r="L104" s="134">
        <v>21</v>
      </c>
      <c r="M104" s="134">
        <f>G104*(1+L104/100)</f>
        <v>0</v>
      </c>
      <c r="N104" s="133">
        <v>0</v>
      </c>
      <c r="O104" s="133">
        <f>ROUND(E104*N104,2)</f>
        <v>0</v>
      </c>
      <c r="P104" s="133">
        <v>0</v>
      </c>
      <c r="Q104" s="133">
        <f>ROUND(E104*P104,2)</f>
        <v>0</v>
      </c>
      <c r="R104" s="134"/>
      <c r="S104" s="134" t="s">
        <v>141</v>
      </c>
      <c r="T104" s="134" t="s">
        <v>141</v>
      </c>
      <c r="U104" s="134">
        <v>0.09</v>
      </c>
      <c r="V104" s="134">
        <f>ROUND(E104*U104,2)</f>
        <v>0.72</v>
      </c>
      <c r="W104" s="134"/>
      <c r="X104" s="134" t="s">
        <v>128</v>
      </c>
      <c r="Y104" s="134" t="s">
        <v>129</v>
      </c>
      <c r="Z104" s="124"/>
      <c r="AA104" s="124"/>
      <c r="AB104" s="124"/>
      <c r="AC104" s="124"/>
      <c r="AD104" s="124"/>
      <c r="AE104" s="124"/>
      <c r="AF104" s="124"/>
      <c r="AG104" s="124" t="s">
        <v>133</v>
      </c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</row>
    <row r="105" spans="1:60" outlineLevel="1">
      <c r="A105" s="147">
        <v>37</v>
      </c>
      <c r="B105" s="148" t="s">
        <v>254</v>
      </c>
      <c r="C105" s="161" t="s">
        <v>255</v>
      </c>
      <c r="D105" s="149" t="s">
        <v>151</v>
      </c>
      <c r="E105" s="150">
        <v>11.228999999999999</v>
      </c>
      <c r="F105" s="151"/>
      <c r="G105" s="152">
        <f>ROUND(E105*F105,2)</f>
        <v>0</v>
      </c>
      <c r="H105" s="135">
        <v>34.17</v>
      </c>
      <c r="I105" s="134">
        <f>ROUND(E105*H105,2)</f>
        <v>383.69</v>
      </c>
      <c r="J105" s="135">
        <v>431.33</v>
      </c>
      <c r="K105" s="134">
        <f>ROUND(E105*J105,2)</f>
        <v>4843.3999999999996</v>
      </c>
      <c r="L105" s="134">
        <v>21</v>
      </c>
      <c r="M105" s="134">
        <f>G105*(1+L105/100)</f>
        <v>0</v>
      </c>
      <c r="N105" s="133">
        <v>1.17E-3</v>
      </c>
      <c r="O105" s="133">
        <f>ROUND(E105*N105,2)</f>
        <v>0.01</v>
      </c>
      <c r="P105" s="133">
        <v>7.5999999999999998E-2</v>
      </c>
      <c r="Q105" s="133">
        <f>ROUND(E105*P105,2)</f>
        <v>0.85</v>
      </c>
      <c r="R105" s="134"/>
      <c r="S105" s="134" t="s">
        <v>141</v>
      </c>
      <c r="T105" s="134" t="s">
        <v>141</v>
      </c>
      <c r="U105" s="134">
        <v>0.93899999999999995</v>
      </c>
      <c r="V105" s="134">
        <f>ROUND(E105*U105,2)</f>
        <v>10.54</v>
      </c>
      <c r="W105" s="134"/>
      <c r="X105" s="134" t="s">
        <v>128</v>
      </c>
      <c r="Y105" s="134" t="s">
        <v>129</v>
      </c>
      <c r="Z105" s="124"/>
      <c r="AA105" s="124"/>
      <c r="AB105" s="124"/>
      <c r="AC105" s="124"/>
      <c r="AD105" s="124"/>
      <c r="AE105" s="124"/>
      <c r="AF105" s="124"/>
      <c r="AG105" s="124" t="s">
        <v>130</v>
      </c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60" outlineLevel="2">
      <c r="A106" s="131"/>
      <c r="B106" s="132"/>
      <c r="C106" s="162" t="s">
        <v>256</v>
      </c>
      <c r="D106" s="136"/>
      <c r="E106" s="137">
        <v>3.1520000000000001</v>
      </c>
      <c r="F106" s="134"/>
      <c r="G106" s="134"/>
      <c r="H106" s="134"/>
      <c r="I106" s="134"/>
      <c r="J106" s="134"/>
      <c r="K106" s="134"/>
      <c r="L106" s="134"/>
      <c r="M106" s="134"/>
      <c r="N106" s="133"/>
      <c r="O106" s="133"/>
      <c r="P106" s="133"/>
      <c r="Q106" s="133"/>
      <c r="R106" s="134"/>
      <c r="S106" s="134"/>
      <c r="T106" s="134"/>
      <c r="U106" s="134"/>
      <c r="V106" s="134"/>
      <c r="W106" s="134"/>
      <c r="X106" s="134"/>
      <c r="Y106" s="134"/>
      <c r="Z106" s="124"/>
      <c r="AA106" s="124"/>
      <c r="AB106" s="124"/>
      <c r="AC106" s="124"/>
      <c r="AD106" s="124"/>
      <c r="AE106" s="124"/>
      <c r="AF106" s="124"/>
      <c r="AG106" s="124" t="s">
        <v>143</v>
      </c>
      <c r="AH106" s="124">
        <v>0</v>
      </c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60" outlineLevel="3">
      <c r="A107" s="131"/>
      <c r="B107" s="132"/>
      <c r="C107" s="162" t="s">
        <v>257</v>
      </c>
      <c r="D107" s="136"/>
      <c r="E107" s="137">
        <v>1.1819999999999999</v>
      </c>
      <c r="F107" s="134"/>
      <c r="G107" s="134"/>
      <c r="H107" s="134"/>
      <c r="I107" s="134"/>
      <c r="J107" s="134"/>
      <c r="K107" s="134"/>
      <c r="L107" s="134"/>
      <c r="M107" s="134"/>
      <c r="N107" s="133"/>
      <c r="O107" s="133"/>
      <c r="P107" s="133"/>
      <c r="Q107" s="133"/>
      <c r="R107" s="134"/>
      <c r="S107" s="134"/>
      <c r="T107" s="134"/>
      <c r="U107" s="134"/>
      <c r="V107" s="134"/>
      <c r="W107" s="134"/>
      <c r="X107" s="134"/>
      <c r="Y107" s="134"/>
      <c r="Z107" s="124"/>
      <c r="AA107" s="124"/>
      <c r="AB107" s="124"/>
      <c r="AC107" s="124"/>
      <c r="AD107" s="124"/>
      <c r="AE107" s="124"/>
      <c r="AF107" s="124"/>
      <c r="AG107" s="124" t="s">
        <v>143</v>
      </c>
      <c r="AH107" s="124">
        <v>0</v>
      </c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08" spans="1:60" outlineLevel="3">
      <c r="A108" s="131"/>
      <c r="B108" s="132"/>
      <c r="C108" s="162" t="s">
        <v>258</v>
      </c>
      <c r="D108" s="136"/>
      <c r="E108" s="137">
        <v>6.8949999999999996</v>
      </c>
      <c r="F108" s="134"/>
      <c r="G108" s="134"/>
      <c r="H108" s="134"/>
      <c r="I108" s="134"/>
      <c r="J108" s="134"/>
      <c r="K108" s="134"/>
      <c r="L108" s="134"/>
      <c r="M108" s="134"/>
      <c r="N108" s="133"/>
      <c r="O108" s="133"/>
      <c r="P108" s="133"/>
      <c r="Q108" s="133"/>
      <c r="R108" s="134"/>
      <c r="S108" s="134"/>
      <c r="T108" s="134"/>
      <c r="U108" s="134"/>
      <c r="V108" s="134"/>
      <c r="W108" s="134"/>
      <c r="X108" s="134"/>
      <c r="Y108" s="134"/>
      <c r="Z108" s="124"/>
      <c r="AA108" s="124"/>
      <c r="AB108" s="124"/>
      <c r="AC108" s="124"/>
      <c r="AD108" s="124"/>
      <c r="AE108" s="124"/>
      <c r="AF108" s="124"/>
      <c r="AG108" s="124" t="s">
        <v>143</v>
      </c>
      <c r="AH108" s="124">
        <v>0</v>
      </c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</row>
    <row r="109" spans="1:60" outlineLevel="1">
      <c r="A109" s="147">
        <v>38</v>
      </c>
      <c r="B109" s="148" t="s">
        <v>259</v>
      </c>
      <c r="C109" s="161" t="s">
        <v>260</v>
      </c>
      <c r="D109" s="149" t="s">
        <v>151</v>
      </c>
      <c r="E109" s="150">
        <v>1.8</v>
      </c>
      <c r="F109" s="151"/>
      <c r="G109" s="152">
        <f>ROUND(E109*F109,2)</f>
        <v>0</v>
      </c>
      <c r="H109" s="135">
        <v>48.12</v>
      </c>
      <c r="I109" s="134">
        <f>ROUND(E109*H109,2)</f>
        <v>86.62</v>
      </c>
      <c r="J109" s="135">
        <v>434.88</v>
      </c>
      <c r="K109" s="134">
        <f>ROUND(E109*J109,2)</f>
        <v>782.78</v>
      </c>
      <c r="L109" s="134">
        <v>21</v>
      </c>
      <c r="M109" s="134">
        <f>G109*(1+L109/100)</f>
        <v>0</v>
      </c>
      <c r="N109" s="133">
        <v>1.65E-3</v>
      </c>
      <c r="O109" s="133">
        <f>ROUND(E109*N109,2)</f>
        <v>0</v>
      </c>
      <c r="P109" s="133">
        <v>0.29299999999999998</v>
      </c>
      <c r="Q109" s="133">
        <f>ROUND(E109*P109,2)</f>
        <v>0.53</v>
      </c>
      <c r="R109" s="134"/>
      <c r="S109" s="134" t="s">
        <v>141</v>
      </c>
      <c r="T109" s="134" t="s">
        <v>141</v>
      </c>
      <c r="U109" s="134">
        <v>0.94199999999999995</v>
      </c>
      <c r="V109" s="134">
        <f>ROUND(E109*U109,2)</f>
        <v>1.7</v>
      </c>
      <c r="W109" s="134"/>
      <c r="X109" s="134" t="s">
        <v>128</v>
      </c>
      <c r="Y109" s="134" t="s">
        <v>129</v>
      </c>
      <c r="Z109" s="124"/>
      <c r="AA109" s="124"/>
      <c r="AB109" s="124"/>
      <c r="AC109" s="124"/>
      <c r="AD109" s="124"/>
      <c r="AE109" s="124"/>
      <c r="AF109" s="124"/>
      <c r="AG109" s="124" t="s">
        <v>130</v>
      </c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</row>
    <row r="110" spans="1:60" outlineLevel="2">
      <c r="A110" s="131"/>
      <c r="B110" s="132"/>
      <c r="C110" s="162" t="s">
        <v>261</v>
      </c>
      <c r="D110" s="136"/>
      <c r="E110" s="137">
        <v>1.8</v>
      </c>
      <c r="F110" s="134"/>
      <c r="G110" s="134"/>
      <c r="H110" s="134"/>
      <c r="I110" s="134"/>
      <c r="J110" s="134"/>
      <c r="K110" s="134"/>
      <c r="L110" s="134"/>
      <c r="M110" s="134"/>
      <c r="N110" s="133"/>
      <c r="O110" s="133"/>
      <c r="P110" s="133"/>
      <c r="Q110" s="133"/>
      <c r="R110" s="134"/>
      <c r="S110" s="134"/>
      <c r="T110" s="134"/>
      <c r="U110" s="134"/>
      <c r="V110" s="134"/>
      <c r="W110" s="134"/>
      <c r="X110" s="134"/>
      <c r="Y110" s="134"/>
      <c r="Z110" s="124"/>
      <c r="AA110" s="124"/>
      <c r="AB110" s="124"/>
      <c r="AC110" s="124"/>
      <c r="AD110" s="124"/>
      <c r="AE110" s="124"/>
      <c r="AF110" s="124"/>
      <c r="AG110" s="124" t="s">
        <v>143</v>
      </c>
      <c r="AH110" s="124">
        <v>0</v>
      </c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</row>
    <row r="111" spans="1:60" outlineLevel="1">
      <c r="A111" s="147">
        <v>39</v>
      </c>
      <c r="B111" s="148" t="s">
        <v>262</v>
      </c>
      <c r="C111" s="161" t="s">
        <v>263</v>
      </c>
      <c r="D111" s="149" t="s">
        <v>140</v>
      </c>
      <c r="E111" s="150">
        <v>0.96</v>
      </c>
      <c r="F111" s="151"/>
      <c r="G111" s="152">
        <f>ROUND(E111*F111,2)</f>
        <v>0</v>
      </c>
      <c r="H111" s="135">
        <v>53.21</v>
      </c>
      <c r="I111" s="134">
        <f>ROUND(E111*H111,2)</f>
        <v>51.08</v>
      </c>
      <c r="J111" s="135">
        <v>2191.79</v>
      </c>
      <c r="K111" s="134">
        <f>ROUND(E111*J111,2)</f>
        <v>2104.12</v>
      </c>
      <c r="L111" s="134">
        <v>21</v>
      </c>
      <c r="M111" s="134">
        <f>G111*(1+L111/100)</f>
        <v>0</v>
      </c>
      <c r="N111" s="133">
        <v>1.82E-3</v>
      </c>
      <c r="O111" s="133">
        <f>ROUND(E111*N111,2)</f>
        <v>0</v>
      </c>
      <c r="P111" s="133">
        <v>1.95</v>
      </c>
      <c r="Q111" s="133">
        <f>ROUND(E111*P111,2)</f>
        <v>1.87</v>
      </c>
      <c r="R111" s="134"/>
      <c r="S111" s="134" t="s">
        <v>141</v>
      </c>
      <c r="T111" s="134" t="s">
        <v>141</v>
      </c>
      <c r="U111" s="134">
        <v>4.806</v>
      </c>
      <c r="V111" s="134">
        <f>ROUND(E111*U111,2)</f>
        <v>4.6100000000000003</v>
      </c>
      <c r="W111" s="134"/>
      <c r="X111" s="134" t="s">
        <v>128</v>
      </c>
      <c r="Y111" s="134" t="s">
        <v>129</v>
      </c>
      <c r="Z111" s="124"/>
      <c r="AA111" s="124"/>
      <c r="AB111" s="124"/>
      <c r="AC111" s="124"/>
      <c r="AD111" s="124"/>
      <c r="AE111" s="124"/>
      <c r="AF111" s="124"/>
      <c r="AG111" s="124" t="s">
        <v>130</v>
      </c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</row>
    <row r="112" spans="1:60" outlineLevel="2">
      <c r="A112" s="131"/>
      <c r="B112" s="132"/>
      <c r="C112" s="162" t="s">
        <v>264</v>
      </c>
      <c r="D112" s="136"/>
      <c r="E112" s="137">
        <v>0.96</v>
      </c>
      <c r="F112" s="134"/>
      <c r="G112" s="134"/>
      <c r="H112" s="134"/>
      <c r="I112" s="134"/>
      <c r="J112" s="134"/>
      <c r="K112" s="134"/>
      <c r="L112" s="134"/>
      <c r="M112" s="134"/>
      <c r="N112" s="133"/>
      <c r="O112" s="133"/>
      <c r="P112" s="133"/>
      <c r="Q112" s="133"/>
      <c r="R112" s="134"/>
      <c r="S112" s="134"/>
      <c r="T112" s="134"/>
      <c r="U112" s="134"/>
      <c r="V112" s="134"/>
      <c r="W112" s="134"/>
      <c r="X112" s="134"/>
      <c r="Y112" s="134"/>
      <c r="Z112" s="124"/>
      <c r="AA112" s="124"/>
      <c r="AB112" s="124"/>
      <c r="AC112" s="124"/>
      <c r="AD112" s="124"/>
      <c r="AE112" s="124"/>
      <c r="AF112" s="124"/>
      <c r="AG112" s="124" t="s">
        <v>143</v>
      </c>
      <c r="AH112" s="124">
        <v>0</v>
      </c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</row>
    <row r="113" spans="1:60" outlineLevel="1">
      <c r="A113" s="147">
        <v>40</v>
      </c>
      <c r="B113" s="148" t="s">
        <v>265</v>
      </c>
      <c r="C113" s="161" t="s">
        <v>266</v>
      </c>
      <c r="D113" s="149" t="s">
        <v>151</v>
      </c>
      <c r="E113" s="150">
        <v>32.08</v>
      </c>
      <c r="F113" s="151"/>
      <c r="G113" s="152">
        <f>ROUND(E113*F113,2)</f>
        <v>0</v>
      </c>
      <c r="H113" s="135">
        <v>0</v>
      </c>
      <c r="I113" s="134">
        <f>ROUND(E113*H113,2)</f>
        <v>0</v>
      </c>
      <c r="J113" s="135">
        <v>218</v>
      </c>
      <c r="K113" s="134">
        <f>ROUND(E113*J113,2)</f>
        <v>6993.44</v>
      </c>
      <c r="L113" s="134">
        <v>21</v>
      </c>
      <c r="M113" s="134">
        <f>G113*(1+L113/100)</f>
        <v>0</v>
      </c>
      <c r="N113" s="133">
        <v>0</v>
      </c>
      <c r="O113" s="133">
        <f>ROUND(E113*N113,2)</f>
        <v>0</v>
      </c>
      <c r="P113" s="133">
        <v>6.8000000000000005E-2</v>
      </c>
      <c r="Q113" s="133">
        <f>ROUND(E113*P113,2)</f>
        <v>2.1800000000000002</v>
      </c>
      <c r="R113" s="134"/>
      <c r="S113" s="134" t="s">
        <v>141</v>
      </c>
      <c r="T113" s="134" t="s">
        <v>141</v>
      </c>
      <c r="U113" s="134">
        <v>0.48</v>
      </c>
      <c r="V113" s="134">
        <f>ROUND(E113*U113,2)</f>
        <v>15.4</v>
      </c>
      <c r="W113" s="134"/>
      <c r="X113" s="134" t="s">
        <v>128</v>
      </c>
      <c r="Y113" s="134" t="s">
        <v>129</v>
      </c>
      <c r="Z113" s="124"/>
      <c r="AA113" s="124"/>
      <c r="AB113" s="124"/>
      <c r="AC113" s="124"/>
      <c r="AD113" s="124"/>
      <c r="AE113" s="124"/>
      <c r="AF113" s="124"/>
      <c r="AG113" s="124" t="s">
        <v>130</v>
      </c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</row>
    <row r="114" spans="1:60" outlineLevel="2">
      <c r="A114" s="131"/>
      <c r="B114" s="132"/>
      <c r="C114" s="162" t="s">
        <v>246</v>
      </c>
      <c r="D114" s="136"/>
      <c r="E114" s="137"/>
      <c r="F114" s="134"/>
      <c r="G114" s="134"/>
      <c r="H114" s="134"/>
      <c r="I114" s="134"/>
      <c r="J114" s="134"/>
      <c r="K114" s="134"/>
      <c r="L114" s="134"/>
      <c r="M114" s="134"/>
      <c r="N114" s="133"/>
      <c r="O114" s="133"/>
      <c r="P114" s="133"/>
      <c r="Q114" s="133"/>
      <c r="R114" s="134"/>
      <c r="S114" s="134"/>
      <c r="T114" s="134"/>
      <c r="U114" s="134"/>
      <c r="V114" s="134"/>
      <c r="W114" s="134"/>
      <c r="X114" s="134"/>
      <c r="Y114" s="134"/>
      <c r="Z114" s="124"/>
      <c r="AA114" s="124"/>
      <c r="AB114" s="124"/>
      <c r="AC114" s="124"/>
      <c r="AD114" s="124"/>
      <c r="AE114" s="124"/>
      <c r="AF114" s="124"/>
      <c r="AG114" s="124" t="s">
        <v>143</v>
      </c>
      <c r="AH114" s="124">
        <v>0</v>
      </c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</row>
    <row r="115" spans="1:60" outlineLevel="3">
      <c r="A115" s="131"/>
      <c r="B115" s="132"/>
      <c r="C115" s="162" t="s">
        <v>267</v>
      </c>
      <c r="D115" s="136"/>
      <c r="E115" s="137">
        <v>9.8000000000000007</v>
      </c>
      <c r="F115" s="134"/>
      <c r="G115" s="134"/>
      <c r="H115" s="134"/>
      <c r="I115" s="134"/>
      <c r="J115" s="134"/>
      <c r="K115" s="134"/>
      <c r="L115" s="134"/>
      <c r="M115" s="134"/>
      <c r="N115" s="133"/>
      <c r="O115" s="133"/>
      <c r="P115" s="133"/>
      <c r="Q115" s="133"/>
      <c r="R115" s="134"/>
      <c r="S115" s="134"/>
      <c r="T115" s="134"/>
      <c r="U115" s="134"/>
      <c r="V115" s="134"/>
      <c r="W115" s="134"/>
      <c r="X115" s="134"/>
      <c r="Y115" s="134"/>
      <c r="Z115" s="124"/>
      <c r="AA115" s="124"/>
      <c r="AB115" s="124"/>
      <c r="AC115" s="124"/>
      <c r="AD115" s="124"/>
      <c r="AE115" s="124"/>
      <c r="AF115" s="124"/>
      <c r="AG115" s="124" t="s">
        <v>143</v>
      </c>
      <c r="AH115" s="124">
        <v>0</v>
      </c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</row>
    <row r="116" spans="1:60" outlineLevel="3">
      <c r="A116" s="131"/>
      <c r="B116" s="132"/>
      <c r="C116" s="162" t="s">
        <v>155</v>
      </c>
      <c r="D116" s="136"/>
      <c r="E116" s="137">
        <v>-1.1819999999999999</v>
      </c>
      <c r="F116" s="134"/>
      <c r="G116" s="134"/>
      <c r="H116" s="134"/>
      <c r="I116" s="134"/>
      <c r="J116" s="134"/>
      <c r="K116" s="134"/>
      <c r="L116" s="134"/>
      <c r="M116" s="134"/>
      <c r="N116" s="133"/>
      <c r="O116" s="133"/>
      <c r="P116" s="133"/>
      <c r="Q116" s="133"/>
      <c r="R116" s="134"/>
      <c r="S116" s="134"/>
      <c r="T116" s="134"/>
      <c r="U116" s="134"/>
      <c r="V116" s="134"/>
      <c r="W116" s="134"/>
      <c r="X116" s="134"/>
      <c r="Y116" s="134"/>
      <c r="Z116" s="124"/>
      <c r="AA116" s="124"/>
      <c r="AB116" s="124"/>
      <c r="AC116" s="124"/>
      <c r="AD116" s="124"/>
      <c r="AE116" s="124"/>
      <c r="AF116" s="124"/>
      <c r="AG116" s="124" t="s">
        <v>143</v>
      </c>
      <c r="AH116" s="124">
        <v>0</v>
      </c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</row>
    <row r="117" spans="1:60" outlineLevel="3">
      <c r="A117" s="131"/>
      <c r="B117" s="132"/>
      <c r="C117" s="162" t="s">
        <v>248</v>
      </c>
      <c r="D117" s="136"/>
      <c r="E117" s="137"/>
      <c r="F117" s="134"/>
      <c r="G117" s="134"/>
      <c r="H117" s="134"/>
      <c r="I117" s="134"/>
      <c r="J117" s="134"/>
      <c r="K117" s="134"/>
      <c r="L117" s="134"/>
      <c r="M117" s="134"/>
      <c r="N117" s="133"/>
      <c r="O117" s="133"/>
      <c r="P117" s="133"/>
      <c r="Q117" s="133"/>
      <c r="R117" s="134"/>
      <c r="S117" s="134"/>
      <c r="T117" s="134"/>
      <c r="U117" s="134"/>
      <c r="V117" s="134"/>
      <c r="W117" s="134"/>
      <c r="X117" s="134"/>
      <c r="Y117" s="134"/>
      <c r="Z117" s="124"/>
      <c r="AA117" s="124"/>
      <c r="AB117" s="124"/>
      <c r="AC117" s="124"/>
      <c r="AD117" s="124"/>
      <c r="AE117" s="124"/>
      <c r="AF117" s="124"/>
      <c r="AG117" s="124" t="s">
        <v>143</v>
      </c>
      <c r="AH117" s="124">
        <v>0</v>
      </c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4"/>
      <c r="BB117" s="124"/>
      <c r="BC117" s="124"/>
      <c r="BD117" s="124"/>
      <c r="BE117" s="124"/>
      <c r="BF117" s="124"/>
      <c r="BG117" s="124"/>
      <c r="BH117" s="124"/>
    </row>
    <row r="118" spans="1:60" outlineLevel="3">
      <c r="A118" s="131"/>
      <c r="B118" s="132"/>
      <c r="C118" s="162" t="s">
        <v>268</v>
      </c>
      <c r="D118" s="136"/>
      <c r="E118" s="137">
        <v>9.1999999999999993</v>
      </c>
      <c r="F118" s="134"/>
      <c r="G118" s="134"/>
      <c r="H118" s="134"/>
      <c r="I118" s="134"/>
      <c r="J118" s="134"/>
      <c r="K118" s="134"/>
      <c r="L118" s="134"/>
      <c r="M118" s="134"/>
      <c r="N118" s="133"/>
      <c r="O118" s="133"/>
      <c r="P118" s="133"/>
      <c r="Q118" s="133"/>
      <c r="R118" s="134"/>
      <c r="S118" s="134"/>
      <c r="T118" s="134"/>
      <c r="U118" s="134"/>
      <c r="V118" s="134"/>
      <c r="W118" s="134"/>
      <c r="X118" s="134"/>
      <c r="Y118" s="134"/>
      <c r="Z118" s="124"/>
      <c r="AA118" s="124"/>
      <c r="AB118" s="124"/>
      <c r="AC118" s="124"/>
      <c r="AD118" s="124"/>
      <c r="AE118" s="124"/>
      <c r="AF118" s="124"/>
      <c r="AG118" s="124" t="s">
        <v>143</v>
      </c>
      <c r="AH118" s="124">
        <v>0</v>
      </c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24"/>
      <c r="BA118" s="124"/>
      <c r="BB118" s="124"/>
      <c r="BC118" s="124"/>
      <c r="BD118" s="124"/>
      <c r="BE118" s="124"/>
      <c r="BF118" s="124"/>
      <c r="BG118" s="124"/>
      <c r="BH118" s="124"/>
    </row>
    <row r="119" spans="1:60" outlineLevel="3">
      <c r="A119" s="131"/>
      <c r="B119" s="132"/>
      <c r="C119" s="162" t="s">
        <v>269</v>
      </c>
      <c r="D119" s="136"/>
      <c r="E119" s="137">
        <v>-1.379</v>
      </c>
      <c r="F119" s="134"/>
      <c r="G119" s="134"/>
      <c r="H119" s="134"/>
      <c r="I119" s="134"/>
      <c r="J119" s="134"/>
      <c r="K119" s="134"/>
      <c r="L119" s="134"/>
      <c r="M119" s="134"/>
      <c r="N119" s="133"/>
      <c r="O119" s="133"/>
      <c r="P119" s="133"/>
      <c r="Q119" s="133"/>
      <c r="R119" s="134"/>
      <c r="S119" s="134"/>
      <c r="T119" s="134"/>
      <c r="U119" s="134"/>
      <c r="V119" s="134"/>
      <c r="W119" s="134"/>
      <c r="X119" s="134"/>
      <c r="Y119" s="134"/>
      <c r="Z119" s="124"/>
      <c r="AA119" s="124"/>
      <c r="AB119" s="124"/>
      <c r="AC119" s="124"/>
      <c r="AD119" s="124"/>
      <c r="AE119" s="124"/>
      <c r="AF119" s="124"/>
      <c r="AG119" s="124" t="s">
        <v>143</v>
      </c>
      <c r="AH119" s="124">
        <v>0</v>
      </c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4"/>
      <c r="AZ119" s="124"/>
      <c r="BA119" s="124"/>
      <c r="BB119" s="124"/>
      <c r="BC119" s="124"/>
      <c r="BD119" s="124"/>
      <c r="BE119" s="124"/>
      <c r="BF119" s="124"/>
      <c r="BG119" s="124"/>
      <c r="BH119" s="124"/>
    </row>
    <row r="120" spans="1:60" outlineLevel="3">
      <c r="A120" s="131"/>
      <c r="B120" s="132"/>
      <c r="C120" s="162" t="s">
        <v>250</v>
      </c>
      <c r="D120" s="136"/>
      <c r="E120" s="137"/>
      <c r="F120" s="134"/>
      <c r="G120" s="134"/>
      <c r="H120" s="134"/>
      <c r="I120" s="134"/>
      <c r="J120" s="134"/>
      <c r="K120" s="134"/>
      <c r="L120" s="134"/>
      <c r="M120" s="134"/>
      <c r="N120" s="133"/>
      <c r="O120" s="133"/>
      <c r="P120" s="133"/>
      <c r="Q120" s="133"/>
      <c r="R120" s="134"/>
      <c r="S120" s="134"/>
      <c r="T120" s="134"/>
      <c r="U120" s="134"/>
      <c r="V120" s="134"/>
      <c r="W120" s="134"/>
      <c r="X120" s="134"/>
      <c r="Y120" s="134"/>
      <c r="Z120" s="124"/>
      <c r="AA120" s="124"/>
      <c r="AB120" s="124"/>
      <c r="AC120" s="124"/>
      <c r="AD120" s="124"/>
      <c r="AE120" s="124"/>
      <c r="AF120" s="124"/>
      <c r="AG120" s="124" t="s">
        <v>143</v>
      </c>
      <c r="AH120" s="124">
        <v>0</v>
      </c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4"/>
      <c r="AZ120" s="124"/>
      <c r="BA120" s="124"/>
      <c r="BB120" s="124"/>
      <c r="BC120" s="124"/>
      <c r="BD120" s="124"/>
      <c r="BE120" s="124"/>
      <c r="BF120" s="124"/>
      <c r="BG120" s="124"/>
      <c r="BH120" s="124"/>
    </row>
    <row r="121" spans="1:60" outlineLevel="3">
      <c r="A121" s="131"/>
      <c r="B121" s="132"/>
      <c r="C121" s="162" t="s">
        <v>270</v>
      </c>
      <c r="D121" s="136"/>
      <c r="E121" s="137">
        <v>13</v>
      </c>
      <c r="F121" s="134"/>
      <c r="G121" s="134"/>
      <c r="H121" s="134"/>
      <c r="I121" s="134"/>
      <c r="J121" s="134"/>
      <c r="K121" s="134"/>
      <c r="L121" s="134"/>
      <c r="M121" s="134"/>
      <c r="N121" s="133"/>
      <c r="O121" s="133"/>
      <c r="P121" s="133"/>
      <c r="Q121" s="133"/>
      <c r="R121" s="134"/>
      <c r="S121" s="134"/>
      <c r="T121" s="134"/>
      <c r="U121" s="134"/>
      <c r="V121" s="134"/>
      <c r="W121" s="134"/>
      <c r="X121" s="134"/>
      <c r="Y121" s="134"/>
      <c r="Z121" s="124"/>
      <c r="AA121" s="124"/>
      <c r="AB121" s="124"/>
      <c r="AC121" s="124"/>
      <c r="AD121" s="124"/>
      <c r="AE121" s="124"/>
      <c r="AF121" s="124"/>
      <c r="AG121" s="124" t="s">
        <v>143</v>
      </c>
      <c r="AH121" s="124">
        <v>0</v>
      </c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4"/>
      <c r="BB121" s="124"/>
      <c r="BC121" s="124"/>
      <c r="BD121" s="124"/>
      <c r="BE121" s="124"/>
      <c r="BF121" s="124"/>
      <c r="BG121" s="124"/>
      <c r="BH121" s="124"/>
    </row>
    <row r="122" spans="1:60" outlineLevel="3">
      <c r="A122" s="131"/>
      <c r="B122" s="132"/>
      <c r="C122" s="162" t="s">
        <v>269</v>
      </c>
      <c r="D122" s="136"/>
      <c r="E122" s="137">
        <v>-1.379</v>
      </c>
      <c r="F122" s="134"/>
      <c r="G122" s="134"/>
      <c r="H122" s="134"/>
      <c r="I122" s="134"/>
      <c r="J122" s="134"/>
      <c r="K122" s="134"/>
      <c r="L122" s="134"/>
      <c r="M122" s="134"/>
      <c r="N122" s="133"/>
      <c r="O122" s="133"/>
      <c r="P122" s="133"/>
      <c r="Q122" s="133"/>
      <c r="R122" s="134"/>
      <c r="S122" s="134"/>
      <c r="T122" s="134"/>
      <c r="U122" s="134"/>
      <c r="V122" s="134"/>
      <c r="W122" s="134"/>
      <c r="X122" s="134"/>
      <c r="Y122" s="134"/>
      <c r="Z122" s="124"/>
      <c r="AA122" s="124"/>
      <c r="AB122" s="124"/>
      <c r="AC122" s="124"/>
      <c r="AD122" s="124"/>
      <c r="AE122" s="124"/>
      <c r="AF122" s="124"/>
      <c r="AG122" s="124" t="s">
        <v>143</v>
      </c>
      <c r="AH122" s="124">
        <v>0</v>
      </c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124"/>
      <c r="BG122" s="124"/>
      <c r="BH122" s="124"/>
    </row>
    <row r="123" spans="1:60" outlineLevel="3">
      <c r="A123" s="131"/>
      <c r="B123" s="132"/>
      <c r="C123" s="162" t="s">
        <v>271</v>
      </c>
      <c r="D123" s="136"/>
      <c r="E123" s="137"/>
      <c r="F123" s="134"/>
      <c r="G123" s="134"/>
      <c r="H123" s="134"/>
      <c r="I123" s="134"/>
      <c r="J123" s="134"/>
      <c r="K123" s="134"/>
      <c r="L123" s="134"/>
      <c r="M123" s="134"/>
      <c r="N123" s="133"/>
      <c r="O123" s="133"/>
      <c r="P123" s="133"/>
      <c r="Q123" s="133"/>
      <c r="R123" s="134"/>
      <c r="S123" s="134"/>
      <c r="T123" s="134"/>
      <c r="U123" s="134"/>
      <c r="V123" s="134"/>
      <c r="W123" s="134"/>
      <c r="X123" s="134"/>
      <c r="Y123" s="134"/>
      <c r="Z123" s="124"/>
      <c r="AA123" s="124"/>
      <c r="AB123" s="124"/>
      <c r="AC123" s="124"/>
      <c r="AD123" s="124"/>
      <c r="AE123" s="124"/>
      <c r="AF123" s="124"/>
      <c r="AG123" s="124" t="s">
        <v>143</v>
      </c>
      <c r="AH123" s="124">
        <v>0</v>
      </c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  <c r="AT123" s="124"/>
      <c r="AU123" s="124"/>
      <c r="AV123" s="124"/>
      <c r="AW123" s="124"/>
      <c r="AX123" s="124"/>
      <c r="AY123" s="124"/>
      <c r="AZ123" s="124"/>
      <c r="BA123" s="124"/>
      <c r="BB123" s="124"/>
      <c r="BC123" s="124"/>
      <c r="BD123" s="124"/>
      <c r="BE123" s="124"/>
      <c r="BF123" s="124"/>
      <c r="BG123" s="124"/>
      <c r="BH123" s="124"/>
    </row>
    <row r="124" spans="1:60" outlineLevel="3">
      <c r="A124" s="131"/>
      <c r="B124" s="132"/>
      <c r="C124" s="162" t="s">
        <v>272</v>
      </c>
      <c r="D124" s="136"/>
      <c r="E124" s="137">
        <v>4.0199999999999996</v>
      </c>
      <c r="F124" s="134"/>
      <c r="G124" s="134"/>
      <c r="H124" s="134"/>
      <c r="I124" s="134"/>
      <c r="J124" s="134"/>
      <c r="K124" s="134"/>
      <c r="L124" s="134"/>
      <c r="M124" s="134"/>
      <c r="N124" s="133"/>
      <c r="O124" s="133"/>
      <c r="P124" s="133"/>
      <c r="Q124" s="133"/>
      <c r="R124" s="134"/>
      <c r="S124" s="134"/>
      <c r="T124" s="134"/>
      <c r="U124" s="134"/>
      <c r="V124" s="134"/>
      <c r="W124" s="134"/>
      <c r="X124" s="134"/>
      <c r="Y124" s="134"/>
      <c r="Z124" s="124"/>
      <c r="AA124" s="124"/>
      <c r="AB124" s="124"/>
      <c r="AC124" s="124"/>
      <c r="AD124" s="124"/>
      <c r="AE124" s="124"/>
      <c r="AF124" s="124"/>
      <c r="AG124" s="124" t="s">
        <v>143</v>
      </c>
      <c r="AH124" s="124">
        <v>0</v>
      </c>
      <c r="AI124" s="124"/>
      <c r="AJ124" s="124"/>
      <c r="AK124" s="124"/>
      <c r="AL124" s="124"/>
      <c r="AM124" s="124"/>
      <c r="AN124" s="124"/>
      <c r="AO124" s="124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4"/>
      <c r="AZ124" s="124"/>
      <c r="BA124" s="124"/>
      <c r="BB124" s="124"/>
      <c r="BC124" s="124"/>
      <c r="BD124" s="124"/>
      <c r="BE124" s="124"/>
      <c r="BF124" s="124"/>
      <c r="BG124" s="124"/>
      <c r="BH124" s="124"/>
    </row>
    <row r="125" spans="1:60">
      <c r="A125" s="140" t="s">
        <v>121</v>
      </c>
      <c r="B125" s="141" t="s">
        <v>69</v>
      </c>
      <c r="C125" s="159" t="s">
        <v>70</v>
      </c>
      <c r="D125" s="142"/>
      <c r="E125" s="143"/>
      <c r="F125" s="144"/>
      <c r="G125" s="145">
        <f>SUMIF(AG126:AG126,"&lt;&gt;NOR",G126:G126)</f>
        <v>0</v>
      </c>
      <c r="H125" s="139"/>
      <c r="I125" s="139">
        <f>SUM(I126:I126)</f>
        <v>0</v>
      </c>
      <c r="J125" s="139"/>
      <c r="K125" s="139">
        <f>SUM(K126:K126)</f>
        <v>8267.7900000000009</v>
      </c>
      <c r="L125" s="139"/>
      <c r="M125" s="139">
        <f>SUM(M126:M126)</f>
        <v>0</v>
      </c>
      <c r="N125" s="138"/>
      <c r="O125" s="138">
        <f>SUM(O126:O126)</f>
        <v>0</v>
      </c>
      <c r="P125" s="138"/>
      <c r="Q125" s="138">
        <f>SUM(Q126:Q126)</f>
        <v>0</v>
      </c>
      <c r="R125" s="139"/>
      <c r="S125" s="139"/>
      <c r="T125" s="139"/>
      <c r="U125" s="139"/>
      <c r="V125" s="139">
        <f>SUM(V126:V126)</f>
        <v>17.14</v>
      </c>
      <c r="W125" s="139"/>
      <c r="X125" s="139"/>
      <c r="Y125" s="139"/>
      <c r="AG125" t="s">
        <v>122</v>
      </c>
    </row>
    <row r="126" spans="1:60" outlineLevel="1">
      <c r="A126" s="153">
        <v>41</v>
      </c>
      <c r="B126" s="154" t="s">
        <v>273</v>
      </c>
      <c r="C126" s="160" t="s">
        <v>274</v>
      </c>
      <c r="D126" s="155" t="s">
        <v>275</v>
      </c>
      <c r="E126" s="156">
        <v>8.1616900000000001</v>
      </c>
      <c r="F126" s="157"/>
      <c r="G126" s="158">
        <f>ROUND(E126*F126,2)</f>
        <v>0</v>
      </c>
      <c r="H126" s="135">
        <v>0</v>
      </c>
      <c r="I126" s="134">
        <f>ROUND(E126*H126,2)</f>
        <v>0</v>
      </c>
      <c r="J126" s="135">
        <v>1013</v>
      </c>
      <c r="K126" s="134">
        <f>ROUND(E126*J126,2)</f>
        <v>8267.7900000000009</v>
      </c>
      <c r="L126" s="134">
        <v>21</v>
      </c>
      <c r="M126" s="134">
        <f>G126*(1+L126/100)</f>
        <v>0</v>
      </c>
      <c r="N126" s="133">
        <v>0</v>
      </c>
      <c r="O126" s="133">
        <f>ROUND(E126*N126,2)</f>
        <v>0</v>
      </c>
      <c r="P126" s="133">
        <v>0</v>
      </c>
      <c r="Q126" s="133">
        <f>ROUND(E126*P126,2)</f>
        <v>0</v>
      </c>
      <c r="R126" s="134"/>
      <c r="S126" s="134" t="s">
        <v>141</v>
      </c>
      <c r="T126" s="134" t="s">
        <v>141</v>
      </c>
      <c r="U126" s="134">
        <v>2.1</v>
      </c>
      <c r="V126" s="134">
        <f>ROUND(E126*U126,2)</f>
        <v>17.14</v>
      </c>
      <c r="W126" s="134"/>
      <c r="X126" s="134" t="s">
        <v>276</v>
      </c>
      <c r="Y126" s="134" t="s">
        <v>129</v>
      </c>
      <c r="Z126" s="124"/>
      <c r="AA126" s="124"/>
      <c r="AB126" s="124"/>
      <c r="AC126" s="124"/>
      <c r="AD126" s="124"/>
      <c r="AE126" s="124"/>
      <c r="AF126" s="124"/>
      <c r="AG126" s="124" t="s">
        <v>277</v>
      </c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124"/>
      <c r="BB126" s="124"/>
      <c r="BC126" s="124"/>
      <c r="BD126" s="124"/>
      <c r="BE126" s="124"/>
      <c r="BF126" s="124"/>
      <c r="BG126" s="124"/>
      <c r="BH126" s="124"/>
    </row>
    <row r="127" spans="1:60">
      <c r="A127" s="140" t="s">
        <v>121</v>
      </c>
      <c r="B127" s="141" t="s">
        <v>71</v>
      </c>
      <c r="C127" s="159" t="s">
        <v>72</v>
      </c>
      <c r="D127" s="142"/>
      <c r="E127" s="143"/>
      <c r="F127" s="144"/>
      <c r="G127" s="145">
        <f>SUMIF(AG128:AG147,"&lt;&gt;NOR",G128:G147)</f>
        <v>0</v>
      </c>
      <c r="H127" s="139"/>
      <c r="I127" s="139">
        <f>SUM(I128:I147)</f>
        <v>46290.020000000004</v>
      </c>
      <c r="J127" s="139"/>
      <c r="K127" s="139">
        <f>SUM(K128:K147)</f>
        <v>23390.629999999997</v>
      </c>
      <c r="L127" s="139"/>
      <c r="M127" s="139">
        <f>SUM(M128:M147)</f>
        <v>0</v>
      </c>
      <c r="N127" s="138"/>
      <c r="O127" s="138">
        <f>SUM(O128:O147)</f>
        <v>0.23</v>
      </c>
      <c r="P127" s="138"/>
      <c r="Q127" s="138">
        <f>SUM(Q128:Q147)</f>
        <v>0</v>
      </c>
      <c r="R127" s="139"/>
      <c r="S127" s="139"/>
      <c r="T127" s="139"/>
      <c r="U127" s="139"/>
      <c r="V127" s="139">
        <f>SUM(V128:V147)</f>
        <v>35.69</v>
      </c>
      <c r="W127" s="139"/>
      <c r="X127" s="139"/>
      <c r="Y127" s="139"/>
      <c r="AG127" t="s">
        <v>122</v>
      </c>
    </row>
    <row r="128" spans="1:60" ht="22.5" outlineLevel="1">
      <c r="A128" s="147">
        <v>42</v>
      </c>
      <c r="B128" s="148" t="s">
        <v>278</v>
      </c>
      <c r="C128" s="161" t="s">
        <v>279</v>
      </c>
      <c r="D128" s="149" t="s">
        <v>151</v>
      </c>
      <c r="E128" s="150">
        <v>65.569999999999993</v>
      </c>
      <c r="F128" s="151"/>
      <c r="G128" s="152">
        <f>ROUND(E128*F128,2)</f>
        <v>0</v>
      </c>
      <c r="H128" s="135">
        <v>580.48</v>
      </c>
      <c r="I128" s="134">
        <f>ROUND(E128*H128,2)</f>
        <v>38062.07</v>
      </c>
      <c r="J128" s="135">
        <v>275.52</v>
      </c>
      <c r="K128" s="134">
        <f>ROUND(E128*J128,2)</f>
        <v>18065.849999999999</v>
      </c>
      <c r="L128" s="134">
        <v>21</v>
      </c>
      <c r="M128" s="134">
        <f>G128*(1+L128/100)</f>
        <v>0</v>
      </c>
      <c r="N128" s="133">
        <v>3.2299999999999998E-3</v>
      </c>
      <c r="O128" s="133">
        <f>ROUND(E128*N128,2)</f>
        <v>0.21</v>
      </c>
      <c r="P128" s="133">
        <v>0</v>
      </c>
      <c r="Q128" s="133">
        <f>ROUND(E128*P128,2)</f>
        <v>0</v>
      </c>
      <c r="R128" s="134"/>
      <c r="S128" s="134" t="s">
        <v>141</v>
      </c>
      <c r="T128" s="134" t="s">
        <v>141</v>
      </c>
      <c r="U128" s="134">
        <v>0.48</v>
      </c>
      <c r="V128" s="134">
        <f>ROUND(E128*U128,2)</f>
        <v>31.47</v>
      </c>
      <c r="W128" s="134"/>
      <c r="X128" s="134" t="s">
        <v>128</v>
      </c>
      <c r="Y128" s="134" t="s">
        <v>129</v>
      </c>
      <c r="Z128" s="124"/>
      <c r="AA128" s="124"/>
      <c r="AB128" s="124"/>
      <c r="AC128" s="124"/>
      <c r="AD128" s="124"/>
      <c r="AE128" s="124"/>
      <c r="AF128" s="124"/>
      <c r="AG128" s="124" t="s">
        <v>280</v>
      </c>
      <c r="AH128" s="124"/>
      <c r="AI128" s="124"/>
      <c r="AJ128" s="124"/>
      <c r="AK128" s="124"/>
      <c r="AL128" s="124"/>
      <c r="AM128" s="124"/>
      <c r="AN128" s="124"/>
      <c r="AO128" s="124"/>
      <c r="AP128" s="124"/>
      <c r="AQ128" s="124"/>
      <c r="AR128" s="124"/>
      <c r="AS128" s="124"/>
      <c r="AT128" s="124"/>
      <c r="AU128" s="124"/>
      <c r="AV128" s="124"/>
      <c r="AW128" s="124"/>
      <c r="AX128" s="124"/>
      <c r="AY128" s="124"/>
      <c r="AZ128" s="124"/>
      <c r="BA128" s="124"/>
      <c r="BB128" s="124"/>
      <c r="BC128" s="124"/>
      <c r="BD128" s="124"/>
      <c r="BE128" s="124"/>
      <c r="BF128" s="124"/>
      <c r="BG128" s="124"/>
      <c r="BH128" s="124"/>
    </row>
    <row r="129" spans="1:60" outlineLevel="2">
      <c r="A129" s="131"/>
      <c r="B129" s="132"/>
      <c r="C129" s="162" t="s">
        <v>281</v>
      </c>
      <c r="D129" s="136"/>
      <c r="E129" s="137"/>
      <c r="F129" s="134"/>
      <c r="G129" s="134"/>
      <c r="H129" s="134"/>
      <c r="I129" s="134"/>
      <c r="J129" s="134"/>
      <c r="K129" s="134"/>
      <c r="L129" s="134"/>
      <c r="M129" s="134"/>
      <c r="N129" s="133"/>
      <c r="O129" s="133"/>
      <c r="P129" s="133"/>
      <c r="Q129" s="133"/>
      <c r="R129" s="134"/>
      <c r="S129" s="134"/>
      <c r="T129" s="134"/>
      <c r="U129" s="134"/>
      <c r="V129" s="134"/>
      <c r="W129" s="134"/>
      <c r="X129" s="134"/>
      <c r="Y129" s="134"/>
      <c r="Z129" s="124"/>
      <c r="AA129" s="124"/>
      <c r="AB129" s="124"/>
      <c r="AC129" s="124"/>
      <c r="AD129" s="124"/>
      <c r="AE129" s="124"/>
      <c r="AF129" s="124"/>
      <c r="AG129" s="124" t="s">
        <v>143</v>
      </c>
      <c r="AH129" s="124">
        <v>0</v>
      </c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</row>
    <row r="130" spans="1:60" outlineLevel="3">
      <c r="A130" s="131"/>
      <c r="B130" s="132"/>
      <c r="C130" s="162" t="s">
        <v>282</v>
      </c>
      <c r="D130" s="136"/>
      <c r="E130" s="137">
        <v>11.69</v>
      </c>
      <c r="F130" s="134"/>
      <c r="G130" s="134"/>
      <c r="H130" s="134"/>
      <c r="I130" s="134"/>
      <c r="J130" s="134"/>
      <c r="K130" s="134"/>
      <c r="L130" s="134"/>
      <c r="M130" s="134"/>
      <c r="N130" s="133"/>
      <c r="O130" s="133"/>
      <c r="P130" s="133"/>
      <c r="Q130" s="133"/>
      <c r="R130" s="134"/>
      <c r="S130" s="134"/>
      <c r="T130" s="134"/>
      <c r="U130" s="134"/>
      <c r="V130" s="134"/>
      <c r="W130" s="134"/>
      <c r="X130" s="134"/>
      <c r="Y130" s="134"/>
      <c r="Z130" s="124"/>
      <c r="AA130" s="124"/>
      <c r="AB130" s="124"/>
      <c r="AC130" s="124"/>
      <c r="AD130" s="124"/>
      <c r="AE130" s="124"/>
      <c r="AF130" s="124"/>
      <c r="AG130" s="124" t="s">
        <v>143</v>
      </c>
      <c r="AH130" s="124">
        <v>0</v>
      </c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</row>
    <row r="131" spans="1:60" outlineLevel="3">
      <c r="A131" s="131"/>
      <c r="B131" s="132"/>
      <c r="C131" s="162" t="s">
        <v>283</v>
      </c>
      <c r="D131" s="136"/>
      <c r="E131" s="137"/>
      <c r="F131" s="134"/>
      <c r="G131" s="134"/>
      <c r="H131" s="134"/>
      <c r="I131" s="134"/>
      <c r="J131" s="134"/>
      <c r="K131" s="134"/>
      <c r="L131" s="134"/>
      <c r="M131" s="134"/>
      <c r="N131" s="133"/>
      <c r="O131" s="133"/>
      <c r="P131" s="133"/>
      <c r="Q131" s="133"/>
      <c r="R131" s="134"/>
      <c r="S131" s="134"/>
      <c r="T131" s="134"/>
      <c r="U131" s="134"/>
      <c r="V131" s="134"/>
      <c r="W131" s="134"/>
      <c r="X131" s="134"/>
      <c r="Y131" s="134"/>
      <c r="Z131" s="124"/>
      <c r="AA131" s="124"/>
      <c r="AB131" s="124"/>
      <c r="AC131" s="124"/>
      <c r="AD131" s="124"/>
      <c r="AE131" s="124"/>
      <c r="AF131" s="124"/>
      <c r="AG131" s="124" t="s">
        <v>143</v>
      </c>
      <c r="AH131" s="124">
        <v>0</v>
      </c>
      <c r="AI131" s="124"/>
      <c r="AJ131" s="124"/>
      <c r="AK131" s="124"/>
      <c r="AL131" s="124"/>
      <c r="AM131" s="124"/>
      <c r="AN131" s="124"/>
      <c r="AO131" s="124"/>
      <c r="AP131" s="124"/>
      <c r="AQ131" s="124"/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124"/>
      <c r="BD131" s="124"/>
      <c r="BE131" s="124"/>
      <c r="BF131" s="124"/>
      <c r="BG131" s="124"/>
      <c r="BH131" s="124"/>
    </row>
    <row r="132" spans="1:60" outlineLevel="3">
      <c r="A132" s="131"/>
      <c r="B132" s="132"/>
      <c r="C132" s="162" t="s">
        <v>284</v>
      </c>
      <c r="D132" s="136"/>
      <c r="E132" s="137">
        <v>53.88</v>
      </c>
      <c r="F132" s="134"/>
      <c r="G132" s="134"/>
      <c r="H132" s="134"/>
      <c r="I132" s="134"/>
      <c r="J132" s="134"/>
      <c r="K132" s="134"/>
      <c r="L132" s="134"/>
      <c r="M132" s="134"/>
      <c r="N132" s="133"/>
      <c r="O132" s="133"/>
      <c r="P132" s="133"/>
      <c r="Q132" s="133"/>
      <c r="R132" s="134"/>
      <c r="S132" s="134"/>
      <c r="T132" s="134"/>
      <c r="U132" s="134"/>
      <c r="V132" s="134"/>
      <c r="W132" s="134"/>
      <c r="X132" s="134"/>
      <c r="Y132" s="134"/>
      <c r="Z132" s="124"/>
      <c r="AA132" s="124"/>
      <c r="AB132" s="124"/>
      <c r="AC132" s="124"/>
      <c r="AD132" s="124"/>
      <c r="AE132" s="124"/>
      <c r="AF132" s="124"/>
      <c r="AG132" s="124" t="s">
        <v>143</v>
      </c>
      <c r="AH132" s="124">
        <v>0</v>
      </c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24"/>
      <c r="AV132" s="124"/>
      <c r="AW132" s="124"/>
      <c r="AX132" s="124"/>
      <c r="AY132" s="124"/>
      <c r="AZ132" s="124"/>
      <c r="BA132" s="124"/>
      <c r="BB132" s="124"/>
      <c r="BC132" s="124"/>
      <c r="BD132" s="124"/>
      <c r="BE132" s="124"/>
      <c r="BF132" s="124"/>
      <c r="BG132" s="124"/>
      <c r="BH132" s="124"/>
    </row>
    <row r="133" spans="1:60" ht="22.5" outlineLevel="1">
      <c r="A133" s="147">
        <v>43</v>
      </c>
      <c r="B133" s="148" t="s">
        <v>285</v>
      </c>
      <c r="C133" s="161" t="s">
        <v>286</v>
      </c>
      <c r="D133" s="149" t="s">
        <v>158</v>
      </c>
      <c r="E133" s="150">
        <v>25.638999999999999</v>
      </c>
      <c r="F133" s="151"/>
      <c r="G133" s="152">
        <f>ROUND(E133*F133,2)</f>
        <v>0</v>
      </c>
      <c r="H133" s="135">
        <v>141.86000000000001</v>
      </c>
      <c r="I133" s="134">
        <f>ROUND(E133*H133,2)</f>
        <v>3637.15</v>
      </c>
      <c r="J133" s="135">
        <v>63.14</v>
      </c>
      <c r="K133" s="134">
        <f>ROUND(E133*J133,2)</f>
        <v>1618.85</v>
      </c>
      <c r="L133" s="134">
        <v>21</v>
      </c>
      <c r="M133" s="134">
        <f>G133*(1+L133/100)</f>
        <v>0</v>
      </c>
      <c r="N133" s="133">
        <v>3.2000000000000003E-4</v>
      </c>
      <c r="O133" s="133">
        <f>ROUND(E133*N133,2)</f>
        <v>0.01</v>
      </c>
      <c r="P133" s="133">
        <v>0</v>
      </c>
      <c r="Q133" s="133">
        <f>ROUND(E133*P133,2)</f>
        <v>0</v>
      </c>
      <c r="R133" s="134"/>
      <c r="S133" s="134" t="s">
        <v>141</v>
      </c>
      <c r="T133" s="134" t="s">
        <v>141</v>
      </c>
      <c r="U133" s="134">
        <v>0.11</v>
      </c>
      <c r="V133" s="134">
        <f>ROUND(E133*U133,2)</f>
        <v>2.82</v>
      </c>
      <c r="W133" s="134"/>
      <c r="X133" s="134" t="s">
        <v>128</v>
      </c>
      <c r="Y133" s="134" t="s">
        <v>129</v>
      </c>
      <c r="Z133" s="124"/>
      <c r="AA133" s="124"/>
      <c r="AB133" s="124"/>
      <c r="AC133" s="124"/>
      <c r="AD133" s="124"/>
      <c r="AE133" s="124"/>
      <c r="AF133" s="124"/>
      <c r="AG133" s="124" t="s">
        <v>280</v>
      </c>
      <c r="AH133" s="124"/>
      <c r="AI133" s="124"/>
      <c r="AJ133" s="124"/>
      <c r="AK133" s="124"/>
      <c r="AL133" s="124"/>
      <c r="AM133" s="124"/>
      <c r="AN133" s="124"/>
      <c r="AO133" s="124"/>
      <c r="AP133" s="124"/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</row>
    <row r="134" spans="1:60" outlineLevel="2">
      <c r="A134" s="131"/>
      <c r="B134" s="132"/>
      <c r="C134" s="162" t="s">
        <v>287</v>
      </c>
      <c r="D134" s="136"/>
      <c r="E134" s="137"/>
      <c r="F134" s="134"/>
      <c r="G134" s="134"/>
      <c r="H134" s="134"/>
      <c r="I134" s="134"/>
      <c r="J134" s="134"/>
      <c r="K134" s="134"/>
      <c r="L134" s="134"/>
      <c r="M134" s="134"/>
      <c r="N134" s="133"/>
      <c r="O134" s="133"/>
      <c r="P134" s="133"/>
      <c r="Q134" s="133"/>
      <c r="R134" s="134"/>
      <c r="S134" s="134"/>
      <c r="T134" s="134"/>
      <c r="U134" s="134"/>
      <c r="V134" s="134"/>
      <c r="W134" s="134"/>
      <c r="X134" s="134"/>
      <c r="Y134" s="134"/>
      <c r="Z134" s="124"/>
      <c r="AA134" s="124"/>
      <c r="AB134" s="124"/>
      <c r="AC134" s="124"/>
      <c r="AD134" s="124"/>
      <c r="AE134" s="124"/>
      <c r="AF134" s="124"/>
      <c r="AG134" s="124" t="s">
        <v>143</v>
      </c>
      <c r="AH134" s="124">
        <v>0</v>
      </c>
      <c r="AI134" s="124"/>
      <c r="AJ134" s="124"/>
      <c r="AK134" s="124"/>
      <c r="AL134" s="124"/>
      <c r="AM134" s="124"/>
      <c r="AN134" s="124"/>
      <c r="AO134" s="124"/>
      <c r="AP134" s="124"/>
      <c r="AQ134" s="124"/>
      <c r="AR134" s="124"/>
      <c r="AS134" s="124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</row>
    <row r="135" spans="1:60" outlineLevel="3">
      <c r="A135" s="131"/>
      <c r="B135" s="132"/>
      <c r="C135" s="162" t="s">
        <v>288</v>
      </c>
      <c r="D135" s="136"/>
      <c r="E135" s="137">
        <v>9.6999999999999993</v>
      </c>
      <c r="F135" s="134"/>
      <c r="G135" s="134"/>
      <c r="H135" s="134"/>
      <c r="I135" s="134"/>
      <c r="J135" s="134"/>
      <c r="K135" s="134"/>
      <c r="L135" s="134"/>
      <c r="M135" s="134"/>
      <c r="N135" s="133"/>
      <c r="O135" s="133"/>
      <c r="P135" s="133"/>
      <c r="Q135" s="133"/>
      <c r="R135" s="134"/>
      <c r="S135" s="134"/>
      <c r="T135" s="134"/>
      <c r="U135" s="134"/>
      <c r="V135" s="134"/>
      <c r="W135" s="134"/>
      <c r="X135" s="134"/>
      <c r="Y135" s="134"/>
      <c r="Z135" s="124"/>
      <c r="AA135" s="124"/>
      <c r="AB135" s="124"/>
      <c r="AC135" s="124"/>
      <c r="AD135" s="124"/>
      <c r="AE135" s="124"/>
      <c r="AF135" s="124"/>
      <c r="AG135" s="124" t="s">
        <v>143</v>
      </c>
      <c r="AH135" s="124">
        <v>0</v>
      </c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4"/>
      <c r="BG135" s="124"/>
      <c r="BH135" s="124"/>
    </row>
    <row r="136" spans="1:60" outlineLevel="3">
      <c r="A136" s="131"/>
      <c r="B136" s="132"/>
      <c r="C136" s="162" t="s">
        <v>289</v>
      </c>
      <c r="D136" s="136"/>
      <c r="E136" s="137">
        <v>-0.7</v>
      </c>
      <c r="F136" s="134"/>
      <c r="G136" s="134"/>
      <c r="H136" s="134"/>
      <c r="I136" s="134"/>
      <c r="J136" s="134"/>
      <c r="K136" s="134"/>
      <c r="L136" s="134"/>
      <c r="M136" s="134"/>
      <c r="N136" s="133"/>
      <c r="O136" s="133"/>
      <c r="P136" s="133"/>
      <c r="Q136" s="133"/>
      <c r="R136" s="134"/>
      <c r="S136" s="134"/>
      <c r="T136" s="134"/>
      <c r="U136" s="134"/>
      <c r="V136" s="134"/>
      <c r="W136" s="134"/>
      <c r="X136" s="134"/>
      <c r="Y136" s="134"/>
      <c r="Z136" s="124"/>
      <c r="AA136" s="124"/>
      <c r="AB136" s="124"/>
      <c r="AC136" s="124"/>
      <c r="AD136" s="124"/>
      <c r="AE136" s="124"/>
      <c r="AF136" s="124"/>
      <c r="AG136" s="124" t="s">
        <v>143</v>
      </c>
      <c r="AH136" s="124">
        <v>0</v>
      </c>
      <c r="AI136" s="124"/>
      <c r="AJ136" s="124"/>
      <c r="AK136" s="124"/>
      <c r="AL136" s="124"/>
      <c r="AM136" s="124"/>
      <c r="AN136" s="124"/>
      <c r="AO136" s="124"/>
      <c r="AP136" s="124"/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124"/>
      <c r="BG136" s="124"/>
      <c r="BH136" s="124"/>
    </row>
    <row r="137" spans="1:60" outlineLevel="3">
      <c r="A137" s="131"/>
      <c r="B137" s="132"/>
      <c r="C137" s="162" t="s">
        <v>162</v>
      </c>
      <c r="D137" s="136"/>
      <c r="E137" s="137"/>
      <c r="F137" s="134"/>
      <c r="G137" s="134"/>
      <c r="H137" s="134"/>
      <c r="I137" s="134"/>
      <c r="J137" s="134"/>
      <c r="K137" s="134"/>
      <c r="L137" s="134"/>
      <c r="M137" s="134"/>
      <c r="N137" s="133"/>
      <c r="O137" s="133"/>
      <c r="P137" s="133"/>
      <c r="Q137" s="133"/>
      <c r="R137" s="134"/>
      <c r="S137" s="134"/>
      <c r="T137" s="134"/>
      <c r="U137" s="134"/>
      <c r="V137" s="134"/>
      <c r="W137" s="134"/>
      <c r="X137" s="134"/>
      <c r="Y137" s="134"/>
      <c r="Z137" s="124"/>
      <c r="AA137" s="124"/>
      <c r="AB137" s="124"/>
      <c r="AC137" s="124"/>
      <c r="AD137" s="124"/>
      <c r="AE137" s="124"/>
      <c r="AF137" s="124"/>
      <c r="AG137" s="124" t="s">
        <v>143</v>
      </c>
      <c r="AH137" s="124">
        <v>0</v>
      </c>
      <c r="AI137" s="124"/>
      <c r="AJ137" s="124"/>
      <c r="AK137" s="124"/>
      <c r="AL137" s="124"/>
      <c r="AM137" s="124"/>
      <c r="AN137" s="124"/>
      <c r="AO137" s="124"/>
      <c r="AP137" s="124"/>
      <c r="AQ137" s="124"/>
      <c r="AR137" s="124"/>
      <c r="AS137" s="124"/>
      <c r="AT137" s="124"/>
      <c r="AU137" s="124"/>
      <c r="AV137" s="124"/>
      <c r="AW137" s="124"/>
      <c r="AX137" s="124"/>
      <c r="AY137" s="124"/>
      <c r="AZ137" s="124"/>
      <c r="BA137" s="124"/>
      <c r="BB137" s="124"/>
      <c r="BC137" s="124"/>
      <c r="BD137" s="124"/>
      <c r="BE137" s="124"/>
      <c r="BF137" s="124"/>
      <c r="BG137" s="124"/>
      <c r="BH137" s="124"/>
    </row>
    <row r="138" spans="1:60" outlineLevel="3">
      <c r="A138" s="131"/>
      <c r="B138" s="132"/>
      <c r="C138" s="162" t="s">
        <v>290</v>
      </c>
      <c r="D138" s="136"/>
      <c r="E138" s="137">
        <v>5.35</v>
      </c>
      <c r="F138" s="134"/>
      <c r="G138" s="134"/>
      <c r="H138" s="134"/>
      <c r="I138" s="134"/>
      <c r="J138" s="134"/>
      <c r="K138" s="134"/>
      <c r="L138" s="134"/>
      <c r="M138" s="134"/>
      <c r="N138" s="133"/>
      <c r="O138" s="133"/>
      <c r="P138" s="133"/>
      <c r="Q138" s="133"/>
      <c r="R138" s="134"/>
      <c r="S138" s="134"/>
      <c r="T138" s="134"/>
      <c r="U138" s="134"/>
      <c r="V138" s="134"/>
      <c r="W138" s="134"/>
      <c r="X138" s="134"/>
      <c r="Y138" s="134"/>
      <c r="Z138" s="124"/>
      <c r="AA138" s="124"/>
      <c r="AB138" s="124"/>
      <c r="AC138" s="124"/>
      <c r="AD138" s="124"/>
      <c r="AE138" s="124"/>
      <c r="AF138" s="124"/>
      <c r="AG138" s="124" t="s">
        <v>143</v>
      </c>
      <c r="AH138" s="124">
        <v>0</v>
      </c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4"/>
      <c r="BD138" s="124"/>
      <c r="BE138" s="124"/>
      <c r="BF138" s="124"/>
      <c r="BG138" s="124"/>
      <c r="BH138" s="124"/>
    </row>
    <row r="139" spans="1:60" outlineLevel="3">
      <c r="A139" s="131"/>
      <c r="B139" s="132"/>
      <c r="C139" s="162" t="s">
        <v>289</v>
      </c>
      <c r="D139" s="136"/>
      <c r="E139" s="137">
        <v>-0.7</v>
      </c>
      <c r="F139" s="134"/>
      <c r="G139" s="134"/>
      <c r="H139" s="134"/>
      <c r="I139" s="134"/>
      <c r="J139" s="134"/>
      <c r="K139" s="134"/>
      <c r="L139" s="134"/>
      <c r="M139" s="134"/>
      <c r="N139" s="133"/>
      <c r="O139" s="133"/>
      <c r="P139" s="133"/>
      <c r="Q139" s="133"/>
      <c r="R139" s="134"/>
      <c r="S139" s="134"/>
      <c r="T139" s="134"/>
      <c r="U139" s="134"/>
      <c r="V139" s="134"/>
      <c r="W139" s="134"/>
      <c r="X139" s="134"/>
      <c r="Y139" s="134"/>
      <c r="Z139" s="124"/>
      <c r="AA139" s="124"/>
      <c r="AB139" s="124"/>
      <c r="AC139" s="124"/>
      <c r="AD139" s="124"/>
      <c r="AE139" s="124"/>
      <c r="AF139" s="124"/>
      <c r="AG139" s="124" t="s">
        <v>143</v>
      </c>
      <c r="AH139" s="124">
        <v>0</v>
      </c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4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</row>
    <row r="140" spans="1:60" outlineLevel="3">
      <c r="A140" s="131"/>
      <c r="B140" s="132"/>
      <c r="C140" s="162" t="s">
        <v>291</v>
      </c>
      <c r="D140" s="136"/>
      <c r="E140" s="137"/>
      <c r="F140" s="134"/>
      <c r="G140" s="134"/>
      <c r="H140" s="134"/>
      <c r="I140" s="134"/>
      <c r="J140" s="134"/>
      <c r="K140" s="134"/>
      <c r="L140" s="134"/>
      <c r="M140" s="134"/>
      <c r="N140" s="133"/>
      <c r="O140" s="133"/>
      <c r="P140" s="133"/>
      <c r="Q140" s="133"/>
      <c r="R140" s="134"/>
      <c r="S140" s="134"/>
      <c r="T140" s="134"/>
      <c r="U140" s="134"/>
      <c r="V140" s="134"/>
      <c r="W140" s="134"/>
      <c r="X140" s="134"/>
      <c r="Y140" s="134"/>
      <c r="Z140" s="124"/>
      <c r="AA140" s="124"/>
      <c r="AB140" s="124"/>
      <c r="AC140" s="124"/>
      <c r="AD140" s="124"/>
      <c r="AE140" s="124"/>
      <c r="AF140" s="124"/>
      <c r="AG140" s="124" t="s">
        <v>143</v>
      </c>
      <c r="AH140" s="124">
        <v>0</v>
      </c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4"/>
      <c r="BG140" s="124"/>
      <c r="BH140" s="124"/>
    </row>
    <row r="141" spans="1:60" outlineLevel="3">
      <c r="A141" s="131"/>
      <c r="B141" s="132"/>
      <c r="C141" s="162" t="s">
        <v>292</v>
      </c>
      <c r="D141" s="136"/>
      <c r="E141" s="137">
        <v>6.65</v>
      </c>
      <c r="F141" s="134"/>
      <c r="G141" s="134"/>
      <c r="H141" s="134"/>
      <c r="I141" s="134"/>
      <c r="J141" s="134"/>
      <c r="K141" s="134"/>
      <c r="L141" s="134"/>
      <c r="M141" s="134"/>
      <c r="N141" s="133"/>
      <c r="O141" s="133"/>
      <c r="P141" s="133"/>
      <c r="Q141" s="133"/>
      <c r="R141" s="134"/>
      <c r="S141" s="134"/>
      <c r="T141" s="134"/>
      <c r="U141" s="134"/>
      <c r="V141" s="134"/>
      <c r="W141" s="134"/>
      <c r="X141" s="134"/>
      <c r="Y141" s="134"/>
      <c r="Z141" s="124"/>
      <c r="AA141" s="124"/>
      <c r="AB141" s="124"/>
      <c r="AC141" s="124"/>
      <c r="AD141" s="124"/>
      <c r="AE141" s="124"/>
      <c r="AF141" s="124"/>
      <c r="AG141" s="124" t="s">
        <v>143</v>
      </c>
      <c r="AH141" s="124">
        <v>0</v>
      </c>
      <c r="AI141" s="124"/>
      <c r="AJ141" s="124"/>
      <c r="AK141" s="124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</row>
    <row r="142" spans="1:60" outlineLevel="3">
      <c r="A142" s="131"/>
      <c r="B142" s="132"/>
      <c r="C142" s="162" t="s">
        <v>269</v>
      </c>
      <c r="D142" s="136"/>
      <c r="E142" s="137">
        <v>-1.379</v>
      </c>
      <c r="F142" s="134"/>
      <c r="G142" s="134"/>
      <c r="H142" s="134"/>
      <c r="I142" s="134"/>
      <c r="J142" s="134"/>
      <c r="K142" s="134"/>
      <c r="L142" s="134"/>
      <c r="M142" s="134"/>
      <c r="N142" s="133"/>
      <c r="O142" s="133"/>
      <c r="P142" s="133"/>
      <c r="Q142" s="133"/>
      <c r="R142" s="134"/>
      <c r="S142" s="134"/>
      <c r="T142" s="134"/>
      <c r="U142" s="134"/>
      <c r="V142" s="134"/>
      <c r="W142" s="134"/>
      <c r="X142" s="134"/>
      <c r="Y142" s="134"/>
      <c r="Z142" s="124"/>
      <c r="AA142" s="124"/>
      <c r="AB142" s="124"/>
      <c r="AC142" s="124"/>
      <c r="AD142" s="124"/>
      <c r="AE142" s="124"/>
      <c r="AF142" s="124"/>
      <c r="AG142" s="124" t="s">
        <v>143</v>
      </c>
      <c r="AH142" s="124">
        <v>0</v>
      </c>
      <c r="AI142" s="124"/>
      <c r="AJ142" s="124"/>
      <c r="AK142" s="124"/>
      <c r="AL142" s="124"/>
      <c r="AM142" s="124"/>
      <c r="AN142" s="124"/>
      <c r="AO142" s="124"/>
      <c r="AP142" s="124"/>
      <c r="AQ142" s="124"/>
      <c r="AR142" s="124"/>
      <c r="AS142" s="124"/>
      <c r="AT142" s="124"/>
      <c r="AU142" s="124"/>
      <c r="AV142" s="124"/>
      <c r="AW142" s="124"/>
      <c r="AX142" s="124"/>
      <c r="AY142" s="124"/>
      <c r="AZ142" s="124"/>
      <c r="BA142" s="124"/>
      <c r="BB142" s="124"/>
      <c r="BC142" s="124"/>
      <c r="BD142" s="124"/>
      <c r="BE142" s="124"/>
      <c r="BF142" s="124"/>
      <c r="BG142" s="124"/>
      <c r="BH142" s="124"/>
    </row>
    <row r="143" spans="1:60" outlineLevel="3">
      <c r="A143" s="131"/>
      <c r="B143" s="132"/>
      <c r="C143" s="162" t="s">
        <v>293</v>
      </c>
      <c r="D143" s="136"/>
      <c r="E143" s="137"/>
      <c r="F143" s="134"/>
      <c r="G143" s="134"/>
      <c r="H143" s="134"/>
      <c r="I143" s="134"/>
      <c r="J143" s="134"/>
      <c r="K143" s="134"/>
      <c r="L143" s="134"/>
      <c r="M143" s="134"/>
      <c r="N143" s="133"/>
      <c r="O143" s="133"/>
      <c r="P143" s="133"/>
      <c r="Q143" s="133"/>
      <c r="R143" s="134"/>
      <c r="S143" s="134"/>
      <c r="T143" s="134"/>
      <c r="U143" s="134"/>
      <c r="V143" s="134"/>
      <c r="W143" s="134"/>
      <c r="X143" s="134"/>
      <c r="Y143" s="134"/>
      <c r="Z143" s="124"/>
      <c r="AA143" s="124"/>
      <c r="AB143" s="124"/>
      <c r="AC143" s="124"/>
      <c r="AD143" s="124"/>
      <c r="AE143" s="124"/>
      <c r="AF143" s="124"/>
      <c r="AG143" s="124" t="s">
        <v>143</v>
      </c>
      <c r="AH143" s="124">
        <v>0</v>
      </c>
      <c r="AI143" s="124"/>
      <c r="AJ143" s="124"/>
      <c r="AK143" s="124"/>
      <c r="AL143" s="124"/>
      <c r="AM143" s="124"/>
      <c r="AN143" s="124"/>
      <c r="AO143" s="124"/>
      <c r="AP143" s="124"/>
      <c r="AQ143" s="124"/>
      <c r="AR143" s="124"/>
      <c r="AS143" s="124"/>
      <c r="AT143" s="124"/>
      <c r="AU143" s="124"/>
      <c r="AV143" s="124"/>
      <c r="AW143" s="124"/>
      <c r="AX143" s="124"/>
      <c r="AY143" s="124"/>
      <c r="AZ143" s="124"/>
      <c r="BA143" s="124"/>
      <c r="BB143" s="124"/>
      <c r="BC143" s="124"/>
      <c r="BD143" s="124"/>
      <c r="BE143" s="124"/>
      <c r="BF143" s="124"/>
      <c r="BG143" s="124"/>
      <c r="BH143" s="124"/>
    </row>
    <row r="144" spans="1:60" outlineLevel="3">
      <c r="A144" s="131"/>
      <c r="B144" s="132"/>
      <c r="C144" s="162" t="s">
        <v>294</v>
      </c>
      <c r="D144" s="136"/>
      <c r="E144" s="137">
        <v>7.9</v>
      </c>
      <c r="F144" s="134"/>
      <c r="G144" s="134"/>
      <c r="H144" s="134"/>
      <c r="I144" s="134"/>
      <c r="J144" s="134"/>
      <c r="K144" s="134"/>
      <c r="L144" s="134"/>
      <c r="M144" s="134"/>
      <c r="N144" s="133"/>
      <c r="O144" s="133"/>
      <c r="P144" s="133"/>
      <c r="Q144" s="133"/>
      <c r="R144" s="134"/>
      <c r="S144" s="134"/>
      <c r="T144" s="134"/>
      <c r="U144" s="134"/>
      <c r="V144" s="134"/>
      <c r="W144" s="134"/>
      <c r="X144" s="134"/>
      <c r="Y144" s="134"/>
      <c r="Z144" s="124"/>
      <c r="AA144" s="124"/>
      <c r="AB144" s="124"/>
      <c r="AC144" s="124"/>
      <c r="AD144" s="124"/>
      <c r="AE144" s="124"/>
      <c r="AF144" s="124"/>
      <c r="AG144" s="124" t="s">
        <v>143</v>
      </c>
      <c r="AH144" s="124">
        <v>0</v>
      </c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</row>
    <row r="145" spans="1:60" outlineLevel="3">
      <c r="A145" s="131"/>
      <c r="B145" s="132"/>
      <c r="C145" s="162" t="s">
        <v>155</v>
      </c>
      <c r="D145" s="136"/>
      <c r="E145" s="137">
        <v>-1.1819999999999999</v>
      </c>
      <c r="F145" s="134"/>
      <c r="G145" s="134"/>
      <c r="H145" s="134"/>
      <c r="I145" s="134"/>
      <c r="J145" s="134"/>
      <c r="K145" s="134"/>
      <c r="L145" s="134"/>
      <c r="M145" s="134"/>
      <c r="N145" s="133"/>
      <c r="O145" s="133"/>
      <c r="P145" s="133"/>
      <c r="Q145" s="133"/>
      <c r="R145" s="134"/>
      <c r="S145" s="134"/>
      <c r="T145" s="134"/>
      <c r="U145" s="134"/>
      <c r="V145" s="134"/>
      <c r="W145" s="134"/>
      <c r="X145" s="134"/>
      <c r="Y145" s="134"/>
      <c r="Z145" s="124"/>
      <c r="AA145" s="124"/>
      <c r="AB145" s="124"/>
      <c r="AC145" s="124"/>
      <c r="AD145" s="124"/>
      <c r="AE145" s="124"/>
      <c r="AF145" s="124"/>
      <c r="AG145" s="124" t="s">
        <v>143</v>
      </c>
      <c r="AH145" s="124">
        <v>0</v>
      </c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</row>
    <row r="146" spans="1:60" ht="22.5" outlineLevel="1">
      <c r="A146" s="153">
        <v>44</v>
      </c>
      <c r="B146" s="154" t="s">
        <v>295</v>
      </c>
      <c r="C146" s="160" t="s">
        <v>296</v>
      </c>
      <c r="D146" s="155" t="s">
        <v>146</v>
      </c>
      <c r="E146" s="156">
        <v>20</v>
      </c>
      <c r="F146" s="157"/>
      <c r="G146" s="158">
        <f>ROUND(E146*F146,2)</f>
        <v>0</v>
      </c>
      <c r="H146" s="135">
        <v>229.54</v>
      </c>
      <c r="I146" s="134">
        <f>ROUND(E146*H146,2)</f>
        <v>4590.8</v>
      </c>
      <c r="J146" s="135">
        <v>38.46</v>
      </c>
      <c r="K146" s="134">
        <f>ROUND(E146*J146,2)</f>
        <v>769.2</v>
      </c>
      <c r="L146" s="134">
        <v>21</v>
      </c>
      <c r="M146" s="134">
        <f>G146*(1+L146/100)</f>
        <v>0</v>
      </c>
      <c r="N146" s="133">
        <v>4.2999999999999999E-4</v>
      </c>
      <c r="O146" s="133">
        <f>ROUND(E146*N146,2)</f>
        <v>0.01</v>
      </c>
      <c r="P146" s="133">
        <v>0</v>
      </c>
      <c r="Q146" s="133">
        <f>ROUND(E146*P146,2)</f>
        <v>0</v>
      </c>
      <c r="R146" s="134"/>
      <c r="S146" s="134" t="s">
        <v>141</v>
      </c>
      <c r="T146" s="134" t="s">
        <v>141</v>
      </c>
      <c r="U146" s="134">
        <v>7.0000000000000007E-2</v>
      </c>
      <c r="V146" s="134">
        <f>ROUND(E146*U146,2)</f>
        <v>1.4</v>
      </c>
      <c r="W146" s="134"/>
      <c r="X146" s="134" t="s">
        <v>128</v>
      </c>
      <c r="Y146" s="134" t="s">
        <v>129</v>
      </c>
      <c r="Z146" s="124"/>
      <c r="AA146" s="124"/>
      <c r="AB146" s="124"/>
      <c r="AC146" s="124"/>
      <c r="AD146" s="124"/>
      <c r="AE146" s="124"/>
      <c r="AF146" s="124"/>
      <c r="AG146" s="124" t="s">
        <v>280</v>
      </c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</row>
    <row r="147" spans="1:60" outlineLevel="1">
      <c r="A147" s="153">
        <v>45</v>
      </c>
      <c r="B147" s="154" t="s">
        <v>297</v>
      </c>
      <c r="C147" s="160" t="s">
        <v>298</v>
      </c>
      <c r="D147" s="155" t="s">
        <v>0</v>
      </c>
      <c r="E147" s="156">
        <v>667.43920000000003</v>
      </c>
      <c r="F147" s="157"/>
      <c r="G147" s="158">
        <f>ROUND(E147*F147,2)</f>
        <v>0</v>
      </c>
      <c r="H147" s="135">
        <v>0</v>
      </c>
      <c r="I147" s="134">
        <f>ROUND(E147*H147,2)</f>
        <v>0</v>
      </c>
      <c r="J147" s="135">
        <v>4.4000000000000004</v>
      </c>
      <c r="K147" s="134">
        <f>ROUND(E147*J147,2)</f>
        <v>2936.73</v>
      </c>
      <c r="L147" s="134">
        <v>21</v>
      </c>
      <c r="M147" s="134">
        <f>G147*(1+L147/100)</f>
        <v>0</v>
      </c>
      <c r="N147" s="133">
        <v>0</v>
      </c>
      <c r="O147" s="133">
        <f>ROUND(E147*N147,2)</f>
        <v>0</v>
      </c>
      <c r="P147" s="133">
        <v>0</v>
      </c>
      <c r="Q147" s="133">
        <f>ROUND(E147*P147,2)</f>
        <v>0</v>
      </c>
      <c r="R147" s="134"/>
      <c r="S147" s="134" t="s">
        <v>141</v>
      </c>
      <c r="T147" s="134" t="s">
        <v>141</v>
      </c>
      <c r="U147" s="134">
        <v>0</v>
      </c>
      <c r="V147" s="134">
        <f>ROUND(E147*U147,2)</f>
        <v>0</v>
      </c>
      <c r="W147" s="134"/>
      <c r="X147" s="134" t="s">
        <v>276</v>
      </c>
      <c r="Y147" s="134" t="s">
        <v>129</v>
      </c>
      <c r="Z147" s="124"/>
      <c r="AA147" s="124"/>
      <c r="AB147" s="124"/>
      <c r="AC147" s="124"/>
      <c r="AD147" s="124"/>
      <c r="AE147" s="124"/>
      <c r="AF147" s="124"/>
      <c r="AG147" s="124" t="s">
        <v>277</v>
      </c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</row>
    <row r="148" spans="1:60">
      <c r="A148" s="140" t="s">
        <v>121</v>
      </c>
      <c r="B148" s="141" t="s">
        <v>73</v>
      </c>
      <c r="C148" s="159" t="s">
        <v>74</v>
      </c>
      <c r="D148" s="142"/>
      <c r="E148" s="143"/>
      <c r="F148" s="144"/>
      <c r="G148" s="145">
        <f>SUMIF(AG149:AG149,"&lt;&gt;NOR",G149:G149)</f>
        <v>0</v>
      </c>
      <c r="H148" s="139"/>
      <c r="I148" s="139">
        <f>SUM(I149:I149)</f>
        <v>0</v>
      </c>
      <c r="J148" s="139"/>
      <c r="K148" s="139">
        <f>SUM(K149:K149)</f>
        <v>0</v>
      </c>
      <c r="L148" s="139"/>
      <c r="M148" s="139">
        <f>SUM(M149:M149)</f>
        <v>0</v>
      </c>
      <c r="N148" s="138"/>
      <c r="O148" s="138">
        <f>SUM(O149:O149)</f>
        <v>0</v>
      </c>
      <c r="P148" s="138"/>
      <c r="Q148" s="138">
        <f>SUM(Q149:Q149)</f>
        <v>0</v>
      </c>
      <c r="R148" s="139"/>
      <c r="S148" s="139"/>
      <c r="T148" s="139"/>
      <c r="U148" s="139"/>
      <c r="V148" s="139">
        <f>SUM(V149:V149)</f>
        <v>0</v>
      </c>
      <c r="W148" s="139"/>
      <c r="X148" s="139"/>
      <c r="Y148" s="139"/>
      <c r="AG148" t="s">
        <v>122</v>
      </c>
    </row>
    <row r="149" spans="1:60" outlineLevel="1">
      <c r="A149" s="153">
        <v>46</v>
      </c>
      <c r="B149" s="154" t="s">
        <v>299</v>
      </c>
      <c r="C149" s="160" t="s">
        <v>74</v>
      </c>
      <c r="D149" s="155" t="s">
        <v>300</v>
      </c>
      <c r="E149" s="156">
        <v>1</v>
      </c>
      <c r="F149" s="157">
        <v>0</v>
      </c>
      <c r="G149" s="158">
        <f>ROUND(E149*F149,2)</f>
        <v>0</v>
      </c>
      <c r="H149" s="135">
        <v>0</v>
      </c>
      <c r="I149" s="134">
        <f>ROUND(E149*H149,2)</f>
        <v>0</v>
      </c>
      <c r="J149" s="135">
        <v>0</v>
      </c>
      <c r="K149" s="134">
        <f>ROUND(E149*J149,2)</f>
        <v>0</v>
      </c>
      <c r="L149" s="134">
        <v>21</v>
      </c>
      <c r="M149" s="134">
        <f>G149*(1+L149/100)</f>
        <v>0</v>
      </c>
      <c r="N149" s="133">
        <v>0</v>
      </c>
      <c r="O149" s="133">
        <f>ROUND(E149*N149,2)</f>
        <v>0</v>
      </c>
      <c r="P149" s="133">
        <v>0</v>
      </c>
      <c r="Q149" s="133">
        <f>ROUND(E149*P149,2)</f>
        <v>0</v>
      </c>
      <c r="R149" s="134"/>
      <c r="S149" s="134" t="s">
        <v>126</v>
      </c>
      <c r="T149" s="134" t="s">
        <v>301</v>
      </c>
      <c r="U149" s="134">
        <v>0</v>
      </c>
      <c r="V149" s="134">
        <f>ROUND(E149*U149,2)</f>
        <v>0</v>
      </c>
      <c r="W149" s="134"/>
      <c r="X149" s="134" t="s">
        <v>128</v>
      </c>
      <c r="Y149" s="134" t="s">
        <v>129</v>
      </c>
      <c r="Z149" s="124"/>
      <c r="AA149" s="124"/>
      <c r="AB149" s="124"/>
      <c r="AC149" s="124"/>
      <c r="AD149" s="124"/>
      <c r="AE149" s="124"/>
      <c r="AF149" s="124"/>
      <c r="AG149" s="124" t="s">
        <v>130</v>
      </c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</row>
    <row r="150" spans="1:60">
      <c r="A150" s="140" t="s">
        <v>121</v>
      </c>
      <c r="B150" s="141" t="s">
        <v>75</v>
      </c>
      <c r="C150" s="159" t="s">
        <v>76</v>
      </c>
      <c r="D150" s="142"/>
      <c r="E150" s="143"/>
      <c r="F150" s="144"/>
      <c r="G150" s="145">
        <f>SUMIF(AG151:AG155,"&lt;&gt;NOR",G151:G155)</f>
        <v>0</v>
      </c>
      <c r="H150" s="139"/>
      <c r="I150" s="139">
        <f>SUM(I151:I155)</f>
        <v>0</v>
      </c>
      <c r="J150" s="139"/>
      <c r="K150" s="139">
        <f>SUM(K151:K155)</f>
        <v>38962</v>
      </c>
      <c r="L150" s="139"/>
      <c r="M150" s="139">
        <f>SUM(M151:M155)</f>
        <v>0</v>
      </c>
      <c r="N150" s="138"/>
      <c r="O150" s="138">
        <f>SUM(O151:O155)</f>
        <v>0</v>
      </c>
      <c r="P150" s="138"/>
      <c r="Q150" s="138">
        <f>SUM(Q151:Q155)</f>
        <v>0</v>
      </c>
      <c r="R150" s="139"/>
      <c r="S150" s="139"/>
      <c r="T150" s="139"/>
      <c r="U150" s="139"/>
      <c r="V150" s="139">
        <f>SUM(V151:V155)</f>
        <v>0</v>
      </c>
      <c r="W150" s="139"/>
      <c r="X150" s="139"/>
      <c r="Y150" s="139"/>
      <c r="AG150" t="s">
        <v>122</v>
      </c>
    </row>
    <row r="151" spans="1:60" outlineLevel="1">
      <c r="A151" s="153">
        <v>47</v>
      </c>
      <c r="B151" s="154" t="s">
        <v>302</v>
      </c>
      <c r="C151" s="160" t="s">
        <v>303</v>
      </c>
      <c r="D151" s="155" t="s">
        <v>146</v>
      </c>
      <c r="E151" s="156">
        <v>1</v>
      </c>
      <c r="F151" s="157"/>
      <c r="G151" s="158">
        <f>ROUND(E151*F151,2)</f>
        <v>0</v>
      </c>
      <c r="H151" s="135">
        <v>0</v>
      </c>
      <c r="I151" s="134">
        <f>ROUND(E151*H151,2)</f>
        <v>0</v>
      </c>
      <c r="J151" s="135">
        <v>5000</v>
      </c>
      <c r="K151" s="134">
        <f>ROUND(E151*J151,2)</f>
        <v>5000</v>
      </c>
      <c r="L151" s="134">
        <v>21</v>
      </c>
      <c r="M151" s="134">
        <f>G151*(1+L151/100)</f>
        <v>0</v>
      </c>
      <c r="N151" s="133">
        <v>0</v>
      </c>
      <c r="O151" s="133">
        <f>ROUND(E151*N151,2)</f>
        <v>0</v>
      </c>
      <c r="P151" s="133">
        <v>0</v>
      </c>
      <c r="Q151" s="133">
        <f>ROUND(E151*P151,2)</f>
        <v>0</v>
      </c>
      <c r="R151" s="134"/>
      <c r="S151" s="134" t="s">
        <v>126</v>
      </c>
      <c r="T151" s="134" t="s">
        <v>127</v>
      </c>
      <c r="U151" s="134">
        <v>0</v>
      </c>
      <c r="V151" s="134">
        <f>ROUND(E151*U151,2)</f>
        <v>0</v>
      </c>
      <c r="W151" s="134"/>
      <c r="X151" s="134" t="s">
        <v>128</v>
      </c>
      <c r="Y151" s="134" t="s">
        <v>129</v>
      </c>
      <c r="Z151" s="124"/>
      <c r="AA151" s="124"/>
      <c r="AB151" s="124"/>
      <c r="AC151" s="124"/>
      <c r="AD151" s="124"/>
      <c r="AE151" s="124"/>
      <c r="AF151" s="124"/>
      <c r="AG151" s="124" t="s">
        <v>130</v>
      </c>
      <c r="AH151" s="124"/>
      <c r="AI151" s="124"/>
      <c r="AJ151" s="124"/>
      <c r="AK151" s="124"/>
      <c r="AL151" s="124"/>
      <c r="AM151" s="124"/>
      <c r="AN151" s="124"/>
      <c r="AO151" s="124"/>
      <c r="AP151" s="124"/>
      <c r="AQ151" s="124"/>
      <c r="AR151" s="124"/>
      <c r="AS151" s="124"/>
      <c r="AT151" s="124"/>
      <c r="AU151" s="124"/>
      <c r="AV151" s="124"/>
      <c r="AW151" s="124"/>
      <c r="AX151" s="124"/>
      <c r="AY151" s="124"/>
      <c r="AZ151" s="124"/>
      <c r="BA151" s="124"/>
      <c r="BB151" s="124"/>
      <c r="BC151" s="124"/>
      <c r="BD151" s="124"/>
      <c r="BE151" s="124"/>
      <c r="BF151" s="124"/>
      <c r="BG151" s="124"/>
      <c r="BH151" s="124"/>
    </row>
    <row r="152" spans="1:60" outlineLevel="1">
      <c r="A152" s="153">
        <v>48</v>
      </c>
      <c r="B152" s="154" t="s">
        <v>304</v>
      </c>
      <c r="C152" s="160" t="s">
        <v>305</v>
      </c>
      <c r="D152" s="155" t="s">
        <v>146</v>
      </c>
      <c r="E152" s="156">
        <v>1</v>
      </c>
      <c r="F152" s="157"/>
      <c r="G152" s="158">
        <f>ROUND(E152*F152,2)</f>
        <v>0</v>
      </c>
      <c r="H152" s="135">
        <v>0</v>
      </c>
      <c r="I152" s="134">
        <f>ROUND(E152*H152,2)</f>
        <v>0</v>
      </c>
      <c r="J152" s="135">
        <v>5000</v>
      </c>
      <c r="K152" s="134">
        <f>ROUND(E152*J152,2)</f>
        <v>5000</v>
      </c>
      <c r="L152" s="134">
        <v>21</v>
      </c>
      <c r="M152" s="134">
        <f>G152*(1+L152/100)</f>
        <v>0</v>
      </c>
      <c r="N152" s="133">
        <v>0</v>
      </c>
      <c r="O152" s="133">
        <f>ROUND(E152*N152,2)</f>
        <v>0</v>
      </c>
      <c r="P152" s="133">
        <v>0</v>
      </c>
      <c r="Q152" s="133">
        <f>ROUND(E152*P152,2)</f>
        <v>0</v>
      </c>
      <c r="R152" s="134"/>
      <c r="S152" s="134" t="s">
        <v>126</v>
      </c>
      <c r="T152" s="134" t="s">
        <v>127</v>
      </c>
      <c r="U152" s="134">
        <v>0</v>
      </c>
      <c r="V152" s="134">
        <f>ROUND(E152*U152,2)</f>
        <v>0</v>
      </c>
      <c r="W152" s="134"/>
      <c r="X152" s="134" t="s">
        <v>128</v>
      </c>
      <c r="Y152" s="134" t="s">
        <v>129</v>
      </c>
      <c r="Z152" s="124"/>
      <c r="AA152" s="124"/>
      <c r="AB152" s="124"/>
      <c r="AC152" s="124"/>
      <c r="AD152" s="124"/>
      <c r="AE152" s="124"/>
      <c r="AF152" s="124"/>
      <c r="AG152" s="124" t="s">
        <v>130</v>
      </c>
      <c r="AH152" s="124"/>
      <c r="AI152" s="124"/>
      <c r="AJ152" s="124"/>
      <c r="AK152" s="124"/>
      <c r="AL152" s="124"/>
      <c r="AM152" s="124"/>
      <c r="AN152" s="124"/>
      <c r="AO152" s="124"/>
      <c r="AP152" s="124"/>
      <c r="AQ152" s="124"/>
      <c r="AR152" s="124"/>
      <c r="AS152" s="124"/>
      <c r="AT152" s="124"/>
      <c r="AU152" s="124"/>
      <c r="AV152" s="124"/>
      <c r="AW152" s="124"/>
      <c r="AX152" s="124"/>
      <c r="AY152" s="124"/>
      <c r="AZ152" s="124"/>
      <c r="BA152" s="124"/>
      <c r="BB152" s="124"/>
      <c r="BC152" s="124"/>
      <c r="BD152" s="124"/>
      <c r="BE152" s="124"/>
      <c r="BF152" s="124"/>
      <c r="BG152" s="124"/>
      <c r="BH152" s="124"/>
    </row>
    <row r="153" spans="1:60" outlineLevel="1">
      <c r="A153" s="153">
        <v>49</v>
      </c>
      <c r="B153" s="154" t="s">
        <v>306</v>
      </c>
      <c r="C153" s="160" t="s">
        <v>307</v>
      </c>
      <c r="D153" s="155" t="s">
        <v>146</v>
      </c>
      <c r="E153" s="156">
        <v>3</v>
      </c>
      <c r="F153" s="157"/>
      <c r="G153" s="158">
        <f>ROUND(E153*F153,2)</f>
        <v>0</v>
      </c>
      <c r="H153" s="135">
        <v>0</v>
      </c>
      <c r="I153" s="134">
        <f>ROUND(E153*H153,2)</f>
        <v>0</v>
      </c>
      <c r="J153" s="135">
        <v>5500</v>
      </c>
      <c r="K153" s="134">
        <f>ROUND(E153*J153,2)</f>
        <v>16500</v>
      </c>
      <c r="L153" s="134">
        <v>21</v>
      </c>
      <c r="M153" s="134">
        <f>G153*(1+L153/100)</f>
        <v>0</v>
      </c>
      <c r="N153" s="133">
        <v>0</v>
      </c>
      <c r="O153" s="133">
        <f>ROUND(E153*N153,2)</f>
        <v>0</v>
      </c>
      <c r="P153" s="133">
        <v>0</v>
      </c>
      <c r="Q153" s="133">
        <f>ROUND(E153*P153,2)</f>
        <v>0</v>
      </c>
      <c r="R153" s="134"/>
      <c r="S153" s="134" t="s">
        <v>126</v>
      </c>
      <c r="T153" s="134" t="s">
        <v>127</v>
      </c>
      <c r="U153" s="134">
        <v>0</v>
      </c>
      <c r="V153" s="134">
        <f>ROUND(E153*U153,2)</f>
        <v>0</v>
      </c>
      <c r="W153" s="134"/>
      <c r="X153" s="134" t="s">
        <v>128</v>
      </c>
      <c r="Y153" s="134" t="s">
        <v>129</v>
      </c>
      <c r="Z153" s="124"/>
      <c r="AA153" s="124"/>
      <c r="AB153" s="124"/>
      <c r="AC153" s="124"/>
      <c r="AD153" s="124"/>
      <c r="AE153" s="124"/>
      <c r="AF153" s="124"/>
      <c r="AG153" s="124" t="s">
        <v>130</v>
      </c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24"/>
      <c r="AT153" s="124"/>
      <c r="AU153" s="124"/>
      <c r="AV153" s="124"/>
      <c r="AW153" s="124"/>
      <c r="AX153" s="124"/>
      <c r="AY153" s="124"/>
      <c r="AZ153" s="124"/>
      <c r="BA153" s="124"/>
      <c r="BB153" s="124"/>
      <c r="BC153" s="124"/>
      <c r="BD153" s="124"/>
      <c r="BE153" s="124"/>
      <c r="BF153" s="124"/>
      <c r="BG153" s="124"/>
      <c r="BH153" s="124"/>
    </row>
    <row r="154" spans="1:60" outlineLevel="1">
      <c r="A154" s="153">
        <v>50</v>
      </c>
      <c r="B154" s="154" t="s">
        <v>308</v>
      </c>
      <c r="C154" s="160" t="s">
        <v>309</v>
      </c>
      <c r="D154" s="155" t="s">
        <v>146</v>
      </c>
      <c r="E154" s="156">
        <v>2</v>
      </c>
      <c r="F154" s="157"/>
      <c r="G154" s="158">
        <f>ROUND(E154*F154,2)</f>
        <v>0</v>
      </c>
      <c r="H154" s="135">
        <v>0</v>
      </c>
      <c r="I154" s="134">
        <f>ROUND(E154*H154,2)</f>
        <v>0</v>
      </c>
      <c r="J154" s="135">
        <v>6000</v>
      </c>
      <c r="K154" s="134">
        <f>ROUND(E154*J154,2)</f>
        <v>12000</v>
      </c>
      <c r="L154" s="134">
        <v>21</v>
      </c>
      <c r="M154" s="134">
        <f>G154*(1+L154/100)</f>
        <v>0</v>
      </c>
      <c r="N154" s="133">
        <v>0</v>
      </c>
      <c r="O154" s="133">
        <f>ROUND(E154*N154,2)</f>
        <v>0</v>
      </c>
      <c r="P154" s="133">
        <v>0</v>
      </c>
      <c r="Q154" s="133">
        <f>ROUND(E154*P154,2)</f>
        <v>0</v>
      </c>
      <c r="R154" s="134"/>
      <c r="S154" s="134" t="s">
        <v>126</v>
      </c>
      <c r="T154" s="134" t="s">
        <v>127</v>
      </c>
      <c r="U154" s="134">
        <v>0</v>
      </c>
      <c r="V154" s="134">
        <f>ROUND(E154*U154,2)</f>
        <v>0</v>
      </c>
      <c r="W154" s="134"/>
      <c r="X154" s="134" t="s">
        <v>128</v>
      </c>
      <c r="Y154" s="134" t="s">
        <v>129</v>
      </c>
      <c r="Z154" s="124"/>
      <c r="AA154" s="124"/>
      <c r="AB154" s="124"/>
      <c r="AC154" s="124"/>
      <c r="AD154" s="124"/>
      <c r="AE154" s="124"/>
      <c r="AF154" s="124"/>
      <c r="AG154" s="124" t="s">
        <v>130</v>
      </c>
      <c r="AH154" s="124"/>
      <c r="AI154" s="124"/>
      <c r="AJ154" s="124"/>
      <c r="AK154" s="124"/>
      <c r="AL154" s="124"/>
      <c r="AM154" s="124"/>
      <c r="AN154" s="124"/>
      <c r="AO154" s="124"/>
      <c r="AP154" s="124"/>
      <c r="AQ154" s="124"/>
      <c r="AR154" s="124"/>
      <c r="AS154" s="124"/>
      <c r="AT154" s="124"/>
      <c r="AU154" s="124"/>
      <c r="AV154" s="124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4"/>
      <c r="BG154" s="124"/>
      <c r="BH154" s="124"/>
    </row>
    <row r="155" spans="1:60" outlineLevel="1">
      <c r="A155" s="153">
        <v>51</v>
      </c>
      <c r="B155" s="154" t="s">
        <v>310</v>
      </c>
      <c r="C155" s="160" t="s">
        <v>311</v>
      </c>
      <c r="D155" s="155" t="s">
        <v>0</v>
      </c>
      <c r="E155" s="156">
        <v>385</v>
      </c>
      <c r="F155" s="157"/>
      <c r="G155" s="158">
        <f>ROUND(E155*F155,2)</f>
        <v>0</v>
      </c>
      <c r="H155" s="135">
        <v>0</v>
      </c>
      <c r="I155" s="134">
        <f>ROUND(E155*H155,2)</f>
        <v>0</v>
      </c>
      <c r="J155" s="135">
        <v>1.2</v>
      </c>
      <c r="K155" s="134">
        <f>ROUND(E155*J155,2)</f>
        <v>462</v>
      </c>
      <c r="L155" s="134">
        <v>21</v>
      </c>
      <c r="M155" s="134">
        <f>G155*(1+L155/100)</f>
        <v>0</v>
      </c>
      <c r="N155" s="133">
        <v>0</v>
      </c>
      <c r="O155" s="133">
        <f>ROUND(E155*N155,2)</f>
        <v>0</v>
      </c>
      <c r="P155" s="133">
        <v>0</v>
      </c>
      <c r="Q155" s="133">
        <f>ROUND(E155*P155,2)</f>
        <v>0</v>
      </c>
      <c r="R155" s="134"/>
      <c r="S155" s="134" t="s">
        <v>141</v>
      </c>
      <c r="T155" s="134" t="s">
        <v>141</v>
      </c>
      <c r="U155" s="134">
        <v>0</v>
      </c>
      <c r="V155" s="134">
        <f>ROUND(E155*U155,2)</f>
        <v>0</v>
      </c>
      <c r="W155" s="134"/>
      <c r="X155" s="134" t="s">
        <v>276</v>
      </c>
      <c r="Y155" s="134" t="s">
        <v>129</v>
      </c>
      <c r="Z155" s="124"/>
      <c r="AA155" s="124"/>
      <c r="AB155" s="124"/>
      <c r="AC155" s="124"/>
      <c r="AD155" s="124"/>
      <c r="AE155" s="124"/>
      <c r="AF155" s="124"/>
      <c r="AG155" s="124" t="s">
        <v>277</v>
      </c>
      <c r="AH155" s="124"/>
      <c r="AI155" s="124"/>
      <c r="AJ155" s="124"/>
      <c r="AK155" s="124"/>
      <c r="AL155" s="124"/>
      <c r="AM155" s="124"/>
      <c r="AN155" s="124"/>
      <c r="AO155" s="124"/>
      <c r="AP155" s="124"/>
      <c r="AQ155" s="124"/>
      <c r="AR155" s="124"/>
      <c r="AS155" s="124"/>
      <c r="AT155" s="124"/>
      <c r="AU155" s="124"/>
      <c r="AV155" s="124"/>
      <c r="AW155" s="124"/>
      <c r="AX155" s="124"/>
      <c r="AY155" s="124"/>
      <c r="AZ155" s="124"/>
      <c r="BA155" s="124"/>
      <c r="BB155" s="124"/>
      <c r="BC155" s="124"/>
      <c r="BD155" s="124"/>
      <c r="BE155" s="124"/>
      <c r="BF155" s="124"/>
      <c r="BG155" s="124"/>
      <c r="BH155" s="124"/>
    </row>
    <row r="156" spans="1:60">
      <c r="A156" s="140" t="s">
        <v>121</v>
      </c>
      <c r="B156" s="141" t="s">
        <v>77</v>
      </c>
      <c r="C156" s="159" t="s">
        <v>78</v>
      </c>
      <c r="D156" s="142"/>
      <c r="E156" s="143"/>
      <c r="F156" s="144"/>
      <c r="G156" s="145">
        <f>SUMIF(AG157:AG168,"&lt;&gt;NOR",G157:G168)</f>
        <v>0</v>
      </c>
      <c r="H156" s="139"/>
      <c r="I156" s="139">
        <f>SUM(I157:I168)</f>
        <v>0</v>
      </c>
      <c r="J156" s="139"/>
      <c r="K156" s="139">
        <f>SUM(K157:K168)</f>
        <v>13750.220000000001</v>
      </c>
      <c r="L156" s="139"/>
      <c r="M156" s="139">
        <f>SUM(M157:M168)</f>
        <v>0</v>
      </c>
      <c r="N156" s="138"/>
      <c r="O156" s="138">
        <f>SUM(O157:O168)</f>
        <v>0</v>
      </c>
      <c r="P156" s="138"/>
      <c r="Q156" s="138">
        <f>SUM(Q157:Q168)</f>
        <v>0.84</v>
      </c>
      <c r="R156" s="139"/>
      <c r="S156" s="139"/>
      <c r="T156" s="139"/>
      <c r="U156" s="139"/>
      <c r="V156" s="139">
        <f>SUM(V157:V168)</f>
        <v>24.75</v>
      </c>
      <c r="W156" s="139"/>
      <c r="X156" s="139"/>
      <c r="Y156" s="139"/>
      <c r="AG156" t="s">
        <v>122</v>
      </c>
    </row>
    <row r="157" spans="1:60" outlineLevel="1">
      <c r="A157" s="147">
        <v>52</v>
      </c>
      <c r="B157" s="148" t="s">
        <v>312</v>
      </c>
      <c r="C157" s="161" t="s">
        <v>313</v>
      </c>
      <c r="D157" s="149" t="s">
        <v>151</v>
      </c>
      <c r="E157" s="150">
        <v>49.98</v>
      </c>
      <c r="F157" s="151"/>
      <c r="G157" s="152">
        <f>ROUND(E157*F157,2)</f>
        <v>0</v>
      </c>
      <c r="H157" s="135">
        <v>0</v>
      </c>
      <c r="I157" s="134">
        <f>ROUND(E157*H157,2)</f>
        <v>0</v>
      </c>
      <c r="J157" s="135">
        <v>74.7</v>
      </c>
      <c r="K157" s="134">
        <f>ROUND(E157*J157,2)</f>
        <v>3733.51</v>
      </c>
      <c r="L157" s="134">
        <v>21</v>
      </c>
      <c r="M157" s="134">
        <f>G157*(1+L157/100)</f>
        <v>0</v>
      </c>
      <c r="N157" s="133">
        <v>0</v>
      </c>
      <c r="O157" s="133">
        <f>ROUND(E157*N157,2)</f>
        <v>0</v>
      </c>
      <c r="P157" s="133">
        <v>2E-3</v>
      </c>
      <c r="Q157" s="133">
        <f>ROUND(E157*P157,2)</f>
        <v>0.1</v>
      </c>
      <c r="R157" s="134"/>
      <c r="S157" s="134" t="s">
        <v>141</v>
      </c>
      <c r="T157" s="134" t="s">
        <v>141</v>
      </c>
      <c r="U157" s="134">
        <v>0.13</v>
      </c>
      <c r="V157" s="134">
        <f>ROUND(E157*U157,2)</f>
        <v>6.5</v>
      </c>
      <c r="W157" s="134"/>
      <c r="X157" s="134" t="s">
        <v>128</v>
      </c>
      <c r="Y157" s="134" t="s">
        <v>129</v>
      </c>
      <c r="Z157" s="124"/>
      <c r="AA157" s="124"/>
      <c r="AB157" s="124"/>
      <c r="AC157" s="124"/>
      <c r="AD157" s="124"/>
      <c r="AE157" s="124"/>
      <c r="AF157" s="124"/>
      <c r="AG157" s="124" t="s">
        <v>130</v>
      </c>
      <c r="AH157" s="124"/>
      <c r="AI157" s="124"/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  <c r="AV157" s="124"/>
      <c r="AW157" s="124"/>
      <c r="AX157" s="124"/>
      <c r="AY157" s="124"/>
      <c r="AZ157" s="124"/>
      <c r="BA157" s="124"/>
      <c r="BB157" s="124"/>
      <c r="BC157" s="124"/>
      <c r="BD157" s="124"/>
      <c r="BE157" s="124"/>
      <c r="BF157" s="124"/>
      <c r="BG157" s="124"/>
      <c r="BH157" s="124"/>
    </row>
    <row r="158" spans="1:60" outlineLevel="2">
      <c r="A158" s="131"/>
      <c r="B158" s="132"/>
      <c r="C158" s="162" t="s">
        <v>314</v>
      </c>
      <c r="D158" s="136"/>
      <c r="E158" s="137">
        <v>45.435000000000002</v>
      </c>
      <c r="F158" s="134"/>
      <c r="G158" s="134"/>
      <c r="H158" s="134"/>
      <c r="I158" s="134"/>
      <c r="J158" s="134"/>
      <c r="K158" s="134"/>
      <c r="L158" s="134"/>
      <c r="M158" s="134"/>
      <c r="N158" s="133"/>
      <c r="O158" s="133"/>
      <c r="P158" s="133"/>
      <c r="Q158" s="133"/>
      <c r="R158" s="134"/>
      <c r="S158" s="134"/>
      <c r="T158" s="134"/>
      <c r="U158" s="134"/>
      <c r="V158" s="134"/>
      <c r="W158" s="134"/>
      <c r="X158" s="134"/>
      <c r="Y158" s="134"/>
      <c r="Z158" s="124"/>
      <c r="AA158" s="124"/>
      <c r="AB158" s="124"/>
      <c r="AC158" s="124"/>
      <c r="AD158" s="124"/>
      <c r="AE158" s="124"/>
      <c r="AF158" s="124"/>
      <c r="AG158" s="124" t="s">
        <v>143</v>
      </c>
      <c r="AH158" s="124">
        <v>0</v>
      </c>
      <c r="AI158" s="124"/>
      <c r="AJ158" s="124"/>
      <c r="AK158" s="124"/>
      <c r="AL158" s="124"/>
      <c r="AM158" s="124"/>
      <c r="AN158" s="124"/>
      <c r="AO158" s="124"/>
      <c r="AP158" s="124"/>
      <c r="AQ158" s="124"/>
      <c r="AR158" s="124"/>
      <c r="AS158" s="124"/>
      <c r="AT158" s="124"/>
      <c r="AU158" s="124"/>
      <c r="AV158" s="124"/>
      <c r="AW158" s="124"/>
      <c r="AX158" s="124"/>
      <c r="AY158" s="124"/>
      <c r="AZ158" s="124"/>
      <c r="BA158" s="124"/>
      <c r="BB158" s="124"/>
      <c r="BC158" s="124"/>
      <c r="BD158" s="124"/>
      <c r="BE158" s="124"/>
      <c r="BF158" s="124"/>
      <c r="BG158" s="124"/>
      <c r="BH158" s="124"/>
    </row>
    <row r="159" spans="1:60" outlineLevel="3">
      <c r="A159" s="131"/>
      <c r="B159" s="132"/>
      <c r="C159" s="162" t="s">
        <v>315</v>
      </c>
      <c r="D159" s="136"/>
      <c r="E159" s="137">
        <v>-4.1369999999999996</v>
      </c>
      <c r="F159" s="134"/>
      <c r="G159" s="134"/>
      <c r="H159" s="134"/>
      <c r="I159" s="134"/>
      <c r="J159" s="134"/>
      <c r="K159" s="134"/>
      <c r="L159" s="134"/>
      <c r="M159" s="134"/>
      <c r="N159" s="133"/>
      <c r="O159" s="133"/>
      <c r="P159" s="133"/>
      <c r="Q159" s="133"/>
      <c r="R159" s="134"/>
      <c r="S159" s="134"/>
      <c r="T159" s="134"/>
      <c r="U159" s="134"/>
      <c r="V159" s="134"/>
      <c r="W159" s="134"/>
      <c r="X159" s="134"/>
      <c r="Y159" s="134"/>
      <c r="Z159" s="124"/>
      <c r="AA159" s="124"/>
      <c r="AB159" s="124"/>
      <c r="AC159" s="124"/>
      <c r="AD159" s="124"/>
      <c r="AE159" s="124"/>
      <c r="AF159" s="124"/>
      <c r="AG159" s="124" t="s">
        <v>143</v>
      </c>
      <c r="AH159" s="124">
        <v>0</v>
      </c>
      <c r="AI159" s="124"/>
      <c r="AJ159" s="124"/>
      <c r="AK159" s="124"/>
      <c r="AL159" s="124"/>
      <c r="AM159" s="124"/>
      <c r="AN159" s="124"/>
      <c r="AO159" s="124"/>
      <c r="AP159" s="124"/>
      <c r="AQ159" s="124"/>
      <c r="AR159" s="124"/>
      <c r="AS159" s="124"/>
      <c r="AT159" s="124"/>
      <c r="AU159" s="124"/>
      <c r="AV159" s="124"/>
      <c r="AW159" s="124"/>
      <c r="AX159" s="124"/>
      <c r="AY159" s="124"/>
      <c r="AZ159" s="124"/>
      <c r="BA159" s="124"/>
      <c r="BB159" s="124"/>
      <c r="BC159" s="124"/>
      <c r="BD159" s="124"/>
      <c r="BE159" s="124"/>
      <c r="BF159" s="124"/>
      <c r="BG159" s="124"/>
      <c r="BH159" s="124"/>
    </row>
    <row r="160" spans="1:60" outlineLevel="3">
      <c r="A160" s="131"/>
      <c r="B160" s="132"/>
      <c r="C160" s="162" t="s">
        <v>155</v>
      </c>
      <c r="D160" s="136"/>
      <c r="E160" s="137">
        <v>-1.1819999999999999</v>
      </c>
      <c r="F160" s="134"/>
      <c r="G160" s="134"/>
      <c r="H160" s="134"/>
      <c r="I160" s="134"/>
      <c r="J160" s="134"/>
      <c r="K160" s="134"/>
      <c r="L160" s="134"/>
      <c r="M160" s="134"/>
      <c r="N160" s="133"/>
      <c r="O160" s="133"/>
      <c r="P160" s="133"/>
      <c r="Q160" s="133"/>
      <c r="R160" s="134"/>
      <c r="S160" s="134"/>
      <c r="T160" s="134"/>
      <c r="U160" s="134"/>
      <c r="V160" s="134"/>
      <c r="W160" s="134"/>
      <c r="X160" s="134"/>
      <c r="Y160" s="134"/>
      <c r="Z160" s="124"/>
      <c r="AA160" s="124"/>
      <c r="AB160" s="124"/>
      <c r="AC160" s="124"/>
      <c r="AD160" s="124"/>
      <c r="AE160" s="124"/>
      <c r="AF160" s="124"/>
      <c r="AG160" s="124" t="s">
        <v>143</v>
      </c>
      <c r="AH160" s="124">
        <v>0</v>
      </c>
      <c r="AI160" s="124"/>
      <c r="AJ160" s="124"/>
      <c r="AK160" s="124"/>
      <c r="AL160" s="124"/>
      <c r="AM160" s="124"/>
      <c r="AN160" s="124"/>
      <c r="AO160" s="124"/>
      <c r="AP160" s="124"/>
      <c r="AQ160" s="124"/>
      <c r="AR160" s="124"/>
      <c r="AS160" s="124"/>
      <c r="AT160" s="124"/>
      <c r="AU160" s="124"/>
      <c r="AV160" s="124"/>
      <c r="AW160" s="124"/>
      <c r="AX160" s="124"/>
      <c r="AY160" s="124"/>
      <c r="AZ160" s="124"/>
      <c r="BA160" s="124"/>
      <c r="BB160" s="124"/>
      <c r="BC160" s="124"/>
      <c r="BD160" s="124"/>
      <c r="BE160" s="124"/>
      <c r="BF160" s="124"/>
      <c r="BG160" s="124"/>
      <c r="BH160" s="124"/>
    </row>
    <row r="161" spans="1:60" outlineLevel="3">
      <c r="A161" s="131"/>
      <c r="B161" s="132"/>
      <c r="C161" s="162" t="s">
        <v>154</v>
      </c>
      <c r="D161" s="136"/>
      <c r="E161" s="137">
        <v>-1.5760000000000001</v>
      </c>
      <c r="F161" s="134"/>
      <c r="G161" s="134"/>
      <c r="H161" s="134"/>
      <c r="I161" s="134"/>
      <c r="J161" s="134"/>
      <c r="K161" s="134"/>
      <c r="L161" s="134"/>
      <c r="M161" s="134"/>
      <c r="N161" s="133"/>
      <c r="O161" s="133"/>
      <c r="P161" s="133"/>
      <c r="Q161" s="133"/>
      <c r="R161" s="134"/>
      <c r="S161" s="134"/>
      <c r="T161" s="134"/>
      <c r="U161" s="134"/>
      <c r="V161" s="134"/>
      <c r="W161" s="134"/>
      <c r="X161" s="134"/>
      <c r="Y161" s="134"/>
      <c r="Z161" s="124"/>
      <c r="AA161" s="124"/>
      <c r="AB161" s="124"/>
      <c r="AC161" s="124"/>
      <c r="AD161" s="124"/>
      <c r="AE161" s="124"/>
      <c r="AF161" s="124"/>
      <c r="AG161" s="124" t="s">
        <v>143</v>
      </c>
      <c r="AH161" s="124">
        <v>0</v>
      </c>
      <c r="AI161" s="124"/>
      <c r="AJ161" s="124"/>
      <c r="AK161" s="124"/>
      <c r="AL161" s="124"/>
      <c r="AM161" s="124"/>
      <c r="AN161" s="124"/>
      <c r="AO161" s="124"/>
      <c r="AP161" s="124"/>
      <c r="AQ161" s="124"/>
      <c r="AR161" s="124"/>
      <c r="AS161" s="124"/>
      <c r="AT161" s="124"/>
      <c r="AU161" s="124"/>
      <c r="AV161" s="124"/>
      <c r="AW161" s="124"/>
      <c r="AX161" s="124"/>
      <c r="AY161" s="124"/>
      <c r="AZ161" s="124"/>
      <c r="BA161" s="124"/>
      <c r="BB161" s="124"/>
      <c r="BC161" s="124"/>
      <c r="BD161" s="124"/>
      <c r="BE161" s="124"/>
      <c r="BF161" s="124"/>
      <c r="BG161" s="124"/>
      <c r="BH161" s="124"/>
    </row>
    <row r="162" spans="1:60" outlineLevel="3">
      <c r="A162" s="131"/>
      <c r="B162" s="132"/>
      <c r="C162" s="162" t="s">
        <v>316</v>
      </c>
      <c r="D162" s="136"/>
      <c r="E162" s="137"/>
      <c r="F162" s="134"/>
      <c r="G162" s="134"/>
      <c r="H162" s="134"/>
      <c r="I162" s="134"/>
      <c r="J162" s="134"/>
      <c r="K162" s="134"/>
      <c r="L162" s="134"/>
      <c r="M162" s="134"/>
      <c r="N162" s="133"/>
      <c r="O162" s="133"/>
      <c r="P162" s="133"/>
      <c r="Q162" s="133"/>
      <c r="R162" s="134"/>
      <c r="S162" s="134"/>
      <c r="T162" s="134"/>
      <c r="U162" s="134"/>
      <c r="V162" s="134"/>
      <c r="W162" s="134"/>
      <c r="X162" s="134"/>
      <c r="Y162" s="134"/>
      <c r="Z162" s="124"/>
      <c r="AA162" s="124"/>
      <c r="AB162" s="124"/>
      <c r="AC162" s="124"/>
      <c r="AD162" s="124"/>
      <c r="AE162" s="124"/>
      <c r="AF162" s="124"/>
      <c r="AG162" s="124" t="s">
        <v>143</v>
      </c>
      <c r="AH162" s="124">
        <v>0</v>
      </c>
      <c r="AI162" s="124"/>
      <c r="AJ162" s="124"/>
      <c r="AK162" s="124"/>
      <c r="AL162" s="124"/>
      <c r="AM162" s="124"/>
      <c r="AN162" s="124"/>
      <c r="AO162" s="124"/>
      <c r="AP162" s="124"/>
      <c r="AQ162" s="124"/>
      <c r="AR162" s="124"/>
      <c r="AS162" s="124"/>
      <c r="AT162" s="124"/>
      <c r="AU162" s="124"/>
      <c r="AV162" s="124"/>
      <c r="AW162" s="124"/>
      <c r="AX162" s="124"/>
      <c r="AY162" s="124"/>
      <c r="AZ162" s="124"/>
      <c r="BA162" s="124"/>
      <c r="BB162" s="124"/>
      <c r="BC162" s="124"/>
      <c r="BD162" s="124"/>
      <c r="BE162" s="124"/>
      <c r="BF162" s="124"/>
      <c r="BG162" s="124"/>
      <c r="BH162" s="124"/>
    </row>
    <row r="163" spans="1:60" outlineLevel="3">
      <c r="A163" s="131"/>
      <c r="B163" s="132"/>
      <c r="C163" s="162" t="s">
        <v>317</v>
      </c>
      <c r="D163" s="136"/>
      <c r="E163" s="137">
        <v>11.44</v>
      </c>
      <c r="F163" s="134"/>
      <c r="G163" s="134"/>
      <c r="H163" s="134"/>
      <c r="I163" s="134"/>
      <c r="J163" s="134"/>
      <c r="K163" s="134"/>
      <c r="L163" s="134"/>
      <c r="M163" s="134"/>
      <c r="N163" s="133"/>
      <c r="O163" s="133"/>
      <c r="P163" s="133"/>
      <c r="Q163" s="133"/>
      <c r="R163" s="134"/>
      <c r="S163" s="134"/>
      <c r="T163" s="134"/>
      <c r="U163" s="134"/>
      <c r="V163" s="134"/>
      <c r="W163" s="134"/>
      <c r="X163" s="134"/>
      <c r="Y163" s="134"/>
      <c r="Z163" s="124"/>
      <c r="AA163" s="124"/>
      <c r="AB163" s="124"/>
      <c r="AC163" s="124"/>
      <c r="AD163" s="124"/>
      <c r="AE163" s="124"/>
      <c r="AF163" s="124"/>
      <c r="AG163" s="124" t="s">
        <v>143</v>
      </c>
      <c r="AH163" s="124">
        <v>0</v>
      </c>
      <c r="AI163" s="124"/>
      <c r="AJ163" s="124"/>
      <c r="AK163" s="124"/>
      <c r="AL163" s="124"/>
      <c r="AM163" s="124"/>
      <c r="AN163" s="124"/>
      <c r="AO163" s="124"/>
      <c r="AP163" s="124"/>
      <c r="AQ163" s="124"/>
      <c r="AR163" s="124"/>
      <c r="AS163" s="124"/>
      <c r="AT163" s="124"/>
      <c r="AU163" s="124"/>
      <c r="AV163" s="124"/>
      <c r="AW163" s="124"/>
      <c r="AX163" s="124"/>
      <c r="AY163" s="124"/>
      <c r="AZ163" s="124"/>
      <c r="BA163" s="124"/>
      <c r="BB163" s="124"/>
      <c r="BC163" s="124"/>
      <c r="BD163" s="124"/>
      <c r="BE163" s="124"/>
      <c r="BF163" s="124"/>
      <c r="BG163" s="124"/>
      <c r="BH163" s="124"/>
    </row>
    <row r="164" spans="1:60" outlineLevel="1">
      <c r="A164" s="153">
        <v>53</v>
      </c>
      <c r="B164" s="154" t="s">
        <v>318</v>
      </c>
      <c r="C164" s="160" t="s">
        <v>319</v>
      </c>
      <c r="D164" s="155" t="s">
        <v>151</v>
      </c>
      <c r="E164" s="156">
        <v>49.98</v>
      </c>
      <c r="F164" s="157"/>
      <c r="G164" s="158">
        <f>ROUND(E164*F164,2)</f>
        <v>0</v>
      </c>
      <c r="H164" s="135">
        <v>0</v>
      </c>
      <c r="I164" s="134">
        <f>ROUND(E164*H164,2)</f>
        <v>0</v>
      </c>
      <c r="J164" s="135">
        <v>74.7</v>
      </c>
      <c r="K164" s="134">
        <f>ROUND(E164*J164,2)</f>
        <v>3733.51</v>
      </c>
      <c r="L164" s="134">
        <v>21</v>
      </c>
      <c r="M164" s="134">
        <f>G164*(1+L164/100)</f>
        <v>0</v>
      </c>
      <c r="N164" s="133">
        <v>0</v>
      </c>
      <c r="O164" s="133">
        <f>ROUND(E164*N164,2)</f>
        <v>0</v>
      </c>
      <c r="P164" s="133">
        <v>1.2E-2</v>
      </c>
      <c r="Q164" s="133">
        <f>ROUND(E164*P164,2)</f>
        <v>0.6</v>
      </c>
      <c r="R164" s="134"/>
      <c r="S164" s="134" t="s">
        <v>141</v>
      </c>
      <c r="T164" s="134" t="s">
        <v>141</v>
      </c>
      <c r="U164" s="134">
        <v>0.13</v>
      </c>
      <c r="V164" s="134">
        <f>ROUND(E164*U164,2)</f>
        <v>6.5</v>
      </c>
      <c r="W164" s="134"/>
      <c r="X164" s="134" t="s">
        <v>128</v>
      </c>
      <c r="Y164" s="134" t="s">
        <v>129</v>
      </c>
      <c r="Z164" s="124"/>
      <c r="AA164" s="124"/>
      <c r="AB164" s="124"/>
      <c r="AC164" s="124"/>
      <c r="AD164" s="124"/>
      <c r="AE164" s="124"/>
      <c r="AF164" s="124"/>
      <c r="AG164" s="124" t="s">
        <v>130</v>
      </c>
      <c r="AH164" s="124"/>
      <c r="AI164" s="124"/>
      <c r="AJ164" s="124"/>
      <c r="AK164" s="124"/>
      <c r="AL164" s="124"/>
      <c r="AM164" s="124"/>
      <c r="AN164" s="124"/>
      <c r="AO164" s="124"/>
      <c r="AP164" s="124"/>
      <c r="AQ164" s="124"/>
      <c r="AR164" s="124"/>
      <c r="AS164" s="124"/>
      <c r="AT164" s="124"/>
      <c r="AU164" s="124"/>
      <c r="AV164" s="124"/>
      <c r="AW164" s="124"/>
      <c r="AX164" s="124"/>
      <c r="AY164" s="124"/>
      <c r="AZ164" s="124"/>
      <c r="BA164" s="124"/>
      <c r="BB164" s="124"/>
      <c r="BC164" s="124"/>
      <c r="BD164" s="124"/>
      <c r="BE164" s="124"/>
      <c r="BF164" s="124"/>
      <c r="BG164" s="124"/>
      <c r="BH164" s="124"/>
    </row>
    <row r="165" spans="1:60" outlineLevel="1">
      <c r="A165" s="147">
        <v>54</v>
      </c>
      <c r="B165" s="148" t="s">
        <v>320</v>
      </c>
      <c r="C165" s="161" t="s">
        <v>321</v>
      </c>
      <c r="D165" s="149" t="s">
        <v>151</v>
      </c>
      <c r="E165" s="150">
        <v>19.25</v>
      </c>
      <c r="F165" s="151"/>
      <c r="G165" s="152">
        <f>ROUND(E165*F165,2)</f>
        <v>0</v>
      </c>
      <c r="H165" s="135">
        <v>0</v>
      </c>
      <c r="I165" s="134">
        <f>ROUND(E165*H165,2)</f>
        <v>0</v>
      </c>
      <c r="J165" s="135">
        <v>269</v>
      </c>
      <c r="K165" s="134">
        <f>ROUND(E165*J165,2)</f>
        <v>5178.25</v>
      </c>
      <c r="L165" s="134">
        <v>21</v>
      </c>
      <c r="M165" s="134">
        <f>G165*(1+L165/100)</f>
        <v>0</v>
      </c>
      <c r="N165" s="133">
        <v>0</v>
      </c>
      <c r="O165" s="133">
        <f>ROUND(E165*N165,2)</f>
        <v>0</v>
      </c>
      <c r="P165" s="133">
        <v>5.0000000000000001E-3</v>
      </c>
      <c r="Q165" s="133">
        <f>ROUND(E165*P165,2)</f>
        <v>0.1</v>
      </c>
      <c r="R165" s="134"/>
      <c r="S165" s="134" t="s">
        <v>141</v>
      </c>
      <c r="T165" s="134" t="s">
        <v>141</v>
      </c>
      <c r="U165" s="134">
        <v>0.51</v>
      </c>
      <c r="V165" s="134">
        <f>ROUND(E165*U165,2)</f>
        <v>9.82</v>
      </c>
      <c r="W165" s="134"/>
      <c r="X165" s="134" t="s">
        <v>128</v>
      </c>
      <c r="Y165" s="134" t="s">
        <v>129</v>
      </c>
      <c r="Z165" s="124"/>
      <c r="AA165" s="124"/>
      <c r="AB165" s="124"/>
      <c r="AC165" s="124"/>
      <c r="AD165" s="124"/>
      <c r="AE165" s="124"/>
      <c r="AF165" s="124"/>
      <c r="AG165" s="124" t="s">
        <v>130</v>
      </c>
      <c r="AH165" s="124"/>
      <c r="AI165" s="124"/>
      <c r="AJ165" s="124"/>
      <c r="AK165" s="124"/>
      <c r="AL165" s="124"/>
      <c r="AM165" s="124"/>
      <c r="AN165" s="124"/>
      <c r="AO165" s="124"/>
      <c r="AP165" s="124"/>
      <c r="AQ165" s="124"/>
      <c r="AR165" s="124"/>
      <c r="AS165" s="124"/>
      <c r="AT165" s="124"/>
      <c r="AU165" s="124"/>
      <c r="AV165" s="124"/>
      <c r="AW165" s="124"/>
      <c r="AX165" s="124"/>
      <c r="AY165" s="124"/>
      <c r="AZ165" s="124"/>
      <c r="BA165" s="124"/>
      <c r="BB165" s="124"/>
      <c r="BC165" s="124"/>
      <c r="BD165" s="124"/>
      <c r="BE165" s="124"/>
      <c r="BF165" s="124"/>
      <c r="BG165" s="124"/>
      <c r="BH165" s="124"/>
    </row>
    <row r="166" spans="1:60" outlineLevel="2">
      <c r="A166" s="131"/>
      <c r="B166" s="132"/>
      <c r="C166" s="162" t="s">
        <v>322</v>
      </c>
      <c r="D166" s="136"/>
      <c r="E166" s="137"/>
      <c r="F166" s="134"/>
      <c r="G166" s="134"/>
      <c r="H166" s="134"/>
      <c r="I166" s="134"/>
      <c r="J166" s="134"/>
      <c r="K166" s="134"/>
      <c r="L166" s="134"/>
      <c r="M166" s="134"/>
      <c r="N166" s="133"/>
      <c r="O166" s="133"/>
      <c r="P166" s="133"/>
      <c r="Q166" s="133"/>
      <c r="R166" s="134"/>
      <c r="S166" s="134"/>
      <c r="T166" s="134"/>
      <c r="U166" s="134"/>
      <c r="V166" s="134"/>
      <c r="W166" s="134"/>
      <c r="X166" s="134"/>
      <c r="Y166" s="134"/>
      <c r="Z166" s="124"/>
      <c r="AA166" s="124"/>
      <c r="AB166" s="124"/>
      <c r="AC166" s="124"/>
      <c r="AD166" s="124"/>
      <c r="AE166" s="124"/>
      <c r="AF166" s="124"/>
      <c r="AG166" s="124" t="s">
        <v>143</v>
      </c>
      <c r="AH166" s="124">
        <v>0</v>
      </c>
      <c r="AI166" s="124"/>
      <c r="AJ166" s="124"/>
      <c r="AK166" s="124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  <c r="AV166" s="124"/>
      <c r="AW166" s="124"/>
      <c r="AX166" s="124"/>
      <c r="AY166" s="124"/>
      <c r="AZ166" s="124"/>
      <c r="BA166" s="124"/>
      <c r="BB166" s="124"/>
      <c r="BC166" s="124"/>
      <c r="BD166" s="124"/>
      <c r="BE166" s="124"/>
      <c r="BF166" s="124"/>
      <c r="BG166" s="124"/>
      <c r="BH166" s="124"/>
    </row>
    <row r="167" spans="1:60" outlineLevel="3">
      <c r="A167" s="131"/>
      <c r="B167" s="132"/>
      <c r="C167" s="162" t="s">
        <v>243</v>
      </c>
      <c r="D167" s="136"/>
      <c r="E167" s="137">
        <v>19.25</v>
      </c>
      <c r="F167" s="134"/>
      <c r="G167" s="134"/>
      <c r="H167" s="134"/>
      <c r="I167" s="134"/>
      <c r="J167" s="134"/>
      <c r="K167" s="134"/>
      <c r="L167" s="134"/>
      <c r="M167" s="134"/>
      <c r="N167" s="133"/>
      <c r="O167" s="133"/>
      <c r="P167" s="133"/>
      <c r="Q167" s="133"/>
      <c r="R167" s="134"/>
      <c r="S167" s="134"/>
      <c r="T167" s="134"/>
      <c r="U167" s="134"/>
      <c r="V167" s="134"/>
      <c r="W167" s="134"/>
      <c r="X167" s="134"/>
      <c r="Y167" s="134"/>
      <c r="Z167" s="124"/>
      <c r="AA167" s="124"/>
      <c r="AB167" s="124"/>
      <c r="AC167" s="124"/>
      <c r="AD167" s="124"/>
      <c r="AE167" s="124"/>
      <c r="AF167" s="124"/>
      <c r="AG167" s="124" t="s">
        <v>143</v>
      </c>
      <c r="AH167" s="124">
        <v>0</v>
      </c>
      <c r="AI167" s="124"/>
      <c r="AJ167" s="124"/>
      <c r="AK167" s="124"/>
      <c r="AL167" s="124"/>
      <c r="AM167" s="124"/>
      <c r="AN167" s="124"/>
      <c r="AO167" s="124"/>
      <c r="AP167" s="124"/>
      <c r="AQ167" s="124"/>
      <c r="AR167" s="124"/>
      <c r="AS167" s="124"/>
      <c r="AT167" s="124"/>
      <c r="AU167" s="124"/>
      <c r="AV167" s="124"/>
      <c r="AW167" s="124"/>
      <c r="AX167" s="124"/>
      <c r="AY167" s="124"/>
      <c r="AZ167" s="124"/>
      <c r="BA167" s="124"/>
      <c r="BB167" s="124"/>
      <c r="BC167" s="124"/>
      <c r="BD167" s="124"/>
      <c r="BE167" s="124"/>
      <c r="BF167" s="124"/>
      <c r="BG167" s="124"/>
      <c r="BH167" s="124"/>
    </row>
    <row r="168" spans="1:60" outlineLevel="1">
      <c r="A168" s="153">
        <v>55</v>
      </c>
      <c r="B168" s="154" t="s">
        <v>323</v>
      </c>
      <c r="C168" s="160" t="s">
        <v>324</v>
      </c>
      <c r="D168" s="155" t="s">
        <v>151</v>
      </c>
      <c r="E168" s="156">
        <v>19.25</v>
      </c>
      <c r="F168" s="157"/>
      <c r="G168" s="158">
        <f>ROUND(E168*F168,2)</f>
        <v>0</v>
      </c>
      <c r="H168" s="135">
        <v>0</v>
      </c>
      <c r="I168" s="134">
        <f>ROUND(E168*H168,2)</f>
        <v>0</v>
      </c>
      <c r="J168" s="135">
        <v>57.4</v>
      </c>
      <c r="K168" s="134">
        <f>ROUND(E168*J168,2)</f>
        <v>1104.95</v>
      </c>
      <c r="L168" s="134">
        <v>21</v>
      </c>
      <c r="M168" s="134">
        <f>G168*(1+L168/100)</f>
        <v>0</v>
      </c>
      <c r="N168" s="133">
        <v>0</v>
      </c>
      <c r="O168" s="133">
        <f>ROUND(E168*N168,2)</f>
        <v>0</v>
      </c>
      <c r="P168" s="133">
        <v>2E-3</v>
      </c>
      <c r="Q168" s="133">
        <f>ROUND(E168*P168,2)</f>
        <v>0.04</v>
      </c>
      <c r="R168" s="134"/>
      <c r="S168" s="134" t="s">
        <v>141</v>
      </c>
      <c r="T168" s="134" t="s">
        <v>141</v>
      </c>
      <c r="U168" s="134">
        <v>0.1</v>
      </c>
      <c r="V168" s="134">
        <f>ROUND(E168*U168,2)</f>
        <v>1.93</v>
      </c>
      <c r="W168" s="134"/>
      <c r="X168" s="134" t="s">
        <v>128</v>
      </c>
      <c r="Y168" s="134" t="s">
        <v>129</v>
      </c>
      <c r="Z168" s="124"/>
      <c r="AA168" s="124"/>
      <c r="AB168" s="124"/>
      <c r="AC168" s="124"/>
      <c r="AD168" s="124"/>
      <c r="AE168" s="124"/>
      <c r="AF168" s="124"/>
      <c r="AG168" s="124" t="s">
        <v>130</v>
      </c>
      <c r="AH168" s="124"/>
      <c r="AI168" s="124"/>
      <c r="AJ168" s="124"/>
      <c r="AK168" s="124"/>
      <c r="AL168" s="124"/>
      <c r="AM168" s="124"/>
      <c r="AN168" s="124"/>
      <c r="AO168" s="124"/>
      <c r="AP168" s="124"/>
      <c r="AQ168" s="124"/>
      <c r="AR168" s="124"/>
      <c r="AS168" s="124"/>
      <c r="AT168" s="124"/>
      <c r="AU168" s="124"/>
      <c r="AV168" s="124"/>
      <c r="AW168" s="124"/>
      <c r="AX168" s="124"/>
      <c r="AY168" s="124"/>
      <c r="AZ168" s="124"/>
      <c r="BA168" s="124"/>
      <c r="BB168" s="124"/>
      <c r="BC168" s="124"/>
      <c r="BD168" s="124"/>
      <c r="BE168" s="124"/>
      <c r="BF168" s="124"/>
      <c r="BG168" s="124"/>
      <c r="BH168" s="124"/>
    </row>
    <row r="169" spans="1:60">
      <c r="A169" s="140" t="s">
        <v>121</v>
      </c>
      <c r="B169" s="141" t="s">
        <v>79</v>
      </c>
      <c r="C169" s="159" t="s">
        <v>80</v>
      </c>
      <c r="D169" s="142"/>
      <c r="E169" s="143"/>
      <c r="F169" s="144"/>
      <c r="G169" s="145">
        <f>SUMIF(AG170:AG180,"&lt;&gt;NOR",G170:G180)</f>
        <v>0</v>
      </c>
      <c r="H169" s="139"/>
      <c r="I169" s="139">
        <f>SUM(I170:I180)</f>
        <v>13543.28</v>
      </c>
      <c r="J169" s="139"/>
      <c r="K169" s="139">
        <f>SUM(K170:K180)</f>
        <v>10520.05</v>
      </c>
      <c r="L169" s="139"/>
      <c r="M169" s="139">
        <f>SUM(M170:M180)</f>
        <v>0</v>
      </c>
      <c r="N169" s="138"/>
      <c r="O169" s="138">
        <f>SUM(O170:O180)</f>
        <v>0.35000000000000003</v>
      </c>
      <c r="P169" s="138"/>
      <c r="Q169" s="138">
        <f>SUM(Q170:Q180)</f>
        <v>0</v>
      </c>
      <c r="R169" s="139"/>
      <c r="S169" s="139"/>
      <c r="T169" s="139"/>
      <c r="U169" s="139"/>
      <c r="V169" s="139">
        <f>SUM(V170:V180)</f>
        <v>15.490000000000002</v>
      </c>
      <c r="W169" s="139"/>
      <c r="X169" s="139"/>
      <c r="Y169" s="139"/>
      <c r="AG169" t="s">
        <v>122</v>
      </c>
    </row>
    <row r="170" spans="1:60" outlineLevel="1">
      <c r="A170" s="153">
        <v>56</v>
      </c>
      <c r="B170" s="154" t="s">
        <v>325</v>
      </c>
      <c r="C170" s="160" t="s">
        <v>326</v>
      </c>
      <c r="D170" s="155" t="s">
        <v>151</v>
      </c>
      <c r="E170" s="156">
        <v>13.09</v>
      </c>
      <c r="F170" s="157"/>
      <c r="G170" s="158">
        <f>ROUND(E170*F170,2)</f>
        <v>0</v>
      </c>
      <c r="H170" s="135">
        <v>25.7</v>
      </c>
      <c r="I170" s="134">
        <f>ROUND(E170*H170,2)</f>
        <v>336.41</v>
      </c>
      <c r="J170" s="135">
        <v>28.7</v>
      </c>
      <c r="K170" s="134">
        <f>ROUND(E170*J170,2)</f>
        <v>375.68</v>
      </c>
      <c r="L170" s="134">
        <v>21</v>
      </c>
      <c r="M170" s="134">
        <f>G170*(1+L170/100)</f>
        <v>0</v>
      </c>
      <c r="N170" s="133">
        <v>2.1000000000000001E-4</v>
      </c>
      <c r="O170" s="133">
        <f>ROUND(E170*N170,2)</f>
        <v>0</v>
      </c>
      <c r="P170" s="133">
        <v>0</v>
      </c>
      <c r="Q170" s="133">
        <f>ROUND(E170*P170,2)</f>
        <v>0</v>
      </c>
      <c r="R170" s="134"/>
      <c r="S170" s="134" t="s">
        <v>141</v>
      </c>
      <c r="T170" s="134" t="s">
        <v>141</v>
      </c>
      <c r="U170" s="134">
        <v>0.05</v>
      </c>
      <c r="V170" s="134">
        <f>ROUND(E170*U170,2)</f>
        <v>0.65</v>
      </c>
      <c r="W170" s="134"/>
      <c r="X170" s="134" t="s">
        <v>128</v>
      </c>
      <c r="Y170" s="134" t="s">
        <v>129</v>
      </c>
      <c r="Z170" s="124"/>
      <c r="AA170" s="124"/>
      <c r="AB170" s="124"/>
      <c r="AC170" s="124"/>
      <c r="AD170" s="124"/>
      <c r="AE170" s="124"/>
      <c r="AF170" s="124"/>
      <c r="AG170" s="124" t="s">
        <v>280</v>
      </c>
      <c r="AH170" s="124"/>
      <c r="AI170" s="124"/>
      <c r="AJ170" s="124"/>
      <c r="AK170" s="124"/>
      <c r="AL170" s="124"/>
      <c r="AM170" s="124"/>
      <c r="AN170" s="124"/>
      <c r="AO170" s="124"/>
      <c r="AP170" s="124"/>
      <c r="AQ170" s="124"/>
      <c r="AR170" s="124"/>
      <c r="AS170" s="124"/>
      <c r="AT170" s="124"/>
      <c r="AU170" s="124"/>
      <c r="AV170" s="124"/>
      <c r="AW170" s="124"/>
      <c r="AX170" s="124"/>
      <c r="AY170" s="124"/>
      <c r="AZ170" s="124"/>
      <c r="BA170" s="124"/>
      <c r="BB170" s="124"/>
      <c r="BC170" s="124"/>
      <c r="BD170" s="124"/>
      <c r="BE170" s="124"/>
      <c r="BF170" s="124"/>
      <c r="BG170" s="124"/>
      <c r="BH170" s="124"/>
    </row>
    <row r="171" spans="1:60" ht="22.5" outlineLevel="1">
      <c r="A171" s="147">
        <v>57</v>
      </c>
      <c r="B171" s="148" t="s">
        <v>327</v>
      </c>
      <c r="C171" s="161" t="s">
        <v>328</v>
      </c>
      <c r="D171" s="149" t="s">
        <v>151</v>
      </c>
      <c r="E171" s="150">
        <v>13.09</v>
      </c>
      <c r="F171" s="151"/>
      <c r="G171" s="152">
        <f>ROUND(E171*F171,2)</f>
        <v>0</v>
      </c>
      <c r="H171" s="135">
        <v>183.15</v>
      </c>
      <c r="I171" s="134">
        <f>ROUND(E171*H171,2)</f>
        <v>2397.4299999999998</v>
      </c>
      <c r="J171" s="135">
        <v>561.85</v>
      </c>
      <c r="K171" s="134">
        <f>ROUND(E171*J171,2)</f>
        <v>7354.62</v>
      </c>
      <c r="L171" s="134">
        <v>21</v>
      </c>
      <c r="M171" s="134">
        <f>G171*(1+L171/100)</f>
        <v>0</v>
      </c>
      <c r="N171" s="133">
        <v>5.0400000000000002E-3</v>
      </c>
      <c r="O171" s="133">
        <f>ROUND(E171*N171,2)</f>
        <v>7.0000000000000007E-2</v>
      </c>
      <c r="P171" s="133">
        <v>0</v>
      </c>
      <c r="Q171" s="133">
        <f>ROUND(E171*P171,2)</f>
        <v>0</v>
      </c>
      <c r="R171" s="134"/>
      <c r="S171" s="134" t="s">
        <v>141</v>
      </c>
      <c r="T171" s="134" t="s">
        <v>141</v>
      </c>
      <c r="U171" s="134">
        <v>0.97799999999999998</v>
      </c>
      <c r="V171" s="134">
        <f>ROUND(E171*U171,2)</f>
        <v>12.8</v>
      </c>
      <c r="W171" s="134"/>
      <c r="X171" s="134" t="s">
        <v>128</v>
      </c>
      <c r="Y171" s="134" t="s">
        <v>129</v>
      </c>
      <c r="Z171" s="124"/>
      <c r="AA171" s="124"/>
      <c r="AB171" s="124"/>
      <c r="AC171" s="124"/>
      <c r="AD171" s="124"/>
      <c r="AE171" s="124"/>
      <c r="AF171" s="124"/>
      <c r="AG171" s="124" t="s">
        <v>280</v>
      </c>
      <c r="AH171" s="124"/>
      <c r="AI171" s="124"/>
      <c r="AJ171" s="124"/>
      <c r="AK171" s="124"/>
      <c r="AL171" s="124"/>
      <c r="AM171" s="124"/>
      <c r="AN171" s="124"/>
      <c r="AO171" s="124"/>
      <c r="AP171" s="124"/>
      <c r="AQ171" s="124"/>
      <c r="AR171" s="124"/>
      <c r="AS171" s="124"/>
      <c r="AT171" s="124"/>
      <c r="AU171" s="124"/>
      <c r="AV171" s="124"/>
      <c r="AW171" s="124"/>
      <c r="AX171" s="124"/>
      <c r="AY171" s="124"/>
      <c r="AZ171" s="124"/>
      <c r="BA171" s="124"/>
      <c r="BB171" s="124"/>
      <c r="BC171" s="124"/>
      <c r="BD171" s="124"/>
      <c r="BE171" s="124"/>
      <c r="BF171" s="124"/>
      <c r="BG171" s="124"/>
      <c r="BH171" s="124"/>
    </row>
    <row r="172" spans="1:60" outlineLevel="2">
      <c r="A172" s="131"/>
      <c r="B172" s="132"/>
      <c r="C172" s="162" t="s">
        <v>183</v>
      </c>
      <c r="D172" s="136"/>
      <c r="E172" s="137"/>
      <c r="F172" s="134"/>
      <c r="G172" s="134"/>
      <c r="H172" s="134"/>
      <c r="I172" s="134"/>
      <c r="J172" s="134"/>
      <c r="K172" s="134"/>
      <c r="L172" s="134"/>
      <c r="M172" s="134"/>
      <c r="N172" s="133"/>
      <c r="O172" s="133"/>
      <c r="P172" s="133"/>
      <c r="Q172" s="133"/>
      <c r="R172" s="134"/>
      <c r="S172" s="134"/>
      <c r="T172" s="134"/>
      <c r="U172" s="134"/>
      <c r="V172" s="134"/>
      <c r="W172" s="134"/>
      <c r="X172" s="134"/>
      <c r="Y172" s="134"/>
      <c r="Z172" s="124"/>
      <c r="AA172" s="124"/>
      <c r="AB172" s="124"/>
      <c r="AC172" s="124"/>
      <c r="AD172" s="124"/>
      <c r="AE172" s="124"/>
      <c r="AF172" s="124"/>
      <c r="AG172" s="124" t="s">
        <v>143</v>
      </c>
      <c r="AH172" s="124">
        <v>0</v>
      </c>
      <c r="AI172" s="124"/>
      <c r="AJ172" s="124"/>
      <c r="AK172" s="124"/>
      <c r="AL172" s="124"/>
      <c r="AM172" s="124"/>
      <c r="AN172" s="124"/>
      <c r="AO172" s="124"/>
      <c r="AP172" s="124"/>
      <c r="AQ172" s="124"/>
      <c r="AR172" s="124"/>
      <c r="AS172" s="124"/>
      <c r="AT172" s="124"/>
      <c r="AU172" s="124"/>
      <c r="AV172" s="124"/>
      <c r="AW172" s="124"/>
      <c r="AX172" s="124"/>
      <c r="AY172" s="124"/>
      <c r="AZ172" s="124"/>
      <c r="BA172" s="124"/>
      <c r="BB172" s="124"/>
      <c r="BC172" s="124"/>
      <c r="BD172" s="124"/>
      <c r="BE172" s="124"/>
      <c r="BF172" s="124"/>
      <c r="BG172" s="124"/>
      <c r="BH172" s="124"/>
    </row>
    <row r="173" spans="1:60" outlineLevel="3">
      <c r="A173" s="131"/>
      <c r="B173" s="132"/>
      <c r="C173" s="162" t="s">
        <v>184</v>
      </c>
      <c r="D173" s="136"/>
      <c r="E173" s="137">
        <v>13.09</v>
      </c>
      <c r="F173" s="134"/>
      <c r="G173" s="134"/>
      <c r="H173" s="134"/>
      <c r="I173" s="134"/>
      <c r="J173" s="134"/>
      <c r="K173" s="134"/>
      <c r="L173" s="134"/>
      <c r="M173" s="134"/>
      <c r="N173" s="133"/>
      <c r="O173" s="133"/>
      <c r="P173" s="133"/>
      <c r="Q173" s="133"/>
      <c r="R173" s="134"/>
      <c r="S173" s="134"/>
      <c r="T173" s="134"/>
      <c r="U173" s="134"/>
      <c r="V173" s="134"/>
      <c r="W173" s="134"/>
      <c r="X173" s="134"/>
      <c r="Y173" s="134"/>
      <c r="Z173" s="124"/>
      <c r="AA173" s="124"/>
      <c r="AB173" s="124"/>
      <c r="AC173" s="124"/>
      <c r="AD173" s="124"/>
      <c r="AE173" s="124"/>
      <c r="AF173" s="124"/>
      <c r="AG173" s="124" t="s">
        <v>143</v>
      </c>
      <c r="AH173" s="124">
        <v>0</v>
      </c>
      <c r="AI173" s="124"/>
      <c r="AJ173" s="124"/>
      <c r="AK173" s="124"/>
      <c r="AL173" s="124"/>
      <c r="AM173" s="124"/>
      <c r="AN173" s="124"/>
      <c r="AO173" s="124"/>
      <c r="AP173" s="124"/>
      <c r="AQ173" s="124"/>
      <c r="AR173" s="124"/>
      <c r="AS173" s="124"/>
      <c r="AT173" s="124"/>
      <c r="AU173" s="124"/>
      <c r="AV173" s="124"/>
      <c r="AW173" s="124"/>
      <c r="AX173" s="124"/>
      <c r="AY173" s="124"/>
      <c r="AZ173" s="124"/>
      <c r="BA173" s="124"/>
      <c r="BB173" s="124"/>
      <c r="BC173" s="124"/>
      <c r="BD173" s="124"/>
      <c r="BE173" s="124"/>
      <c r="BF173" s="124"/>
      <c r="BG173" s="124"/>
      <c r="BH173" s="124"/>
    </row>
    <row r="174" spans="1:60" outlineLevel="1">
      <c r="A174" s="153">
        <v>58</v>
      </c>
      <c r="B174" s="154" t="s">
        <v>329</v>
      </c>
      <c r="C174" s="160" t="s">
        <v>330</v>
      </c>
      <c r="D174" s="155" t="s">
        <v>158</v>
      </c>
      <c r="E174" s="156">
        <v>15</v>
      </c>
      <c r="F174" s="157"/>
      <c r="G174" s="158">
        <f>ROUND(E174*F174,2)</f>
        <v>0</v>
      </c>
      <c r="H174" s="135">
        <v>39.42</v>
      </c>
      <c r="I174" s="134">
        <f>ROUND(E174*H174,2)</f>
        <v>591.29999999999995</v>
      </c>
      <c r="J174" s="135">
        <v>40.18</v>
      </c>
      <c r="K174" s="134">
        <f>ROUND(E174*J174,2)</f>
        <v>602.70000000000005</v>
      </c>
      <c r="L174" s="134">
        <v>21</v>
      </c>
      <c r="M174" s="134">
        <f>G174*(1+L174/100)</f>
        <v>0</v>
      </c>
      <c r="N174" s="133">
        <v>4.0000000000000003E-5</v>
      </c>
      <c r="O174" s="133">
        <f>ROUND(E174*N174,2)</f>
        <v>0</v>
      </c>
      <c r="P174" s="133">
        <v>0</v>
      </c>
      <c r="Q174" s="133">
        <f>ROUND(E174*P174,2)</f>
        <v>0</v>
      </c>
      <c r="R174" s="134"/>
      <c r="S174" s="134" t="s">
        <v>141</v>
      </c>
      <c r="T174" s="134" t="s">
        <v>141</v>
      </c>
      <c r="U174" s="134">
        <v>7.0000000000000007E-2</v>
      </c>
      <c r="V174" s="134">
        <f>ROUND(E174*U174,2)</f>
        <v>1.05</v>
      </c>
      <c r="W174" s="134"/>
      <c r="X174" s="134" t="s">
        <v>128</v>
      </c>
      <c r="Y174" s="134" t="s">
        <v>129</v>
      </c>
      <c r="Z174" s="124"/>
      <c r="AA174" s="124"/>
      <c r="AB174" s="124"/>
      <c r="AC174" s="124"/>
      <c r="AD174" s="124"/>
      <c r="AE174" s="124"/>
      <c r="AF174" s="124"/>
      <c r="AG174" s="124" t="s">
        <v>280</v>
      </c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</row>
    <row r="175" spans="1:60" outlineLevel="1">
      <c r="A175" s="153">
        <v>59</v>
      </c>
      <c r="B175" s="154" t="s">
        <v>331</v>
      </c>
      <c r="C175" s="160" t="s">
        <v>332</v>
      </c>
      <c r="D175" s="155" t="s">
        <v>151</v>
      </c>
      <c r="E175" s="156">
        <v>13.09</v>
      </c>
      <c r="F175" s="157"/>
      <c r="G175" s="158">
        <f>ROUND(E175*F175,2)</f>
        <v>0</v>
      </c>
      <c r="H175" s="135">
        <v>0</v>
      </c>
      <c r="I175" s="134">
        <f>ROUND(E175*H175,2)</f>
        <v>0</v>
      </c>
      <c r="J175" s="135">
        <v>17.3</v>
      </c>
      <c r="K175" s="134">
        <f>ROUND(E175*J175,2)</f>
        <v>226.46</v>
      </c>
      <c r="L175" s="134">
        <v>21</v>
      </c>
      <c r="M175" s="134">
        <f>G175*(1+L175/100)</f>
        <v>0</v>
      </c>
      <c r="N175" s="133">
        <v>0</v>
      </c>
      <c r="O175" s="133">
        <f>ROUND(E175*N175,2)</f>
        <v>0</v>
      </c>
      <c r="P175" s="133">
        <v>0</v>
      </c>
      <c r="Q175" s="133">
        <f>ROUND(E175*P175,2)</f>
        <v>0</v>
      </c>
      <c r="R175" s="134"/>
      <c r="S175" s="134" t="s">
        <v>141</v>
      </c>
      <c r="T175" s="134" t="s">
        <v>141</v>
      </c>
      <c r="U175" s="134">
        <v>0.03</v>
      </c>
      <c r="V175" s="134">
        <f>ROUND(E175*U175,2)</f>
        <v>0.39</v>
      </c>
      <c r="W175" s="134"/>
      <c r="X175" s="134" t="s">
        <v>128</v>
      </c>
      <c r="Y175" s="134" t="s">
        <v>129</v>
      </c>
      <c r="Z175" s="124"/>
      <c r="AA175" s="124"/>
      <c r="AB175" s="124"/>
      <c r="AC175" s="124"/>
      <c r="AD175" s="124"/>
      <c r="AE175" s="124"/>
      <c r="AF175" s="124"/>
      <c r="AG175" s="124" t="s">
        <v>280</v>
      </c>
      <c r="AH175" s="124"/>
      <c r="AI175" s="124"/>
      <c r="AJ175" s="124"/>
      <c r="AK175" s="124"/>
      <c r="AL175" s="124"/>
      <c r="AM175" s="124"/>
      <c r="AN175" s="124"/>
      <c r="AO175" s="124"/>
      <c r="AP175" s="124"/>
      <c r="AQ175" s="124"/>
      <c r="AR175" s="124"/>
      <c r="AS175" s="124"/>
      <c r="AT175" s="124"/>
      <c r="AU175" s="124"/>
      <c r="AV175" s="124"/>
      <c r="AW175" s="124"/>
      <c r="AX175" s="124"/>
      <c r="AY175" s="124"/>
      <c r="AZ175" s="124"/>
      <c r="BA175" s="124"/>
      <c r="BB175" s="124"/>
      <c r="BC175" s="124"/>
      <c r="BD175" s="124"/>
      <c r="BE175" s="124"/>
      <c r="BF175" s="124"/>
      <c r="BG175" s="124"/>
      <c r="BH175" s="124"/>
    </row>
    <row r="176" spans="1:60" ht="22.5" outlineLevel="1">
      <c r="A176" s="147">
        <v>60</v>
      </c>
      <c r="B176" s="148" t="s">
        <v>333</v>
      </c>
      <c r="C176" s="161" t="s">
        <v>334</v>
      </c>
      <c r="D176" s="149" t="s">
        <v>158</v>
      </c>
      <c r="E176" s="150">
        <v>4</v>
      </c>
      <c r="F176" s="151"/>
      <c r="G176" s="152">
        <f>ROUND(E176*F176,2)</f>
        <v>0</v>
      </c>
      <c r="H176" s="135">
        <v>185.9</v>
      </c>
      <c r="I176" s="134">
        <f>ROUND(E176*H176,2)</f>
        <v>743.6</v>
      </c>
      <c r="J176" s="135">
        <v>86.1</v>
      </c>
      <c r="K176" s="134">
        <f>ROUND(E176*J176,2)</f>
        <v>344.4</v>
      </c>
      <c r="L176" s="134">
        <v>21</v>
      </c>
      <c r="M176" s="134">
        <f>G176*(1+L176/100)</f>
        <v>0</v>
      </c>
      <c r="N176" s="133">
        <v>1.7000000000000001E-4</v>
      </c>
      <c r="O176" s="133">
        <f>ROUND(E176*N176,2)</f>
        <v>0</v>
      </c>
      <c r="P176" s="133">
        <v>0</v>
      </c>
      <c r="Q176" s="133">
        <f>ROUND(E176*P176,2)</f>
        <v>0</v>
      </c>
      <c r="R176" s="134"/>
      <c r="S176" s="134" t="s">
        <v>141</v>
      </c>
      <c r="T176" s="134" t="s">
        <v>141</v>
      </c>
      <c r="U176" s="134">
        <v>0.15</v>
      </c>
      <c r="V176" s="134">
        <f>ROUND(E176*U176,2)</f>
        <v>0.6</v>
      </c>
      <c r="W176" s="134"/>
      <c r="X176" s="134" t="s">
        <v>128</v>
      </c>
      <c r="Y176" s="134" t="s">
        <v>129</v>
      </c>
      <c r="Z176" s="124"/>
      <c r="AA176" s="124"/>
      <c r="AB176" s="124"/>
      <c r="AC176" s="124"/>
      <c r="AD176" s="124"/>
      <c r="AE176" s="124"/>
      <c r="AF176" s="124"/>
      <c r="AG176" s="124" t="s">
        <v>130</v>
      </c>
      <c r="AH176" s="124"/>
      <c r="AI176" s="124"/>
      <c r="AJ176" s="124"/>
      <c r="AK176" s="124"/>
      <c r="AL176" s="124"/>
      <c r="AM176" s="124"/>
      <c r="AN176" s="124"/>
      <c r="AO176" s="124"/>
      <c r="AP176" s="124"/>
      <c r="AQ176" s="124"/>
      <c r="AR176" s="124"/>
      <c r="AS176" s="124"/>
      <c r="AT176" s="124"/>
      <c r="AU176" s="124"/>
      <c r="AV176" s="124"/>
      <c r="AW176" s="124"/>
      <c r="AX176" s="124"/>
      <c r="AY176" s="124"/>
      <c r="AZ176" s="124"/>
      <c r="BA176" s="124"/>
      <c r="BB176" s="124"/>
      <c r="BC176" s="124"/>
      <c r="BD176" s="124"/>
      <c r="BE176" s="124"/>
      <c r="BF176" s="124"/>
      <c r="BG176" s="124"/>
      <c r="BH176" s="124"/>
    </row>
    <row r="177" spans="1:60" outlineLevel="2">
      <c r="A177" s="131"/>
      <c r="B177" s="132"/>
      <c r="C177" s="162" t="s">
        <v>335</v>
      </c>
      <c r="D177" s="136"/>
      <c r="E177" s="137">
        <v>4</v>
      </c>
      <c r="F177" s="134"/>
      <c r="G177" s="134"/>
      <c r="H177" s="134"/>
      <c r="I177" s="134"/>
      <c r="J177" s="134"/>
      <c r="K177" s="134"/>
      <c r="L177" s="134"/>
      <c r="M177" s="134"/>
      <c r="N177" s="133"/>
      <c r="O177" s="133"/>
      <c r="P177" s="133"/>
      <c r="Q177" s="133"/>
      <c r="R177" s="134"/>
      <c r="S177" s="134"/>
      <c r="T177" s="134"/>
      <c r="U177" s="134"/>
      <c r="V177" s="134"/>
      <c r="W177" s="134"/>
      <c r="X177" s="134"/>
      <c r="Y177" s="134"/>
      <c r="Z177" s="124"/>
      <c r="AA177" s="124"/>
      <c r="AB177" s="124"/>
      <c r="AC177" s="124"/>
      <c r="AD177" s="124"/>
      <c r="AE177" s="124"/>
      <c r="AF177" s="124"/>
      <c r="AG177" s="124" t="s">
        <v>143</v>
      </c>
      <c r="AH177" s="124">
        <v>0</v>
      </c>
      <c r="AI177" s="124"/>
      <c r="AJ177" s="124"/>
      <c r="AK177" s="124"/>
      <c r="AL177" s="124"/>
      <c r="AM177" s="124"/>
      <c r="AN177" s="124"/>
      <c r="AO177" s="124"/>
      <c r="AP177" s="124"/>
      <c r="AQ177" s="124"/>
      <c r="AR177" s="124"/>
      <c r="AS177" s="124"/>
      <c r="AT177" s="124"/>
      <c r="AU177" s="124"/>
      <c r="AV177" s="124"/>
      <c r="AW177" s="124"/>
      <c r="AX177" s="124"/>
      <c r="AY177" s="124"/>
      <c r="AZ177" s="124"/>
      <c r="BA177" s="124"/>
      <c r="BB177" s="124"/>
      <c r="BC177" s="124"/>
      <c r="BD177" s="124"/>
      <c r="BE177" s="124"/>
      <c r="BF177" s="124"/>
      <c r="BG177" s="124"/>
      <c r="BH177" s="124"/>
    </row>
    <row r="178" spans="1:60" outlineLevel="1">
      <c r="A178" s="147">
        <v>61</v>
      </c>
      <c r="B178" s="148" t="s">
        <v>336</v>
      </c>
      <c r="C178" s="161" t="s">
        <v>337</v>
      </c>
      <c r="D178" s="149" t="s">
        <v>151</v>
      </c>
      <c r="E178" s="150">
        <v>14.398999999999999</v>
      </c>
      <c r="F178" s="151"/>
      <c r="G178" s="152">
        <f>ROUND(E178*F178,2)</f>
        <v>0</v>
      </c>
      <c r="H178" s="135">
        <v>658</v>
      </c>
      <c r="I178" s="134">
        <f>ROUND(E178*H178,2)</f>
        <v>9474.5400000000009</v>
      </c>
      <c r="J178" s="135">
        <v>0</v>
      </c>
      <c r="K178" s="134">
        <f>ROUND(E178*J178,2)</f>
        <v>0</v>
      </c>
      <c r="L178" s="134">
        <v>21</v>
      </c>
      <c r="M178" s="134">
        <f>G178*(1+L178/100)</f>
        <v>0</v>
      </c>
      <c r="N178" s="133">
        <v>1.9199999999999998E-2</v>
      </c>
      <c r="O178" s="133">
        <f>ROUND(E178*N178,2)</f>
        <v>0.28000000000000003</v>
      </c>
      <c r="P178" s="133">
        <v>0</v>
      </c>
      <c r="Q178" s="133">
        <f>ROUND(E178*P178,2)</f>
        <v>0</v>
      </c>
      <c r="R178" s="134"/>
      <c r="S178" s="134" t="s">
        <v>126</v>
      </c>
      <c r="T178" s="134" t="s">
        <v>141</v>
      </c>
      <c r="U178" s="134">
        <v>0</v>
      </c>
      <c r="V178" s="134">
        <f>ROUND(E178*U178,2)</f>
        <v>0</v>
      </c>
      <c r="W178" s="134"/>
      <c r="X178" s="134" t="s">
        <v>338</v>
      </c>
      <c r="Y178" s="134" t="s">
        <v>129</v>
      </c>
      <c r="Z178" s="124"/>
      <c r="AA178" s="124"/>
      <c r="AB178" s="124"/>
      <c r="AC178" s="124"/>
      <c r="AD178" s="124"/>
      <c r="AE178" s="124"/>
      <c r="AF178" s="124"/>
      <c r="AG178" s="124" t="s">
        <v>339</v>
      </c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</row>
    <row r="179" spans="1:60" outlineLevel="2">
      <c r="A179" s="131"/>
      <c r="B179" s="132"/>
      <c r="C179" s="162" t="s">
        <v>340</v>
      </c>
      <c r="D179" s="136"/>
      <c r="E179" s="137">
        <v>14.398999999999999</v>
      </c>
      <c r="F179" s="134"/>
      <c r="G179" s="134"/>
      <c r="H179" s="134"/>
      <c r="I179" s="134"/>
      <c r="J179" s="134"/>
      <c r="K179" s="134"/>
      <c r="L179" s="134"/>
      <c r="M179" s="134"/>
      <c r="N179" s="133"/>
      <c r="O179" s="133"/>
      <c r="P179" s="133"/>
      <c r="Q179" s="133"/>
      <c r="R179" s="134"/>
      <c r="S179" s="134"/>
      <c r="T179" s="134"/>
      <c r="U179" s="134"/>
      <c r="V179" s="134"/>
      <c r="W179" s="134"/>
      <c r="X179" s="134"/>
      <c r="Y179" s="134"/>
      <c r="Z179" s="124"/>
      <c r="AA179" s="124"/>
      <c r="AB179" s="124"/>
      <c r="AC179" s="124"/>
      <c r="AD179" s="124"/>
      <c r="AE179" s="124"/>
      <c r="AF179" s="124"/>
      <c r="AG179" s="124" t="s">
        <v>143</v>
      </c>
      <c r="AH179" s="124">
        <v>0</v>
      </c>
      <c r="AI179" s="124"/>
      <c r="AJ179" s="124"/>
      <c r="AK179" s="124"/>
      <c r="AL179" s="124"/>
      <c r="AM179" s="124"/>
      <c r="AN179" s="124"/>
      <c r="AO179" s="124"/>
      <c r="AP179" s="124"/>
      <c r="AQ179" s="124"/>
      <c r="AR179" s="124"/>
      <c r="AS179" s="124"/>
      <c r="AT179" s="124"/>
      <c r="AU179" s="124"/>
      <c r="AV179" s="124"/>
      <c r="AW179" s="124"/>
      <c r="AX179" s="124"/>
      <c r="AY179" s="124"/>
      <c r="AZ179" s="124"/>
      <c r="BA179" s="124"/>
      <c r="BB179" s="124"/>
      <c r="BC179" s="124"/>
      <c r="BD179" s="124"/>
      <c r="BE179" s="124"/>
      <c r="BF179" s="124"/>
      <c r="BG179" s="124"/>
      <c r="BH179" s="124"/>
    </row>
    <row r="180" spans="1:60" outlineLevel="1">
      <c r="A180" s="153">
        <v>62</v>
      </c>
      <c r="B180" s="154" t="s">
        <v>341</v>
      </c>
      <c r="C180" s="160" t="s">
        <v>342</v>
      </c>
      <c r="D180" s="155" t="s">
        <v>0</v>
      </c>
      <c r="E180" s="156">
        <v>224.47149999999999</v>
      </c>
      <c r="F180" s="157"/>
      <c r="G180" s="158">
        <f>ROUND(E180*F180,2)</f>
        <v>0</v>
      </c>
      <c r="H180" s="135">
        <v>0</v>
      </c>
      <c r="I180" s="134">
        <f>ROUND(E180*H180,2)</f>
        <v>0</v>
      </c>
      <c r="J180" s="135">
        <v>7.2</v>
      </c>
      <c r="K180" s="134">
        <f>ROUND(E180*J180,2)</f>
        <v>1616.19</v>
      </c>
      <c r="L180" s="134">
        <v>21</v>
      </c>
      <c r="M180" s="134">
        <f>G180*(1+L180/100)</f>
        <v>0</v>
      </c>
      <c r="N180" s="133">
        <v>0</v>
      </c>
      <c r="O180" s="133">
        <f>ROUND(E180*N180,2)</f>
        <v>0</v>
      </c>
      <c r="P180" s="133">
        <v>0</v>
      </c>
      <c r="Q180" s="133">
        <f>ROUND(E180*P180,2)</f>
        <v>0</v>
      </c>
      <c r="R180" s="134"/>
      <c r="S180" s="134" t="s">
        <v>141</v>
      </c>
      <c r="T180" s="134" t="s">
        <v>141</v>
      </c>
      <c r="U180" s="134">
        <v>0</v>
      </c>
      <c r="V180" s="134">
        <f>ROUND(E180*U180,2)</f>
        <v>0</v>
      </c>
      <c r="W180" s="134"/>
      <c r="X180" s="134" t="s">
        <v>276</v>
      </c>
      <c r="Y180" s="134" t="s">
        <v>129</v>
      </c>
      <c r="Z180" s="124"/>
      <c r="AA180" s="124"/>
      <c r="AB180" s="124"/>
      <c r="AC180" s="124"/>
      <c r="AD180" s="124"/>
      <c r="AE180" s="124"/>
      <c r="AF180" s="124"/>
      <c r="AG180" s="124" t="s">
        <v>277</v>
      </c>
      <c r="AH180" s="124"/>
      <c r="AI180" s="124"/>
      <c r="AJ180" s="124"/>
      <c r="AK180" s="124"/>
      <c r="AL180" s="124"/>
      <c r="AM180" s="124"/>
      <c r="AN180" s="124"/>
      <c r="AO180" s="124"/>
      <c r="AP180" s="124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124"/>
      <c r="BB180" s="124"/>
      <c r="BC180" s="124"/>
      <c r="BD180" s="124"/>
      <c r="BE180" s="124"/>
      <c r="BF180" s="124"/>
      <c r="BG180" s="124"/>
      <c r="BH180" s="124"/>
    </row>
    <row r="181" spans="1:60">
      <c r="A181" s="140" t="s">
        <v>121</v>
      </c>
      <c r="B181" s="141" t="s">
        <v>81</v>
      </c>
      <c r="C181" s="159" t="s">
        <v>82</v>
      </c>
      <c r="D181" s="142"/>
      <c r="E181" s="143"/>
      <c r="F181" s="144"/>
      <c r="G181" s="145">
        <f>SUMIF(AG182:AG192,"&lt;&gt;NOR",G182:G192)</f>
        <v>0</v>
      </c>
      <c r="H181" s="139"/>
      <c r="I181" s="139">
        <f>SUM(I182:I192)</f>
        <v>1064.31</v>
      </c>
      <c r="J181" s="139"/>
      <c r="K181" s="139">
        <f>SUM(K182:K192)</f>
        <v>2089.1200000000003</v>
      </c>
      <c r="L181" s="139"/>
      <c r="M181" s="139">
        <f>SUM(M182:M192)</f>
        <v>0</v>
      </c>
      <c r="N181" s="138"/>
      <c r="O181" s="138">
        <f>SUM(O182:O192)</f>
        <v>0.01</v>
      </c>
      <c r="P181" s="138"/>
      <c r="Q181" s="138">
        <f>SUM(Q182:Q192)</f>
        <v>0.03</v>
      </c>
      <c r="R181" s="139"/>
      <c r="S181" s="139"/>
      <c r="T181" s="139"/>
      <c r="U181" s="139"/>
      <c r="V181" s="139">
        <f>SUM(V182:V192)</f>
        <v>4.21</v>
      </c>
      <c r="W181" s="139"/>
      <c r="X181" s="139"/>
      <c r="Y181" s="139"/>
      <c r="AG181" t="s">
        <v>122</v>
      </c>
    </row>
    <row r="182" spans="1:60" outlineLevel="1">
      <c r="A182" s="153">
        <v>63</v>
      </c>
      <c r="B182" s="154" t="s">
        <v>343</v>
      </c>
      <c r="C182" s="160" t="s">
        <v>344</v>
      </c>
      <c r="D182" s="155" t="s">
        <v>158</v>
      </c>
      <c r="E182" s="156">
        <v>10</v>
      </c>
      <c r="F182" s="157"/>
      <c r="G182" s="158">
        <f>ROUND(E182*F182,2)</f>
        <v>0</v>
      </c>
      <c r="H182" s="135">
        <v>0</v>
      </c>
      <c r="I182" s="134">
        <f>ROUND(E182*H182,2)</f>
        <v>0</v>
      </c>
      <c r="J182" s="135">
        <v>15.9</v>
      </c>
      <c r="K182" s="134">
        <f>ROUND(E182*J182,2)</f>
        <v>159</v>
      </c>
      <c r="L182" s="134">
        <v>21</v>
      </c>
      <c r="M182" s="134">
        <f>G182*(1+L182/100)</f>
        <v>0</v>
      </c>
      <c r="N182" s="133">
        <v>0</v>
      </c>
      <c r="O182" s="133">
        <f>ROUND(E182*N182,2)</f>
        <v>0</v>
      </c>
      <c r="P182" s="133">
        <v>8.0000000000000007E-5</v>
      </c>
      <c r="Q182" s="133">
        <f>ROUND(E182*P182,2)</f>
        <v>0</v>
      </c>
      <c r="R182" s="134"/>
      <c r="S182" s="134" t="s">
        <v>141</v>
      </c>
      <c r="T182" s="134" t="s">
        <v>141</v>
      </c>
      <c r="U182" s="134">
        <v>3.5000000000000003E-2</v>
      </c>
      <c r="V182" s="134">
        <f>ROUND(E182*U182,2)</f>
        <v>0.35</v>
      </c>
      <c r="W182" s="134"/>
      <c r="X182" s="134" t="s">
        <v>128</v>
      </c>
      <c r="Y182" s="134" t="s">
        <v>129</v>
      </c>
      <c r="Z182" s="124"/>
      <c r="AA182" s="124"/>
      <c r="AB182" s="124"/>
      <c r="AC182" s="124"/>
      <c r="AD182" s="124"/>
      <c r="AE182" s="124"/>
      <c r="AF182" s="124"/>
      <c r="AG182" s="124" t="s">
        <v>130</v>
      </c>
      <c r="AH182" s="124"/>
      <c r="AI182" s="124"/>
      <c r="AJ182" s="124"/>
      <c r="AK182" s="124"/>
      <c r="AL182" s="124"/>
      <c r="AM182" s="124"/>
      <c r="AN182" s="124"/>
      <c r="AO182" s="124"/>
      <c r="AP182" s="124"/>
      <c r="AQ182" s="124"/>
      <c r="AR182" s="124"/>
      <c r="AS182" s="124"/>
      <c r="AT182" s="124"/>
      <c r="AU182" s="124"/>
      <c r="AV182" s="124"/>
      <c r="AW182" s="124"/>
      <c r="AX182" s="124"/>
      <c r="AY182" s="124"/>
      <c r="AZ182" s="124"/>
      <c r="BA182" s="124"/>
      <c r="BB182" s="124"/>
      <c r="BC182" s="124"/>
      <c r="BD182" s="124"/>
      <c r="BE182" s="124"/>
      <c r="BF182" s="124"/>
      <c r="BG182" s="124"/>
      <c r="BH182" s="124"/>
    </row>
    <row r="183" spans="1:60" ht="22.5" outlineLevel="1">
      <c r="A183" s="147">
        <v>64</v>
      </c>
      <c r="B183" s="148" t="s">
        <v>345</v>
      </c>
      <c r="C183" s="161" t="s">
        <v>346</v>
      </c>
      <c r="D183" s="149" t="s">
        <v>151</v>
      </c>
      <c r="E183" s="150">
        <v>9.65</v>
      </c>
      <c r="F183" s="151"/>
      <c r="G183" s="152">
        <f>ROUND(E183*F183,2)</f>
        <v>0</v>
      </c>
      <c r="H183" s="135">
        <v>0</v>
      </c>
      <c r="I183" s="134">
        <f>ROUND(E183*H183,2)</f>
        <v>0</v>
      </c>
      <c r="J183" s="135">
        <v>127.5</v>
      </c>
      <c r="K183" s="134">
        <f>ROUND(E183*J183,2)</f>
        <v>1230.3800000000001</v>
      </c>
      <c r="L183" s="134">
        <v>21</v>
      </c>
      <c r="M183" s="134">
        <f>G183*(1+L183/100)</f>
        <v>0</v>
      </c>
      <c r="N183" s="133">
        <v>0</v>
      </c>
      <c r="O183" s="133">
        <f>ROUND(E183*N183,2)</f>
        <v>0</v>
      </c>
      <c r="P183" s="133">
        <v>3.5000000000000001E-3</v>
      </c>
      <c r="Q183" s="133">
        <f>ROUND(E183*P183,2)</f>
        <v>0.03</v>
      </c>
      <c r="R183" s="134"/>
      <c r="S183" s="134" t="s">
        <v>141</v>
      </c>
      <c r="T183" s="134" t="s">
        <v>141</v>
      </c>
      <c r="U183" s="134">
        <v>0.28100000000000003</v>
      </c>
      <c r="V183" s="134">
        <f>ROUND(E183*U183,2)</f>
        <v>2.71</v>
      </c>
      <c r="W183" s="134"/>
      <c r="X183" s="134" t="s">
        <v>128</v>
      </c>
      <c r="Y183" s="134" t="s">
        <v>129</v>
      </c>
      <c r="Z183" s="124"/>
      <c r="AA183" s="124"/>
      <c r="AB183" s="124"/>
      <c r="AC183" s="124"/>
      <c r="AD183" s="124"/>
      <c r="AE183" s="124"/>
      <c r="AF183" s="124"/>
      <c r="AG183" s="124" t="s">
        <v>130</v>
      </c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124"/>
      <c r="BB183" s="124"/>
      <c r="BC183" s="124"/>
      <c r="BD183" s="124"/>
      <c r="BE183" s="124"/>
      <c r="BF183" s="124"/>
      <c r="BG183" s="124"/>
      <c r="BH183" s="124"/>
    </row>
    <row r="184" spans="1:60" outlineLevel="2">
      <c r="A184" s="131"/>
      <c r="B184" s="132"/>
      <c r="C184" s="162" t="s">
        <v>347</v>
      </c>
      <c r="D184" s="136"/>
      <c r="E184" s="137"/>
      <c r="F184" s="134"/>
      <c r="G184" s="134"/>
      <c r="H184" s="134"/>
      <c r="I184" s="134"/>
      <c r="J184" s="134"/>
      <c r="K184" s="134"/>
      <c r="L184" s="134"/>
      <c r="M184" s="134"/>
      <c r="N184" s="133"/>
      <c r="O184" s="133"/>
      <c r="P184" s="133"/>
      <c r="Q184" s="133"/>
      <c r="R184" s="134"/>
      <c r="S184" s="134"/>
      <c r="T184" s="134"/>
      <c r="U184" s="134"/>
      <c r="V184" s="134"/>
      <c r="W184" s="134"/>
      <c r="X184" s="134"/>
      <c r="Y184" s="134"/>
      <c r="Z184" s="124"/>
      <c r="AA184" s="124"/>
      <c r="AB184" s="124"/>
      <c r="AC184" s="124"/>
      <c r="AD184" s="124"/>
      <c r="AE184" s="124"/>
      <c r="AF184" s="124"/>
      <c r="AG184" s="124" t="s">
        <v>143</v>
      </c>
      <c r="AH184" s="124">
        <v>0</v>
      </c>
      <c r="AI184" s="124"/>
      <c r="AJ184" s="124"/>
      <c r="AK184" s="124"/>
      <c r="AL184" s="124"/>
      <c r="AM184" s="124"/>
      <c r="AN184" s="124"/>
      <c r="AO184" s="124"/>
      <c r="AP184" s="124"/>
      <c r="AQ184" s="124"/>
      <c r="AR184" s="124"/>
      <c r="AS184" s="124"/>
      <c r="AT184" s="124"/>
      <c r="AU184" s="124"/>
      <c r="AV184" s="124"/>
      <c r="AW184" s="124"/>
      <c r="AX184" s="124"/>
      <c r="AY184" s="124"/>
      <c r="AZ184" s="124"/>
      <c r="BA184" s="124"/>
      <c r="BB184" s="124"/>
      <c r="BC184" s="124"/>
      <c r="BD184" s="124"/>
      <c r="BE184" s="124"/>
      <c r="BF184" s="124"/>
      <c r="BG184" s="124"/>
      <c r="BH184" s="124"/>
    </row>
    <row r="185" spans="1:60" outlineLevel="3">
      <c r="A185" s="131"/>
      <c r="B185" s="132"/>
      <c r="C185" s="162" t="s">
        <v>348</v>
      </c>
      <c r="D185" s="136"/>
      <c r="E185" s="137">
        <v>4.6500000000000004</v>
      </c>
      <c r="F185" s="134"/>
      <c r="G185" s="134"/>
      <c r="H185" s="134"/>
      <c r="I185" s="134"/>
      <c r="J185" s="134"/>
      <c r="K185" s="134"/>
      <c r="L185" s="134"/>
      <c r="M185" s="134"/>
      <c r="N185" s="133"/>
      <c r="O185" s="133"/>
      <c r="P185" s="133"/>
      <c r="Q185" s="133"/>
      <c r="R185" s="134"/>
      <c r="S185" s="134"/>
      <c r="T185" s="134"/>
      <c r="U185" s="134"/>
      <c r="V185" s="134"/>
      <c r="W185" s="134"/>
      <c r="X185" s="134"/>
      <c r="Y185" s="134"/>
      <c r="Z185" s="124"/>
      <c r="AA185" s="124"/>
      <c r="AB185" s="124"/>
      <c r="AC185" s="124"/>
      <c r="AD185" s="124"/>
      <c r="AE185" s="124"/>
      <c r="AF185" s="124"/>
      <c r="AG185" s="124" t="s">
        <v>143</v>
      </c>
      <c r="AH185" s="124">
        <v>0</v>
      </c>
      <c r="AI185" s="124"/>
      <c r="AJ185" s="124"/>
      <c r="AK185" s="124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124"/>
      <c r="BD185" s="124"/>
      <c r="BE185" s="124"/>
      <c r="BF185" s="124"/>
      <c r="BG185" s="124"/>
      <c r="BH185" s="124"/>
    </row>
    <row r="186" spans="1:60" outlineLevel="3">
      <c r="A186" s="131"/>
      <c r="B186" s="132"/>
      <c r="C186" s="162" t="s">
        <v>271</v>
      </c>
      <c r="D186" s="136"/>
      <c r="E186" s="137"/>
      <c r="F186" s="134"/>
      <c r="G186" s="134"/>
      <c r="H186" s="134"/>
      <c r="I186" s="134"/>
      <c r="J186" s="134"/>
      <c r="K186" s="134"/>
      <c r="L186" s="134"/>
      <c r="M186" s="134"/>
      <c r="N186" s="133"/>
      <c r="O186" s="133"/>
      <c r="P186" s="133"/>
      <c r="Q186" s="133"/>
      <c r="R186" s="134"/>
      <c r="S186" s="134"/>
      <c r="T186" s="134"/>
      <c r="U186" s="134"/>
      <c r="V186" s="134"/>
      <c r="W186" s="134"/>
      <c r="X186" s="134"/>
      <c r="Y186" s="134"/>
      <c r="Z186" s="124"/>
      <c r="AA186" s="124"/>
      <c r="AB186" s="124"/>
      <c r="AC186" s="124"/>
      <c r="AD186" s="124"/>
      <c r="AE186" s="124"/>
      <c r="AF186" s="124"/>
      <c r="AG186" s="124" t="s">
        <v>143</v>
      </c>
      <c r="AH186" s="124">
        <v>0</v>
      </c>
      <c r="AI186" s="124"/>
      <c r="AJ186" s="124"/>
      <c r="AK186" s="124"/>
      <c r="AL186" s="124"/>
      <c r="AM186" s="124"/>
      <c r="AN186" s="124"/>
      <c r="AO186" s="124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124"/>
      <c r="BB186" s="124"/>
      <c r="BC186" s="124"/>
      <c r="BD186" s="124"/>
      <c r="BE186" s="124"/>
      <c r="BF186" s="124"/>
      <c r="BG186" s="124"/>
      <c r="BH186" s="124"/>
    </row>
    <row r="187" spans="1:60" outlineLevel="3">
      <c r="A187" s="131"/>
      <c r="B187" s="132"/>
      <c r="C187" s="162" t="s">
        <v>349</v>
      </c>
      <c r="D187" s="136"/>
      <c r="E187" s="137">
        <v>5</v>
      </c>
      <c r="F187" s="134"/>
      <c r="G187" s="134"/>
      <c r="H187" s="134"/>
      <c r="I187" s="134"/>
      <c r="J187" s="134"/>
      <c r="K187" s="134"/>
      <c r="L187" s="134"/>
      <c r="M187" s="134"/>
      <c r="N187" s="133"/>
      <c r="O187" s="133"/>
      <c r="P187" s="133"/>
      <c r="Q187" s="133"/>
      <c r="R187" s="134"/>
      <c r="S187" s="134"/>
      <c r="T187" s="134"/>
      <c r="U187" s="134"/>
      <c r="V187" s="134"/>
      <c r="W187" s="134"/>
      <c r="X187" s="134"/>
      <c r="Y187" s="134"/>
      <c r="Z187" s="124"/>
      <c r="AA187" s="124"/>
      <c r="AB187" s="124"/>
      <c r="AC187" s="124"/>
      <c r="AD187" s="124"/>
      <c r="AE187" s="124"/>
      <c r="AF187" s="124"/>
      <c r="AG187" s="124" t="s">
        <v>143</v>
      </c>
      <c r="AH187" s="124">
        <v>0</v>
      </c>
      <c r="AI187" s="124"/>
      <c r="AJ187" s="124"/>
      <c r="AK187" s="124"/>
      <c r="AL187" s="124"/>
      <c r="AM187" s="124"/>
      <c r="AN187" s="124"/>
      <c r="AO187" s="124"/>
      <c r="AP187" s="124"/>
      <c r="AQ187" s="124"/>
      <c r="AR187" s="124"/>
      <c r="AS187" s="124"/>
      <c r="AT187" s="124"/>
      <c r="AU187" s="124"/>
      <c r="AV187" s="124"/>
      <c r="AW187" s="124"/>
      <c r="AX187" s="124"/>
      <c r="AY187" s="124"/>
      <c r="AZ187" s="124"/>
      <c r="BA187" s="124"/>
      <c r="BB187" s="124"/>
      <c r="BC187" s="124"/>
      <c r="BD187" s="124"/>
      <c r="BE187" s="124"/>
      <c r="BF187" s="124"/>
      <c r="BG187" s="124"/>
      <c r="BH187" s="124"/>
    </row>
    <row r="188" spans="1:60" outlineLevel="1">
      <c r="A188" s="153">
        <v>65</v>
      </c>
      <c r="B188" s="154" t="s">
        <v>350</v>
      </c>
      <c r="C188" s="160" t="s">
        <v>351</v>
      </c>
      <c r="D188" s="155" t="s">
        <v>151</v>
      </c>
      <c r="E188" s="156">
        <v>1.61</v>
      </c>
      <c r="F188" s="157"/>
      <c r="G188" s="158">
        <f>ROUND(E188*F188,2)</f>
        <v>0</v>
      </c>
      <c r="H188" s="135">
        <v>0</v>
      </c>
      <c r="I188" s="134">
        <f>ROUND(E188*H188,2)</f>
        <v>0</v>
      </c>
      <c r="J188" s="135">
        <v>26.5</v>
      </c>
      <c r="K188" s="134">
        <f>ROUND(E188*J188,2)</f>
        <v>42.67</v>
      </c>
      <c r="L188" s="134">
        <v>21</v>
      </c>
      <c r="M188" s="134">
        <f>G188*(1+L188/100)</f>
        <v>0</v>
      </c>
      <c r="N188" s="133">
        <v>0</v>
      </c>
      <c r="O188" s="133">
        <f>ROUND(E188*N188,2)</f>
        <v>0</v>
      </c>
      <c r="P188" s="133">
        <v>0</v>
      </c>
      <c r="Q188" s="133">
        <f>ROUND(E188*P188,2)</f>
        <v>0</v>
      </c>
      <c r="R188" s="134"/>
      <c r="S188" s="134" t="s">
        <v>141</v>
      </c>
      <c r="T188" s="134" t="s">
        <v>141</v>
      </c>
      <c r="U188" s="134">
        <v>0.05</v>
      </c>
      <c r="V188" s="134">
        <f>ROUND(E188*U188,2)</f>
        <v>0.08</v>
      </c>
      <c r="W188" s="134"/>
      <c r="X188" s="134" t="s">
        <v>128</v>
      </c>
      <c r="Y188" s="134" t="s">
        <v>129</v>
      </c>
      <c r="Z188" s="124"/>
      <c r="AA188" s="124"/>
      <c r="AB188" s="124"/>
      <c r="AC188" s="124"/>
      <c r="AD188" s="124"/>
      <c r="AE188" s="124"/>
      <c r="AF188" s="124"/>
      <c r="AG188" s="124" t="s">
        <v>352</v>
      </c>
      <c r="AH188" s="124"/>
      <c r="AI188" s="124"/>
      <c r="AJ188" s="124"/>
      <c r="AK188" s="124"/>
      <c r="AL188" s="124"/>
      <c r="AM188" s="124"/>
      <c r="AN188" s="124"/>
      <c r="AO188" s="124"/>
      <c r="AP188" s="124"/>
      <c r="AQ188" s="124"/>
      <c r="AR188" s="124"/>
      <c r="AS188" s="124"/>
      <c r="AT188" s="124"/>
      <c r="AU188" s="124"/>
      <c r="AV188" s="124"/>
      <c r="AW188" s="124"/>
      <c r="AX188" s="124"/>
      <c r="AY188" s="124"/>
      <c r="AZ188" s="124"/>
      <c r="BA188" s="124"/>
      <c r="BB188" s="124"/>
      <c r="BC188" s="124"/>
      <c r="BD188" s="124"/>
      <c r="BE188" s="124"/>
      <c r="BF188" s="124"/>
      <c r="BG188" s="124"/>
      <c r="BH188" s="124"/>
    </row>
    <row r="189" spans="1:60" ht="22.5" outlineLevel="1">
      <c r="A189" s="147">
        <v>66</v>
      </c>
      <c r="B189" s="148" t="s">
        <v>353</v>
      </c>
      <c r="C189" s="161" t="s">
        <v>354</v>
      </c>
      <c r="D189" s="149" t="s">
        <v>151</v>
      </c>
      <c r="E189" s="150">
        <v>1.61</v>
      </c>
      <c r="F189" s="151"/>
      <c r="G189" s="152">
        <f>ROUND(E189*F189,2)</f>
        <v>0</v>
      </c>
      <c r="H189" s="135">
        <v>661.06</v>
      </c>
      <c r="I189" s="134">
        <f>ROUND(E189*H189,2)</f>
        <v>1064.31</v>
      </c>
      <c r="J189" s="135">
        <v>399.94</v>
      </c>
      <c r="K189" s="134">
        <f>ROUND(E189*J189,2)</f>
        <v>643.9</v>
      </c>
      <c r="L189" s="134">
        <v>21</v>
      </c>
      <c r="M189" s="134">
        <f>G189*(1+L189/100)</f>
        <v>0</v>
      </c>
      <c r="N189" s="133">
        <v>4.0099999999999997E-3</v>
      </c>
      <c r="O189" s="133">
        <f>ROUND(E189*N189,2)</f>
        <v>0.01</v>
      </c>
      <c r="P189" s="133">
        <v>0</v>
      </c>
      <c r="Q189" s="133">
        <f>ROUND(E189*P189,2)</f>
        <v>0</v>
      </c>
      <c r="R189" s="134"/>
      <c r="S189" s="134" t="s">
        <v>141</v>
      </c>
      <c r="T189" s="134" t="s">
        <v>141</v>
      </c>
      <c r="U189" s="134">
        <v>0.66605000000000003</v>
      </c>
      <c r="V189" s="134">
        <f>ROUND(E189*U189,2)</f>
        <v>1.07</v>
      </c>
      <c r="W189" s="134"/>
      <c r="X189" s="134" t="s">
        <v>167</v>
      </c>
      <c r="Y189" s="134" t="s">
        <v>129</v>
      </c>
      <c r="Z189" s="124"/>
      <c r="AA189" s="124"/>
      <c r="AB189" s="124"/>
      <c r="AC189" s="124"/>
      <c r="AD189" s="124"/>
      <c r="AE189" s="124"/>
      <c r="AF189" s="124"/>
      <c r="AG189" s="124" t="s">
        <v>355</v>
      </c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124"/>
      <c r="BB189" s="124"/>
      <c r="BC189" s="124"/>
      <c r="BD189" s="124"/>
      <c r="BE189" s="124"/>
      <c r="BF189" s="124"/>
      <c r="BG189" s="124"/>
      <c r="BH189" s="124"/>
    </row>
    <row r="190" spans="1:60" outlineLevel="2">
      <c r="A190" s="131"/>
      <c r="B190" s="132"/>
      <c r="C190" s="162" t="s">
        <v>356</v>
      </c>
      <c r="D190" s="136"/>
      <c r="E190" s="137"/>
      <c r="F190" s="134"/>
      <c r="G190" s="134"/>
      <c r="H190" s="134"/>
      <c r="I190" s="134"/>
      <c r="J190" s="134"/>
      <c r="K190" s="134"/>
      <c r="L190" s="134"/>
      <c r="M190" s="134"/>
      <c r="N190" s="133"/>
      <c r="O190" s="133"/>
      <c r="P190" s="133"/>
      <c r="Q190" s="133"/>
      <c r="R190" s="134"/>
      <c r="S190" s="134"/>
      <c r="T190" s="134"/>
      <c r="U190" s="134"/>
      <c r="V190" s="134"/>
      <c r="W190" s="134"/>
      <c r="X190" s="134"/>
      <c r="Y190" s="134"/>
      <c r="Z190" s="124"/>
      <c r="AA190" s="124"/>
      <c r="AB190" s="124"/>
      <c r="AC190" s="124"/>
      <c r="AD190" s="124"/>
      <c r="AE190" s="124"/>
      <c r="AF190" s="124"/>
      <c r="AG190" s="124" t="s">
        <v>143</v>
      </c>
      <c r="AH190" s="124">
        <v>0</v>
      </c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124"/>
      <c r="BD190" s="124"/>
      <c r="BE190" s="124"/>
      <c r="BF190" s="124"/>
      <c r="BG190" s="124"/>
      <c r="BH190" s="124"/>
    </row>
    <row r="191" spans="1:60" outlineLevel="3">
      <c r="A191" s="131"/>
      <c r="B191" s="132"/>
      <c r="C191" s="162" t="s">
        <v>177</v>
      </c>
      <c r="D191" s="136"/>
      <c r="E191" s="137">
        <v>1.61</v>
      </c>
      <c r="F191" s="134"/>
      <c r="G191" s="134"/>
      <c r="H191" s="134"/>
      <c r="I191" s="134"/>
      <c r="J191" s="134"/>
      <c r="K191" s="134"/>
      <c r="L191" s="134"/>
      <c r="M191" s="134"/>
      <c r="N191" s="133"/>
      <c r="O191" s="133"/>
      <c r="P191" s="133"/>
      <c r="Q191" s="133"/>
      <c r="R191" s="134"/>
      <c r="S191" s="134"/>
      <c r="T191" s="134"/>
      <c r="U191" s="134"/>
      <c r="V191" s="134"/>
      <c r="W191" s="134"/>
      <c r="X191" s="134"/>
      <c r="Y191" s="134"/>
      <c r="Z191" s="124"/>
      <c r="AA191" s="124"/>
      <c r="AB191" s="124"/>
      <c r="AC191" s="124"/>
      <c r="AD191" s="124"/>
      <c r="AE191" s="124"/>
      <c r="AF191" s="124"/>
      <c r="AG191" s="124" t="s">
        <v>143</v>
      </c>
      <c r="AH191" s="124">
        <v>0</v>
      </c>
      <c r="AI191" s="124"/>
      <c r="AJ191" s="124"/>
      <c r="AK191" s="124"/>
      <c r="AL191" s="124"/>
      <c r="AM191" s="124"/>
      <c r="AN191" s="124"/>
      <c r="AO191" s="124"/>
      <c r="AP191" s="124"/>
      <c r="AQ191" s="124"/>
      <c r="AR191" s="124"/>
      <c r="AS191" s="124"/>
      <c r="AT191" s="124"/>
      <c r="AU191" s="124"/>
      <c r="AV191" s="124"/>
      <c r="AW191" s="124"/>
      <c r="AX191" s="124"/>
      <c r="AY191" s="124"/>
      <c r="AZ191" s="124"/>
      <c r="BA191" s="124"/>
      <c r="BB191" s="124"/>
      <c r="BC191" s="124"/>
      <c r="BD191" s="124"/>
      <c r="BE191" s="124"/>
      <c r="BF191" s="124"/>
      <c r="BG191" s="124"/>
      <c r="BH191" s="124"/>
    </row>
    <row r="192" spans="1:60" outlineLevel="1">
      <c r="A192" s="153">
        <v>67</v>
      </c>
      <c r="B192" s="154" t="s">
        <v>357</v>
      </c>
      <c r="C192" s="160" t="s">
        <v>358</v>
      </c>
      <c r="D192" s="155" t="s">
        <v>0</v>
      </c>
      <c r="E192" s="156">
        <v>14.320499999999999</v>
      </c>
      <c r="F192" s="157"/>
      <c r="G192" s="158">
        <f>ROUND(E192*F192,2)</f>
        <v>0</v>
      </c>
      <c r="H192" s="135">
        <v>0</v>
      </c>
      <c r="I192" s="134">
        <f>ROUND(E192*H192,2)</f>
        <v>0</v>
      </c>
      <c r="J192" s="135">
        <v>0.92</v>
      </c>
      <c r="K192" s="134">
        <f>ROUND(E192*J192,2)</f>
        <v>13.17</v>
      </c>
      <c r="L192" s="134">
        <v>21</v>
      </c>
      <c r="M192" s="134">
        <f>G192*(1+L192/100)</f>
        <v>0</v>
      </c>
      <c r="N192" s="133">
        <v>0</v>
      </c>
      <c r="O192" s="133">
        <f>ROUND(E192*N192,2)</f>
        <v>0</v>
      </c>
      <c r="P192" s="133">
        <v>0</v>
      </c>
      <c r="Q192" s="133">
        <f>ROUND(E192*P192,2)</f>
        <v>0</v>
      </c>
      <c r="R192" s="134"/>
      <c r="S192" s="134" t="s">
        <v>141</v>
      </c>
      <c r="T192" s="134" t="s">
        <v>141</v>
      </c>
      <c r="U192" s="134">
        <v>0</v>
      </c>
      <c r="V192" s="134">
        <f>ROUND(E192*U192,2)</f>
        <v>0</v>
      </c>
      <c r="W192" s="134"/>
      <c r="X192" s="134" t="s">
        <v>276</v>
      </c>
      <c r="Y192" s="134" t="s">
        <v>129</v>
      </c>
      <c r="Z192" s="124"/>
      <c r="AA192" s="124"/>
      <c r="AB192" s="124"/>
      <c r="AC192" s="124"/>
      <c r="AD192" s="124"/>
      <c r="AE192" s="124"/>
      <c r="AF192" s="124"/>
      <c r="AG192" s="124" t="s">
        <v>277</v>
      </c>
      <c r="AH192" s="124"/>
      <c r="AI192" s="124"/>
      <c r="AJ192" s="124"/>
      <c r="AK192" s="124"/>
      <c r="AL192" s="124"/>
      <c r="AM192" s="124"/>
      <c r="AN192" s="124"/>
      <c r="AO192" s="124"/>
      <c r="AP192" s="124"/>
      <c r="AQ192" s="124"/>
      <c r="AR192" s="124"/>
      <c r="AS192" s="124"/>
      <c r="AT192" s="124"/>
      <c r="AU192" s="124"/>
      <c r="AV192" s="124"/>
      <c r="AW192" s="124"/>
      <c r="AX192" s="124"/>
      <c r="AY192" s="124"/>
      <c r="AZ192" s="124"/>
      <c r="BA192" s="124"/>
      <c r="BB192" s="124"/>
      <c r="BC192" s="124"/>
      <c r="BD192" s="124"/>
      <c r="BE192" s="124"/>
      <c r="BF192" s="124"/>
      <c r="BG192" s="124"/>
      <c r="BH192" s="124"/>
    </row>
    <row r="193" spans="1:60">
      <c r="A193" s="140" t="s">
        <v>121</v>
      </c>
      <c r="B193" s="141" t="s">
        <v>83</v>
      </c>
      <c r="C193" s="159" t="s">
        <v>84</v>
      </c>
      <c r="D193" s="142"/>
      <c r="E193" s="143"/>
      <c r="F193" s="144"/>
      <c r="G193" s="145">
        <f>SUMIF(AG194:AG214,"&lt;&gt;NOR",G194:G214)</f>
        <v>0</v>
      </c>
      <c r="H193" s="139"/>
      <c r="I193" s="139">
        <f>SUM(I194:I214)</f>
        <v>57756.850000000006</v>
      </c>
      <c r="J193" s="139"/>
      <c r="K193" s="139">
        <f>SUM(K194:K214)</f>
        <v>50483.83</v>
      </c>
      <c r="L193" s="139"/>
      <c r="M193" s="139">
        <f>SUM(M194:M214)</f>
        <v>0</v>
      </c>
      <c r="N193" s="138"/>
      <c r="O193" s="138">
        <f>SUM(O194:O214)</f>
        <v>1.44</v>
      </c>
      <c r="P193" s="138"/>
      <c r="Q193" s="138">
        <f>SUM(Q194:Q214)</f>
        <v>0</v>
      </c>
      <c r="R193" s="139"/>
      <c r="S193" s="139"/>
      <c r="T193" s="139"/>
      <c r="U193" s="139"/>
      <c r="V193" s="139">
        <f>SUM(V194:V214)</f>
        <v>80.11</v>
      </c>
      <c r="W193" s="139"/>
      <c r="X193" s="139"/>
      <c r="Y193" s="139"/>
      <c r="AG193" t="s">
        <v>122</v>
      </c>
    </row>
    <row r="194" spans="1:60" outlineLevel="1">
      <c r="A194" s="153">
        <v>68</v>
      </c>
      <c r="B194" s="154" t="s">
        <v>359</v>
      </c>
      <c r="C194" s="160" t="s">
        <v>360</v>
      </c>
      <c r="D194" s="155" t="s">
        <v>151</v>
      </c>
      <c r="E194" s="156">
        <v>53.88</v>
      </c>
      <c r="F194" s="157"/>
      <c r="G194" s="158">
        <f>ROUND(E194*F194,2)</f>
        <v>0</v>
      </c>
      <c r="H194" s="135">
        <v>4.99</v>
      </c>
      <c r="I194" s="134">
        <f>ROUND(E194*H194,2)</f>
        <v>268.86</v>
      </c>
      <c r="J194" s="135">
        <v>28.71</v>
      </c>
      <c r="K194" s="134">
        <f>ROUND(E194*J194,2)</f>
        <v>1546.89</v>
      </c>
      <c r="L194" s="134">
        <v>21</v>
      </c>
      <c r="M194" s="134">
        <f>G194*(1+L194/100)</f>
        <v>0</v>
      </c>
      <c r="N194" s="133">
        <v>3.0000000000000001E-5</v>
      </c>
      <c r="O194" s="133">
        <f>ROUND(E194*N194,2)</f>
        <v>0</v>
      </c>
      <c r="P194" s="133">
        <v>0</v>
      </c>
      <c r="Q194" s="133">
        <f>ROUND(E194*P194,2)</f>
        <v>0</v>
      </c>
      <c r="R194" s="134"/>
      <c r="S194" s="134" t="s">
        <v>141</v>
      </c>
      <c r="T194" s="134" t="s">
        <v>141</v>
      </c>
      <c r="U194" s="134">
        <v>0.05</v>
      </c>
      <c r="V194" s="134">
        <f>ROUND(E194*U194,2)</f>
        <v>2.69</v>
      </c>
      <c r="W194" s="134"/>
      <c r="X194" s="134" t="s">
        <v>128</v>
      </c>
      <c r="Y194" s="134" t="s">
        <v>129</v>
      </c>
      <c r="Z194" s="124"/>
      <c r="AA194" s="124"/>
      <c r="AB194" s="124"/>
      <c r="AC194" s="124"/>
      <c r="AD194" s="124"/>
      <c r="AE194" s="124"/>
      <c r="AF194" s="124"/>
      <c r="AG194" s="124" t="s">
        <v>133</v>
      </c>
      <c r="AH194" s="124"/>
      <c r="AI194" s="124"/>
      <c r="AJ194" s="124"/>
      <c r="AK194" s="124"/>
      <c r="AL194" s="124"/>
      <c r="AM194" s="124"/>
      <c r="AN194" s="124"/>
      <c r="AO194" s="124"/>
      <c r="AP194" s="124"/>
      <c r="AQ194" s="124"/>
      <c r="AR194" s="124"/>
      <c r="AS194" s="124"/>
      <c r="AT194" s="124"/>
      <c r="AU194" s="124"/>
      <c r="AV194" s="124"/>
      <c r="AW194" s="124"/>
      <c r="AX194" s="124"/>
      <c r="AY194" s="124"/>
      <c r="AZ194" s="124"/>
      <c r="BA194" s="124"/>
      <c r="BB194" s="124"/>
      <c r="BC194" s="124"/>
      <c r="BD194" s="124"/>
      <c r="BE194" s="124"/>
      <c r="BF194" s="124"/>
      <c r="BG194" s="124"/>
      <c r="BH194" s="124"/>
    </row>
    <row r="195" spans="1:60" ht="22.5" outlineLevel="1">
      <c r="A195" s="147">
        <v>69</v>
      </c>
      <c r="B195" s="148" t="s">
        <v>361</v>
      </c>
      <c r="C195" s="161" t="s">
        <v>362</v>
      </c>
      <c r="D195" s="149" t="s">
        <v>151</v>
      </c>
      <c r="E195" s="150">
        <v>53.881</v>
      </c>
      <c r="F195" s="151"/>
      <c r="G195" s="152">
        <f>ROUND(E195*F195,2)</f>
        <v>0</v>
      </c>
      <c r="H195" s="135">
        <v>199.52</v>
      </c>
      <c r="I195" s="134">
        <f>ROUND(E195*H195,2)</f>
        <v>10750.34</v>
      </c>
      <c r="J195" s="135">
        <v>744.48</v>
      </c>
      <c r="K195" s="134">
        <f>ROUND(E195*J195,2)</f>
        <v>40113.33</v>
      </c>
      <c r="L195" s="134">
        <v>21</v>
      </c>
      <c r="M195" s="134">
        <f>G195*(1+L195/100)</f>
        <v>0</v>
      </c>
      <c r="N195" s="133">
        <v>5.3499999999999997E-3</v>
      </c>
      <c r="O195" s="133">
        <f>ROUND(E195*N195,2)</f>
        <v>0.28999999999999998</v>
      </c>
      <c r="P195" s="133">
        <v>0</v>
      </c>
      <c r="Q195" s="133">
        <f>ROUND(E195*P195,2)</f>
        <v>0</v>
      </c>
      <c r="R195" s="134"/>
      <c r="S195" s="134" t="s">
        <v>141</v>
      </c>
      <c r="T195" s="134" t="s">
        <v>141</v>
      </c>
      <c r="U195" s="134">
        <v>1.288</v>
      </c>
      <c r="V195" s="134">
        <f>ROUND(E195*U195,2)</f>
        <v>69.400000000000006</v>
      </c>
      <c r="W195" s="134"/>
      <c r="X195" s="134" t="s">
        <v>128</v>
      </c>
      <c r="Y195" s="134" t="s">
        <v>129</v>
      </c>
      <c r="Z195" s="124"/>
      <c r="AA195" s="124"/>
      <c r="AB195" s="124"/>
      <c r="AC195" s="124"/>
      <c r="AD195" s="124"/>
      <c r="AE195" s="124"/>
      <c r="AF195" s="124"/>
      <c r="AG195" s="124" t="s">
        <v>280</v>
      </c>
      <c r="AH195" s="124"/>
      <c r="AI195" s="124"/>
      <c r="AJ195" s="124"/>
      <c r="AK195" s="124"/>
      <c r="AL195" s="124"/>
      <c r="AM195" s="124"/>
      <c r="AN195" s="124"/>
      <c r="AO195" s="124"/>
      <c r="AP195" s="124"/>
      <c r="AQ195" s="124"/>
      <c r="AR195" s="124"/>
      <c r="AS195" s="124"/>
      <c r="AT195" s="124"/>
      <c r="AU195" s="124"/>
      <c r="AV195" s="124"/>
      <c r="AW195" s="124"/>
      <c r="AX195" s="124"/>
      <c r="AY195" s="124"/>
      <c r="AZ195" s="124"/>
      <c r="BA195" s="124"/>
      <c r="BB195" s="124"/>
      <c r="BC195" s="124"/>
      <c r="BD195" s="124"/>
      <c r="BE195" s="124"/>
      <c r="BF195" s="124"/>
      <c r="BG195" s="124"/>
      <c r="BH195" s="124"/>
    </row>
    <row r="196" spans="1:60" outlineLevel="2">
      <c r="A196" s="131"/>
      <c r="B196" s="132"/>
      <c r="C196" s="162" t="s">
        <v>287</v>
      </c>
      <c r="D196" s="136"/>
      <c r="E196" s="137"/>
      <c r="F196" s="134"/>
      <c r="G196" s="134"/>
      <c r="H196" s="134"/>
      <c r="I196" s="134"/>
      <c r="J196" s="134"/>
      <c r="K196" s="134"/>
      <c r="L196" s="134"/>
      <c r="M196" s="134"/>
      <c r="N196" s="133"/>
      <c r="O196" s="133"/>
      <c r="P196" s="133"/>
      <c r="Q196" s="133"/>
      <c r="R196" s="134"/>
      <c r="S196" s="134"/>
      <c r="T196" s="134"/>
      <c r="U196" s="134"/>
      <c r="V196" s="134"/>
      <c r="W196" s="134"/>
      <c r="X196" s="134"/>
      <c r="Y196" s="134"/>
      <c r="Z196" s="124"/>
      <c r="AA196" s="124"/>
      <c r="AB196" s="124"/>
      <c r="AC196" s="124"/>
      <c r="AD196" s="124"/>
      <c r="AE196" s="124"/>
      <c r="AF196" s="124"/>
      <c r="AG196" s="124" t="s">
        <v>143</v>
      </c>
      <c r="AH196" s="124">
        <v>0</v>
      </c>
      <c r="AI196" s="124"/>
      <c r="AJ196" s="124"/>
      <c r="AK196" s="124"/>
      <c r="AL196" s="124"/>
      <c r="AM196" s="124"/>
      <c r="AN196" s="124"/>
      <c r="AO196" s="124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124"/>
      <c r="BA196" s="124"/>
      <c r="BB196" s="124"/>
      <c r="BC196" s="124"/>
      <c r="BD196" s="124"/>
      <c r="BE196" s="124"/>
      <c r="BF196" s="124"/>
      <c r="BG196" s="124"/>
      <c r="BH196" s="124"/>
    </row>
    <row r="197" spans="1:60" outlineLevel="3">
      <c r="A197" s="131"/>
      <c r="B197" s="132"/>
      <c r="C197" s="162" t="s">
        <v>363</v>
      </c>
      <c r="D197" s="136"/>
      <c r="E197" s="137">
        <v>19.399999999999999</v>
      </c>
      <c r="F197" s="134"/>
      <c r="G197" s="134"/>
      <c r="H197" s="134"/>
      <c r="I197" s="134"/>
      <c r="J197" s="134"/>
      <c r="K197" s="134"/>
      <c r="L197" s="134"/>
      <c r="M197" s="134"/>
      <c r="N197" s="133"/>
      <c r="O197" s="133"/>
      <c r="P197" s="133"/>
      <c r="Q197" s="133"/>
      <c r="R197" s="134"/>
      <c r="S197" s="134"/>
      <c r="T197" s="134"/>
      <c r="U197" s="134"/>
      <c r="V197" s="134"/>
      <c r="W197" s="134"/>
      <c r="X197" s="134"/>
      <c r="Y197" s="134"/>
      <c r="Z197" s="124"/>
      <c r="AA197" s="124"/>
      <c r="AB197" s="124"/>
      <c r="AC197" s="124"/>
      <c r="AD197" s="124"/>
      <c r="AE197" s="124"/>
      <c r="AF197" s="124"/>
      <c r="AG197" s="124" t="s">
        <v>143</v>
      </c>
      <c r="AH197" s="124">
        <v>0</v>
      </c>
      <c r="AI197" s="124"/>
      <c r="AJ197" s="124"/>
      <c r="AK197" s="124"/>
      <c r="AL197" s="124"/>
      <c r="AM197" s="124"/>
      <c r="AN197" s="124"/>
      <c r="AO197" s="124"/>
      <c r="AP197" s="124"/>
      <c r="AQ197" s="124"/>
      <c r="AR197" s="124"/>
      <c r="AS197" s="124"/>
      <c r="AT197" s="124"/>
      <c r="AU197" s="124"/>
      <c r="AV197" s="124"/>
      <c r="AW197" s="124"/>
      <c r="AX197" s="124"/>
      <c r="AY197" s="124"/>
      <c r="AZ197" s="124"/>
      <c r="BA197" s="124"/>
      <c r="BB197" s="124"/>
      <c r="BC197" s="124"/>
      <c r="BD197" s="124"/>
      <c r="BE197" s="124"/>
      <c r="BF197" s="124"/>
      <c r="BG197" s="124"/>
      <c r="BH197" s="124"/>
    </row>
    <row r="198" spans="1:60" outlineLevel="3">
      <c r="A198" s="131"/>
      <c r="B198" s="132"/>
      <c r="C198" s="162" t="s">
        <v>269</v>
      </c>
      <c r="D198" s="136"/>
      <c r="E198" s="137">
        <v>-1.379</v>
      </c>
      <c r="F198" s="134"/>
      <c r="G198" s="134"/>
      <c r="H198" s="134"/>
      <c r="I198" s="134"/>
      <c r="J198" s="134"/>
      <c r="K198" s="134"/>
      <c r="L198" s="134"/>
      <c r="M198" s="134"/>
      <c r="N198" s="133"/>
      <c r="O198" s="133"/>
      <c r="P198" s="133"/>
      <c r="Q198" s="133"/>
      <c r="R198" s="134"/>
      <c r="S198" s="134"/>
      <c r="T198" s="134"/>
      <c r="U198" s="134"/>
      <c r="V198" s="134"/>
      <c r="W198" s="134"/>
      <c r="X198" s="134"/>
      <c r="Y198" s="134"/>
      <c r="Z198" s="124"/>
      <c r="AA198" s="124"/>
      <c r="AB198" s="124"/>
      <c r="AC198" s="124"/>
      <c r="AD198" s="124"/>
      <c r="AE198" s="124"/>
      <c r="AF198" s="124"/>
      <c r="AG198" s="124" t="s">
        <v>143</v>
      </c>
      <c r="AH198" s="124">
        <v>0</v>
      </c>
      <c r="AI198" s="124"/>
      <c r="AJ198" s="124"/>
      <c r="AK198" s="124"/>
      <c r="AL198" s="124"/>
      <c r="AM198" s="124"/>
      <c r="AN198" s="124"/>
      <c r="AO198" s="124"/>
      <c r="AP198" s="124"/>
      <c r="AQ198" s="124"/>
      <c r="AR198" s="124"/>
      <c r="AS198" s="124"/>
      <c r="AT198" s="124"/>
      <c r="AU198" s="124"/>
      <c r="AV198" s="124"/>
      <c r="AW198" s="124"/>
      <c r="AX198" s="124"/>
      <c r="AY198" s="124"/>
      <c r="AZ198" s="124"/>
      <c r="BA198" s="124"/>
      <c r="BB198" s="124"/>
      <c r="BC198" s="124"/>
      <c r="BD198" s="124"/>
      <c r="BE198" s="124"/>
      <c r="BF198" s="124"/>
      <c r="BG198" s="124"/>
      <c r="BH198" s="124"/>
    </row>
    <row r="199" spans="1:60" outlineLevel="3">
      <c r="A199" s="131"/>
      <c r="B199" s="132"/>
      <c r="C199" s="162" t="s">
        <v>162</v>
      </c>
      <c r="D199" s="136"/>
      <c r="E199" s="137"/>
      <c r="F199" s="134"/>
      <c r="G199" s="134"/>
      <c r="H199" s="134"/>
      <c r="I199" s="134"/>
      <c r="J199" s="134"/>
      <c r="K199" s="134"/>
      <c r="L199" s="134"/>
      <c r="M199" s="134"/>
      <c r="N199" s="133"/>
      <c r="O199" s="133"/>
      <c r="P199" s="133"/>
      <c r="Q199" s="133"/>
      <c r="R199" s="134"/>
      <c r="S199" s="134"/>
      <c r="T199" s="134"/>
      <c r="U199" s="134"/>
      <c r="V199" s="134"/>
      <c r="W199" s="134"/>
      <c r="X199" s="134"/>
      <c r="Y199" s="134"/>
      <c r="Z199" s="124"/>
      <c r="AA199" s="124"/>
      <c r="AB199" s="124"/>
      <c r="AC199" s="124"/>
      <c r="AD199" s="124"/>
      <c r="AE199" s="124"/>
      <c r="AF199" s="124"/>
      <c r="AG199" s="124" t="s">
        <v>143</v>
      </c>
      <c r="AH199" s="124">
        <v>0</v>
      </c>
      <c r="AI199" s="124"/>
      <c r="AJ199" s="124"/>
      <c r="AK199" s="124"/>
      <c r="AL199" s="124"/>
      <c r="AM199" s="124"/>
      <c r="AN199" s="124"/>
      <c r="AO199" s="124"/>
      <c r="AP199" s="124"/>
      <c r="AQ199" s="124"/>
      <c r="AR199" s="124"/>
      <c r="AS199" s="124"/>
      <c r="AT199" s="124"/>
      <c r="AU199" s="124"/>
      <c r="AV199" s="124"/>
      <c r="AW199" s="124"/>
      <c r="AX199" s="124"/>
      <c r="AY199" s="124"/>
      <c r="AZ199" s="124"/>
      <c r="BA199" s="124"/>
      <c r="BB199" s="124"/>
      <c r="BC199" s="124"/>
      <c r="BD199" s="124"/>
      <c r="BE199" s="124"/>
      <c r="BF199" s="124"/>
      <c r="BG199" s="124"/>
      <c r="BH199" s="124"/>
    </row>
    <row r="200" spans="1:60" outlineLevel="3">
      <c r="A200" s="131"/>
      <c r="B200" s="132"/>
      <c r="C200" s="162" t="s">
        <v>364</v>
      </c>
      <c r="D200" s="136"/>
      <c r="E200" s="137">
        <v>10.7</v>
      </c>
      <c r="F200" s="134"/>
      <c r="G200" s="134"/>
      <c r="H200" s="134"/>
      <c r="I200" s="134"/>
      <c r="J200" s="134"/>
      <c r="K200" s="134"/>
      <c r="L200" s="134"/>
      <c r="M200" s="134"/>
      <c r="N200" s="133"/>
      <c r="O200" s="133"/>
      <c r="P200" s="133"/>
      <c r="Q200" s="133"/>
      <c r="R200" s="134"/>
      <c r="S200" s="134"/>
      <c r="T200" s="134"/>
      <c r="U200" s="134"/>
      <c r="V200" s="134"/>
      <c r="W200" s="134"/>
      <c r="X200" s="134"/>
      <c r="Y200" s="134"/>
      <c r="Z200" s="124"/>
      <c r="AA200" s="124"/>
      <c r="AB200" s="124"/>
      <c r="AC200" s="124"/>
      <c r="AD200" s="124"/>
      <c r="AE200" s="124"/>
      <c r="AF200" s="124"/>
      <c r="AG200" s="124" t="s">
        <v>143</v>
      </c>
      <c r="AH200" s="124">
        <v>0</v>
      </c>
      <c r="AI200" s="124"/>
      <c r="AJ200" s="124"/>
      <c r="AK200" s="124"/>
      <c r="AL200" s="124"/>
      <c r="AM200" s="124"/>
      <c r="AN200" s="124"/>
      <c r="AO200" s="124"/>
      <c r="AP200" s="124"/>
      <c r="AQ200" s="124"/>
      <c r="AR200" s="124"/>
      <c r="AS200" s="124"/>
      <c r="AT200" s="124"/>
      <c r="AU200" s="124"/>
      <c r="AV200" s="124"/>
      <c r="AW200" s="124"/>
      <c r="AX200" s="124"/>
      <c r="AY200" s="124"/>
      <c r="AZ200" s="124"/>
      <c r="BA200" s="124"/>
      <c r="BB200" s="124"/>
      <c r="BC200" s="124"/>
      <c r="BD200" s="124"/>
      <c r="BE200" s="124"/>
      <c r="BF200" s="124"/>
      <c r="BG200" s="124"/>
      <c r="BH200" s="124"/>
    </row>
    <row r="201" spans="1:60" outlineLevel="3">
      <c r="A201" s="131"/>
      <c r="B201" s="132"/>
      <c r="C201" s="162" t="s">
        <v>269</v>
      </c>
      <c r="D201" s="136"/>
      <c r="E201" s="137">
        <v>-1.379</v>
      </c>
      <c r="F201" s="134"/>
      <c r="G201" s="134"/>
      <c r="H201" s="134"/>
      <c r="I201" s="134"/>
      <c r="J201" s="134"/>
      <c r="K201" s="134"/>
      <c r="L201" s="134"/>
      <c r="M201" s="134"/>
      <c r="N201" s="133"/>
      <c r="O201" s="133"/>
      <c r="P201" s="133"/>
      <c r="Q201" s="133"/>
      <c r="R201" s="134"/>
      <c r="S201" s="134"/>
      <c r="T201" s="134"/>
      <c r="U201" s="134"/>
      <c r="V201" s="134"/>
      <c r="W201" s="134"/>
      <c r="X201" s="134"/>
      <c r="Y201" s="134"/>
      <c r="Z201" s="124"/>
      <c r="AA201" s="124"/>
      <c r="AB201" s="124"/>
      <c r="AC201" s="124"/>
      <c r="AD201" s="124"/>
      <c r="AE201" s="124"/>
      <c r="AF201" s="124"/>
      <c r="AG201" s="124" t="s">
        <v>143</v>
      </c>
      <c r="AH201" s="124">
        <v>0</v>
      </c>
      <c r="AI201" s="124"/>
      <c r="AJ201" s="124"/>
      <c r="AK201" s="124"/>
      <c r="AL201" s="124"/>
      <c r="AM201" s="124"/>
      <c r="AN201" s="124"/>
      <c r="AO201" s="124"/>
      <c r="AP201" s="124"/>
      <c r="AQ201" s="124"/>
      <c r="AR201" s="124"/>
      <c r="AS201" s="124"/>
      <c r="AT201" s="124"/>
      <c r="AU201" s="124"/>
      <c r="AV201" s="124"/>
      <c r="AW201" s="124"/>
      <c r="AX201" s="124"/>
      <c r="AY201" s="124"/>
      <c r="AZ201" s="124"/>
      <c r="BA201" s="124"/>
      <c r="BB201" s="124"/>
      <c r="BC201" s="124"/>
      <c r="BD201" s="124"/>
      <c r="BE201" s="124"/>
      <c r="BF201" s="124"/>
      <c r="BG201" s="124"/>
      <c r="BH201" s="124"/>
    </row>
    <row r="202" spans="1:60" outlineLevel="3">
      <c r="A202" s="131"/>
      <c r="B202" s="132"/>
      <c r="C202" s="162" t="s">
        <v>291</v>
      </c>
      <c r="D202" s="136"/>
      <c r="E202" s="137"/>
      <c r="F202" s="134"/>
      <c r="G202" s="134"/>
      <c r="H202" s="134"/>
      <c r="I202" s="134"/>
      <c r="J202" s="134"/>
      <c r="K202" s="134"/>
      <c r="L202" s="134"/>
      <c r="M202" s="134"/>
      <c r="N202" s="133"/>
      <c r="O202" s="133"/>
      <c r="P202" s="133"/>
      <c r="Q202" s="133"/>
      <c r="R202" s="134"/>
      <c r="S202" s="134"/>
      <c r="T202" s="134"/>
      <c r="U202" s="134"/>
      <c r="V202" s="134"/>
      <c r="W202" s="134"/>
      <c r="X202" s="134"/>
      <c r="Y202" s="134"/>
      <c r="Z202" s="124"/>
      <c r="AA202" s="124"/>
      <c r="AB202" s="124"/>
      <c r="AC202" s="124"/>
      <c r="AD202" s="124"/>
      <c r="AE202" s="124"/>
      <c r="AF202" s="124"/>
      <c r="AG202" s="124" t="s">
        <v>143</v>
      </c>
      <c r="AH202" s="124">
        <v>0</v>
      </c>
      <c r="AI202" s="124"/>
      <c r="AJ202" s="124"/>
      <c r="AK202" s="124"/>
      <c r="AL202" s="124"/>
      <c r="AM202" s="124"/>
      <c r="AN202" s="124"/>
      <c r="AO202" s="124"/>
      <c r="AP202" s="124"/>
      <c r="AQ202" s="124"/>
      <c r="AR202" s="124"/>
      <c r="AS202" s="124"/>
      <c r="AT202" s="124"/>
      <c r="AU202" s="124"/>
      <c r="AV202" s="124"/>
      <c r="AW202" s="124"/>
      <c r="AX202" s="124"/>
      <c r="AY202" s="124"/>
      <c r="AZ202" s="124"/>
      <c r="BA202" s="124"/>
      <c r="BB202" s="124"/>
      <c r="BC202" s="124"/>
      <c r="BD202" s="124"/>
      <c r="BE202" s="124"/>
      <c r="BF202" s="124"/>
      <c r="BG202" s="124"/>
      <c r="BH202" s="124"/>
    </row>
    <row r="203" spans="1:60" outlineLevel="3">
      <c r="A203" s="131"/>
      <c r="B203" s="132"/>
      <c r="C203" s="162" t="s">
        <v>365</v>
      </c>
      <c r="D203" s="136"/>
      <c r="E203" s="137">
        <v>13.3</v>
      </c>
      <c r="F203" s="134"/>
      <c r="G203" s="134"/>
      <c r="H203" s="134"/>
      <c r="I203" s="134"/>
      <c r="J203" s="134"/>
      <c r="K203" s="134"/>
      <c r="L203" s="134"/>
      <c r="M203" s="134"/>
      <c r="N203" s="133"/>
      <c r="O203" s="133"/>
      <c r="P203" s="133"/>
      <c r="Q203" s="133"/>
      <c r="R203" s="134"/>
      <c r="S203" s="134"/>
      <c r="T203" s="134"/>
      <c r="U203" s="134"/>
      <c r="V203" s="134"/>
      <c r="W203" s="134"/>
      <c r="X203" s="134"/>
      <c r="Y203" s="134"/>
      <c r="Z203" s="124"/>
      <c r="AA203" s="124"/>
      <c r="AB203" s="124"/>
      <c r="AC203" s="124"/>
      <c r="AD203" s="124"/>
      <c r="AE203" s="124"/>
      <c r="AF203" s="124"/>
      <c r="AG203" s="124" t="s">
        <v>143</v>
      </c>
      <c r="AH203" s="124">
        <v>0</v>
      </c>
      <c r="AI203" s="124"/>
      <c r="AJ203" s="124"/>
      <c r="AK203" s="124"/>
      <c r="AL203" s="124"/>
      <c r="AM203" s="124"/>
      <c r="AN203" s="124"/>
      <c r="AO203" s="124"/>
      <c r="AP203" s="124"/>
      <c r="AQ203" s="124"/>
      <c r="AR203" s="124"/>
      <c r="AS203" s="124"/>
      <c r="AT203" s="124"/>
      <c r="AU203" s="124"/>
      <c r="AV203" s="124"/>
      <c r="AW203" s="124"/>
      <c r="AX203" s="124"/>
      <c r="AY203" s="124"/>
      <c r="AZ203" s="124"/>
      <c r="BA203" s="124"/>
      <c r="BB203" s="124"/>
      <c r="BC203" s="124"/>
      <c r="BD203" s="124"/>
      <c r="BE203" s="124"/>
      <c r="BF203" s="124"/>
      <c r="BG203" s="124"/>
      <c r="BH203" s="124"/>
    </row>
    <row r="204" spans="1:60" outlineLevel="3">
      <c r="A204" s="131"/>
      <c r="B204" s="132"/>
      <c r="C204" s="162" t="s">
        <v>269</v>
      </c>
      <c r="D204" s="136"/>
      <c r="E204" s="137">
        <v>-1.379</v>
      </c>
      <c r="F204" s="134"/>
      <c r="G204" s="134"/>
      <c r="H204" s="134"/>
      <c r="I204" s="134"/>
      <c r="J204" s="134"/>
      <c r="K204" s="134"/>
      <c r="L204" s="134"/>
      <c r="M204" s="134"/>
      <c r="N204" s="133"/>
      <c r="O204" s="133"/>
      <c r="P204" s="133"/>
      <c r="Q204" s="133"/>
      <c r="R204" s="134"/>
      <c r="S204" s="134"/>
      <c r="T204" s="134"/>
      <c r="U204" s="134"/>
      <c r="V204" s="134"/>
      <c r="W204" s="134"/>
      <c r="X204" s="134"/>
      <c r="Y204" s="134"/>
      <c r="Z204" s="124"/>
      <c r="AA204" s="124"/>
      <c r="AB204" s="124"/>
      <c r="AC204" s="124"/>
      <c r="AD204" s="124"/>
      <c r="AE204" s="124"/>
      <c r="AF204" s="124"/>
      <c r="AG204" s="124" t="s">
        <v>143</v>
      </c>
      <c r="AH204" s="124">
        <v>0</v>
      </c>
      <c r="AI204" s="124"/>
      <c r="AJ204" s="124"/>
      <c r="AK204" s="124"/>
      <c r="AL204" s="124"/>
      <c r="AM204" s="124"/>
      <c r="AN204" s="124"/>
      <c r="AO204" s="124"/>
      <c r="AP204" s="124"/>
      <c r="AQ204" s="124"/>
      <c r="AR204" s="124"/>
      <c r="AS204" s="124"/>
      <c r="AT204" s="124"/>
      <c r="AU204" s="124"/>
      <c r="AV204" s="124"/>
      <c r="AW204" s="124"/>
      <c r="AX204" s="124"/>
      <c r="AY204" s="124"/>
      <c r="AZ204" s="124"/>
      <c r="BA204" s="124"/>
      <c r="BB204" s="124"/>
      <c r="BC204" s="124"/>
      <c r="BD204" s="124"/>
      <c r="BE204" s="124"/>
      <c r="BF204" s="124"/>
      <c r="BG204" s="124"/>
      <c r="BH204" s="124"/>
    </row>
    <row r="205" spans="1:60" outlineLevel="3">
      <c r="A205" s="131"/>
      <c r="B205" s="132"/>
      <c r="C205" s="162" t="s">
        <v>293</v>
      </c>
      <c r="D205" s="136"/>
      <c r="E205" s="137"/>
      <c r="F205" s="134"/>
      <c r="G205" s="134"/>
      <c r="H205" s="134"/>
      <c r="I205" s="134"/>
      <c r="J205" s="134"/>
      <c r="K205" s="134"/>
      <c r="L205" s="134"/>
      <c r="M205" s="134"/>
      <c r="N205" s="133"/>
      <c r="O205" s="133"/>
      <c r="P205" s="133"/>
      <c r="Q205" s="133"/>
      <c r="R205" s="134"/>
      <c r="S205" s="134"/>
      <c r="T205" s="134"/>
      <c r="U205" s="134"/>
      <c r="V205" s="134"/>
      <c r="W205" s="134"/>
      <c r="X205" s="134"/>
      <c r="Y205" s="134"/>
      <c r="Z205" s="124"/>
      <c r="AA205" s="124"/>
      <c r="AB205" s="124"/>
      <c r="AC205" s="124"/>
      <c r="AD205" s="124"/>
      <c r="AE205" s="124"/>
      <c r="AF205" s="124"/>
      <c r="AG205" s="124" t="s">
        <v>143</v>
      </c>
      <c r="AH205" s="124">
        <v>0</v>
      </c>
      <c r="AI205" s="124"/>
      <c r="AJ205" s="124"/>
      <c r="AK205" s="124"/>
      <c r="AL205" s="124"/>
      <c r="AM205" s="124"/>
      <c r="AN205" s="124"/>
      <c r="AO205" s="124"/>
      <c r="AP205" s="124"/>
      <c r="AQ205" s="124"/>
      <c r="AR205" s="124"/>
      <c r="AS205" s="124"/>
      <c r="AT205" s="124"/>
      <c r="AU205" s="124"/>
      <c r="AV205" s="124"/>
      <c r="AW205" s="124"/>
      <c r="AX205" s="124"/>
      <c r="AY205" s="124"/>
      <c r="AZ205" s="124"/>
      <c r="BA205" s="124"/>
      <c r="BB205" s="124"/>
      <c r="BC205" s="124"/>
      <c r="BD205" s="124"/>
      <c r="BE205" s="124"/>
      <c r="BF205" s="124"/>
      <c r="BG205" s="124"/>
      <c r="BH205" s="124"/>
    </row>
    <row r="206" spans="1:60" outlineLevel="3">
      <c r="A206" s="131"/>
      <c r="B206" s="132"/>
      <c r="C206" s="162" t="s">
        <v>366</v>
      </c>
      <c r="D206" s="136"/>
      <c r="E206" s="137">
        <v>15.8</v>
      </c>
      <c r="F206" s="134"/>
      <c r="G206" s="134"/>
      <c r="H206" s="134"/>
      <c r="I206" s="134"/>
      <c r="J206" s="134"/>
      <c r="K206" s="134"/>
      <c r="L206" s="134"/>
      <c r="M206" s="134"/>
      <c r="N206" s="133"/>
      <c r="O206" s="133"/>
      <c r="P206" s="133"/>
      <c r="Q206" s="133"/>
      <c r="R206" s="134"/>
      <c r="S206" s="134"/>
      <c r="T206" s="134"/>
      <c r="U206" s="134"/>
      <c r="V206" s="134"/>
      <c r="W206" s="134"/>
      <c r="X206" s="134"/>
      <c r="Y206" s="134"/>
      <c r="Z206" s="124"/>
      <c r="AA206" s="124"/>
      <c r="AB206" s="124"/>
      <c r="AC206" s="124"/>
      <c r="AD206" s="124"/>
      <c r="AE206" s="124"/>
      <c r="AF206" s="124"/>
      <c r="AG206" s="124" t="s">
        <v>143</v>
      </c>
      <c r="AH206" s="124">
        <v>0</v>
      </c>
      <c r="AI206" s="124"/>
      <c r="AJ206" s="124"/>
      <c r="AK206" s="124"/>
      <c r="AL206" s="124"/>
      <c r="AM206" s="124"/>
      <c r="AN206" s="124"/>
      <c r="AO206" s="124"/>
      <c r="AP206" s="124"/>
      <c r="AQ206" s="124"/>
      <c r="AR206" s="124"/>
      <c r="AS206" s="124"/>
      <c r="AT206" s="124"/>
      <c r="AU206" s="124"/>
      <c r="AV206" s="124"/>
      <c r="AW206" s="124"/>
      <c r="AX206" s="124"/>
      <c r="AY206" s="124"/>
      <c r="AZ206" s="124"/>
      <c r="BA206" s="124"/>
      <c r="BB206" s="124"/>
      <c r="BC206" s="124"/>
      <c r="BD206" s="124"/>
      <c r="BE206" s="124"/>
      <c r="BF206" s="124"/>
      <c r="BG206" s="124"/>
      <c r="BH206" s="124"/>
    </row>
    <row r="207" spans="1:60" outlineLevel="3">
      <c r="A207" s="131"/>
      <c r="B207" s="132"/>
      <c r="C207" s="162" t="s">
        <v>155</v>
      </c>
      <c r="D207" s="136"/>
      <c r="E207" s="137">
        <v>-1.1819999999999999</v>
      </c>
      <c r="F207" s="134"/>
      <c r="G207" s="134"/>
      <c r="H207" s="134"/>
      <c r="I207" s="134"/>
      <c r="J207" s="134"/>
      <c r="K207" s="134"/>
      <c r="L207" s="134"/>
      <c r="M207" s="134"/>
      <c r="N207" s="133"/>
      <c r="O207" s="133"/>
      <c r="P207" s="133"/>
      <c r="Q207" s="133"/>
      <c r="R207" s="134"/>
      <c r="S207" s="134"/>
      <c r="T207" s="134"/>
      <c r="U207" s="134"/>
      <c r="V207" s="134"/>
      <c r="W207" s="134"/>
      <c r="X207" s="134"/>
      <c r="Y207" s="134"/>
      <c r="Z207" s="124"/>
      <c r="AA207" s="124"/>
      <c r="AB207" s="124"/>
      <c r="AC207" s="124"/>
      <c r="AD207" s="124"/>
      <c r="AE207" s="124"/>
      <c r="AF207" s="124"/>
      <c r="AG207" s="124" t="s">
        <v>143</v>
      </c>
      <c r="AH207" s="124">
        <v>0</v>
      </c>
      <c r="AI207" s="124"/>
      <c r="AJ207" s="124"/>
      <c r="AK207" s="124"/>
      <c r="AL207" s="124"/>
      <c r="AM207" s="124"/>
      <c r="AN207" s="124"/>
      <c r="AO207" s="124"/>
      <c r="AP207" s="124"/>
      <c r="AQ207" s="124"/>
      <c r="AR207" s="124"/>
      <c r="AS207" s="124"/>
      <c r="AT207" s="124"/>
      <c r="AU207" s="124"/>
      <c r="AV207" s="124"/>
      <c r="AW207" s="124"/>
      <c r="AX207" s="124"/>
      <c r="AY207" s="124"/>
      <c r="AZ207" s="124"/>
      <c r="BA207" s="124"/>
      <c r="BB207" s="124"/>
      <c r="BC207" s="124"/>
      <c r="BD207" s="124"/>
      <c r="BE207" s="124"/>
      <c r="BF207" s="124"/>
      <c r="BG207" s="124"/>
      <c r="BH207" s="124"/>
    </row>
    <row r="208" spans="1:60" outlineLevel="1">
      <c r="A208" s="153">
        <v>70</v>
      </c>
      <c r="B208" s="154" t="s">
        <v>367</v>
      </c>
      <c r="C208" s="160" t="s">
        <v>368</v>
      </c>
      <c r="D208" s="155" t="s">
        <v>151</v>
      </c>
      <c r="E208" s="156">
        <v>53.88</v>
      </c>
      <c r="F208" s="157"/>
      <c r="G208" s="158">
        <f>ROUND(E208*F208,2)</f>
        <v>0</v>
      </c>
      <c r="H208" s="135">
        <v>0</v>
      </c>
      <c r="I208" s="134">
        <f>ROUND(E208*H208,2)</f>
        <v>0</v>
      </c>
      <c r="J208" s="135">
        <v>74.7</v>
      </c>
      <c r="K208" s="134">
        <f>ROUND(E208*J208,2)</f>
        <v>4024.84</v>
      </c>
      <c r="L208" s="134">
        <v>21</v>
      </c>
      <c r="M208" s="134">
        <f>G208*(1+L208/100)</f>
        <v>0</v>
      </c>
      <c r="N208" s="133">
        <v>0</v>
      </c>
      <c r="O208" s="133">
        <f>ROUND(E208*N208,2)</f>
        <v>0</v>
      </c>
      <c r="P208" s="133">
        <v>0</v>
      </c>
      <c r="Q208" s="133">
        <f>ROUND(E208*P208,2)</f>
        <v>0</v>
      </c>
      <c r="R208" s="134"/>
      <c r="S208" s="134" t="s">
        <v>141</v>
      </c>
      <c r="T208" s="134" t="s">
        <v>141</v>
      </c>
      <c r="U208" s="134">
        <v>0.13</v>
      </c>
      <c r="V208" s="134">
        <f>ROUND(E208*U208,2)</f>
        <v>7</v>
      </c>
      <c r="W208" s="134"/>
      <c r="X208" s="134" t="s">
        <v>128</v>
      </c>
      <c r="Y208" s="134" t="s">
        <v>129</v>
      </c>
      <c r="Z208" s="124"/>
      <c r="AA208" s="124"/>
      <c r="AB208" s="124"/>
      <c r="AC208" s="124"/>
      <c r="AD208" s="124"/>
      <c r="AE208" s="124"/>
      <c r="AF208" s="124"/>
      <c r="AG208" s="124" t="s">
        <v>280</v>
      </c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</row>
    <row r="209" spans="1:60" outlineLevel="1">
      <c r="A209" s="147">
        <v>71</v>
      </c>
      <c r="B209" s="148" t="s">
        <v>369</v>
      </c>
      <c r="C209" s="161" t="s">
        <v>370</v>
      </c>
      <c r="D209" s="149" t="s">
        <v>158</v>
      </c>
      <c r="E209" s="150">
        <v>8.5</v>
      </c>
      <c r="F209" s="151"/>
      <c r="G209" s="152">
        <f>ROUND(E209*F209,2)</f>
        <v>0</v>
      </c>
      <c r="H209" s="135">
        <v>0</v>
      </c>
      <c r="I209" s="134">
        <f>ROUND(E209*H209,2)</f>
        <v>0</v>
      </c>
      <c r="J209" s="135">
        <v>68.900000000000006</v>
      </c>
      <c r="K209" s="134">
        <f>ROUND(E209*J209,2)</f>
        <v>585.65</v>
      </c>
      <c r="L209" s="134">
        <v>21</v>
      </c>
      <c r="M209" s="134">
        <f>G209*(1+L209/100)</f>
        <v>0</v>
      </c>
      <c r="N209" s="133">
        <v>0</v>
      </c>
      <c r="O209" s="133">
        <f>ROUND(E209*N209,2)</f>
        <v>0</v>
      </c>
      <c r="P209" s="133">
        <v>0</v>
      </c>
      <c r="Q209" s="133">
        <f>ROUND(E209*P209,2)</f>
        <v>0</v>
      </c>
      <c r="R209" s="134"/>
      <c r="S209" s="134" t="s">
        <v>141</v>
      </c>
      <c r="T209" s="134" t="s">
        <v>141</v>
      </c>
      <c r="U209" s="134">
        <v>0.12</v>
      </c>
      <c r="V209" s="134">
        <f>ROUND(E209*U209,2)</f>
        <v>1.02</v>
      </c>
      <c r="W209" s="134"/>
      <c r="X209" s="134" t="s">
        <v>128</v>
      </c>
      <c r="Y209" s="134" t="s">
        <v>129</v>
      </c>
      <c r="Z209" s="124"/>
      <c r="AA209" s="124"/>
      <c r="AB209" s="124"/>
      <c r="AC209" s="124"/>
      <c r="AD209" s="124"/>
      <c r="AE209" s="124"/>
      <c r="AF209" s="124"/>
      <c r="AG209" s="124" t="s">
        <v>280</v>
      </c>
      <c r="AH209" s="124"/>
      <c r="AI209" s="124"/>
      <c r="AJ209" s="124"/>
      <c r="AK209" s="124"/>
      <c r="AL209" s="124"/>
      <c r="AM209" s="124"/>
      <c r="AN209" s="124"/>
      <c r="AO209" s="124"/>
      <c r="AP209" s="124"/>
      <c r="AQ209" s="124"/>
      <c r="AR209" s="124"/>
      <c r="AS209" s="124"/>
      <c r="AT209" s="124"/>
      <c r="AU209" s="124"/>
      <c r="AV209" s="124"/>
      <c r="AW209" s="124"/>
      <c r="AX209" s="124"/>
      <c r="AY209" s="124"/>
      <c r="AZ209" s="124"/>
      <c r="BA209" s="124"/>
      <c r="BB209" s="124"/>
      <c r="BC209" s="124"/>
      <c r="BD209" s="124"/>
      <c r="BE209" s="124"/>
      <c r="BF209" s="124"/>
      <c r="BG209" s="124"/>
      <c r="BH209" s="124"/>
    </row>
    <row r="210" spans="1:60" outlineLevel="2">
      <c r="A210" s="131"/>
      <c r="B210" s="132"/>
      <c r="C210" s="162" t="s">
        <v>371</v>
      </c>
      <c r="D210" s="136"/>
      <c r="E210" s="137">
        <v>8.5</v>
      </c>
      <c r="F210" s="134"/>
      <c r="G210" s="134"/>
      <c r="H210" s="134"/>
      <c r="I210" s="134"/>
      <c r="J210" s="134"/>
      <c r="K210" s="134"/>
      <c r="L210" s="134"/>
      <c r="M210" s="134"/>
      <c r="N210" s="133"/>
      <c r="O210" s="133"/>
      <c r="P210" s="133"/>
      <c r="Q210" s="133"/>
      <c r="R210" s="134"/>
      <c r="S210" s="134"/>
      <c r="T210" s="134"/>
      <c r="U210" s="134"/>
      <c r="V210" s="134"/>
      <c r="W210" s="134"/>
      <c r="X210" s="134"/>
      <c r="Y210" s="134"/>
      <c r="Z210" s="124"/>
      <c r="AA210" s="124"/>
      <c r="AB210" s="124"/>
      <c r="AC210" s="124"/>
      <c r="AD210" s="124"/>
      <c r="AE210" s="124"/>
      <c r="AF210" s="124"/>
      <c r="AG210" s="124" t="s">
        <v>143</v>
      </c>
      <c r="AH210" s="124">
        <v>0</v>
      </c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</row>
    <row r="211" spans="1:60" outlineLevel="1">
      <c r="A211" s="153">
        <v>72</v>
      </c>
      <c r="B211" s="154" t="s">
        <v>372</v>
      </c>
      <c r="C211" s="160" t="s">
        <v>373</v>
      </c>
      <c r="D211" s="155" t="s">
        <v>158</v>
      </c>
      <c r="E211" s="156">
        <v>10</v>
      </c>
      <c r="F211" s="157"/>
      <c r="G211" s="158">
        <f>ROUND(E211*F211,2)</f>
        <v>0</v>
      </c>
      <c r="H211" s="135">
        <v>15.3</v>
      </c>
      <c r="I211" s="134">
        <f>ROUND(E211*H211,2)</f>
        <v>153</v>
      </c>
      <c r="J211" s="135">
        <v>0</v>
      </c>
      <c r="K211" s="134">
        <f>ROUND(E211*J211,2)</f>
        <v>0</v>
      </c>
      <c r="L211" s="134">
        <v>21</v>
      </c>
      <c r="M211" s="134">
        <f>G211*(1+L211/100)</f>
        <v>0</v>
      </c>
      <c r="N211" s="133">
        <v>2.2000000000000001E-4</v>
      </c>
      <c r="O211" s="133">
        <f>ROUND(E211*N211,2)</f>
        <v>0</v>
      </c>
      <c r="P211" s="133">
        <v>0</v>
      </c>
      <c r="Q211" s="133">
        <f>ROUND(E211*P211,2)</f>
        <v>0</v>
      </c>
      <c r="R211" s="134"/>
      <c r="S211" s="134" t="s">
        <v>126</v>
      </c>
      <c r="T211" s="134" t="s">
        <v>374</v>
      </c>
      <c r="U211" s="134">
        <v>0</v>
      </c>
      <c r="V211" s="134">
        <f>ROUND(E211*U211,2)</f>
        <v>0</v>
      </c>
      <c r="W211" s="134"/>
      <c r="X211" s="134" t="s">
        <v>338</v>
      </c>
      <c r="Y211" s="134" t="s">
        <v>129</v>
      </c>
      <c r="Z211" s="124"/>
      <c r="AA211" s="124"/>
      <c r="AB211" s="124"/>
      <c r="AC211" s="124"/>
      <c r="AD211" s="124"/>
      <c r="AE211" s="124"/>
      <c r="AF211" s="124"/>
      <c r="AG211" s="124" t="s">
        <v>339</v>
      </c>
      <c r="AH211" s="124"/>
      <c r="AI211" s="124"/>
      <c r="AJ211" s="124"/>
      <c r="AK211" s="124"/>
      <c r="AL211" s="124"/>
      <c r="AM211" s="124"/>
      <c r="AN211" s="124"/>
      <c r="AO211" s="124"/>
      <c r="AP211" s="124"/>
      <c r="AQ211" s="124"/>
      <c r="AR211" s="124"/>
      <c r="AS211" s="124"/>
      <c r="AT211" s="124"/>
      <c r="AU211" s="124"/>
      <c r="AV211" s="124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</row>
    <row r="212" spans="1:60" outlineLevel="1">
      <c r="A212" s="147">
        <v>73</v>
      </c>
      <c r="B212" s="148" t="s">
        <v>375</v>
      </c>
      <c r="C212" s="161" t="s">
        <v>376</v>
      </c>
      <c r="D212" s="149" t="s">
        <v>151</v>
      </c>
      <c r="E212" s="150">
        <v>59.268000000000001</v>
      </c>
      <c r="F212" s="151"/>
      <c r="G212" s="152">
        <f>ROUND(E212*F212,2)</f>
        <v>0</v>
      </c>
      <c r="H212" s="135">
        <v>786</v>
      </c>
      <c r="I212" s="134">
        <f>ROUND(E212*H212,2)</f>
        <v>46584.65</v>
      </c>
      <c r="J212" s="135">
        <v>0</v>
      </c>
      <c r="K212" s="134">
        <f>ROUND(E212*J212,2)</f>
        <v>0</v>
      </c>
      <c r="L212" s="134">
        <v>21</v>
      </c>
      <c r="M212" s="134">
        <f>G212*(1+L212/100)</f>
        <v>0</v>
      </c>
      <c r="N212" s="133">
        <v>1.9429999999999999E-2</v>
      </c>
      <c r="O212" s="133">
        <f>ROUND(E212*N212,2)</f>
        <v>1.1499999999999999</v>
      </c>
      <c r="P212" s="133">
        <v>0</v>
      </c>
      <c r="Q212" s="133">
        <f>ROUND(E212*P212,2)</f>
        <v>0</v>
      </c>
      <c r="R212" s="134"/>
      <c r="S212" s="134" t="s">
        <v>126</v>
      </c>
      <c r="T212" s="134" t="s">
        <v>141</v>
      </c>
      <c r="U212" s="134">
        <v>0</v>
      </c>
      <c r="V212" s="134">
        <f>ROUND(E212*U212,2)</f>
        <v>0</v>
      </c>
      <c r="W212" s="134"/>
      <c r="X212" s="134" t="s">
        <v>338</v>
      </c>
      <c r="Y212" s="134" t="s">
        <v>129</v>
      </c>
      <c r="Z212" s="124"/>
      <c r="AA212" s="124"/>
      <c r="AB212" s="124"/>
      <c r="AC212" s="124"/>
      <c r="AD212" s="124"/>
      <c r="AE212" s="124"/>
      <c r="AF212" s="124"/>
      <c r="AG212" s="124" t="s">
        <v>339</v>
      </c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</row>
    <row r="213" spans="1:60" outlineLevel="2">
      <c r="A213" s="131"/>
      <c r="B213" s="132"/>
      <c r="C213" s="162" t="s">
        <v>377</v>
      </c>
      <c r="D213" s="136"/>
      <c r="E213" s="137">
        <v>59.268000000000001</v>
      </c>
      <c r="F213" s="134"/>
      <c r="G213" s="134"/>
      <c r="H213" s="134"/>
      <c r="I213" s="134"/>
      <c r="J213" s="134"/>
      <c r="K213" s="134"/>
      <c r="L213" s="134"/>
      <c r="M213" s="134"/>
      <c r="N213" s="133"/>
      <c r="O213" s="133"/>
      <c r="P213" s="133"/>
      <c r="Q213" s="133"/>
      <c r="R213" s="134"/>
      <c r="S213" s="134"/>
      <c r="T213" s="134"/>
      <c r="U213" s="134"/>
      <c r="V213" s="134"/>
      <c r="W213" s="134"/>
      <c r="X213" s="134"/>
      <c r="Y213" s="134"/>
      <c r="Z213" s="124"/>
      <c r="AA213" s="124"/>
      <c r="AB213" s="124"/>
      <c r="AC213" s="124"/>
      <c r="AD213" s="124"/>
      <c r="AE213" s="124"/>
      <c r="AF213" s="124"/>
      <c r="AG213" s="124" t="s">
        <v>143</v>
      </c>
      <c r="AH213" s="124">
        <v>0</v>
      </c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</row>
    <row r="214" spans="1:60" outlineLevel="1">
      <c r="A214" s="153">
        <v>74</v>
      </c>
      <c r="B214" s="154" t="s">
        <v>378</v>
      </c>
      <c r="C214" s="160" t="s">
        <v>379</v>
      </c>
      <c r="D214" s="155" t="s">
        <v>0</v>
      </c>
      <c r="E214" s="156">
        <v>1040.2755999999999</v>
      </c>
      <c r="F214" s="157"/>
      <c r="G214" s="158">
        <f>ROUND(E214*F214,2)</f>
        <v>0</v>
      </c>
      <c r="H214" s="135">
        <v>0</v>
      </c>
      <c r="I214" s="134">
        <f>ROUND(E214*H214,2)</f>
        <v>0</v>
      </c>
      <c r="J214" s="135">
        <v>4.05</v>
      </c>
      <c r="K214" s="134">
        <f>ROUND(E214*J214,2)</f>
        <v>4213.12</v>
      </c>
      <c r="L214" s="134">
        <v>21</v>
      </c>
      <c r="M214" s="134">
        <f>G214*(1+L214/100)</f>
        <v>0</v>
      </c>
      <c r="N214" s="133">
        <v>0</v>
      </c>
      <c r="O214" s="133">
        <f>ROUND(E214*N214,2)</f>
        <v>0</v>
      </c>
      <c r="P214" s="133">
        <v>0</v>
      </c>
      <c r="Q214" s="133">
        <f>ROUND(E214*P214,2)</f>
        <v>0</v>
      </c>
      <c r="R214" s="134"/>
      <c r="S214" s="134" t="s">
        <v>141</v>
      </c>
      <c r="T214" s="134" t="s">
        <v>141</v>
      </c>
      <c r="U214" s="134">
        <v>0</v>
      </c>
      <c r="V214" s="134">
        <f>ROUND(E214*U214,2)</f>
        <v>0</v>
      </c>
      <c r="W214" s="134"/>
      <c r="X214" s="134" t="s">
        <v>276</v>
      </c>
      <c r="Y214" s="134" t="s">
        <v>129</v>
      </c>
      <c r="Z214" s="124"/>
      <c r="AA214" s="124"/>
      <c r="AB214" s="124"/>
      <c r="AC214" s="124"/>
      <c r="AD214" s="124"/>
      <c r="AE214" s="124"/>
      <c r="AF214" s="124"/>
      <c r="AG214" s="124" t="s">
        <v>277</v>
      </c>
      <c r="AH214" s="124"/>
      <c r="AI214" s="124"/>
      <c r="AJ214" s="124"/>
      <c r="AK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  <c r="AU214" s="124"/>
      <c r="AV214" s="124"/>
      <c r="AW214" s="124"/>
      <c r="AX214" s="124"/>
      <c r="AY214" s="124"/>
      <c r="AZ214" s="124"/>
      <c r="BA214" s="124"/>
      <c r="BB214" s="124"/>
      <c r="BC214" s="124"/>
      <c r="BD214" s="124"/>
      <c r="BE214" s="124"/>
      <c r="BF214" s="124"/>
      <c r="BG214" s="124"/>
      <c r="BH214" s="124"/>
    </row>
    <row r="215" spans="1:60">
      <c r="A215" s="140" t="s">
        <v>121</v>
      </c>
      <c r="B215" s="141" t="s">
        <v>85</v>
      </c>
      <c r="C215" s="159" t="s">
        <v>86</v>
      </c>
      <c r="D215" s="142"/>
      <c r="E215" s="143"/>
      <c r="F215" s="144"/>
      <c r="G215" s="145">
        <f>SUMIF(AG216:AG220,"&lt;&gt;NOR",G216:G220)</f>
        <v>0</v>
      </c>
      <c r="H215" s="139"/>
      <c r="I215" s="139">
        <f>SUM(I216:I220)</f>
        <v>660.14</v>
      </c>
      <c r="J215" s="139"/>
      <c r="K215" s="139">
        <f>SUM(K216:K220)</f>
        <v>2901.98</v>
      </c>
      <c r="L215" s="139"/>
      <c r="M215" s="139">
        <f>SUM(M216:M220)</f>
        <v>0</v>
      </c>
      <c r="N215" s="138"/>
      <c r="O215" s="138">
        <f>SUM(O216:O220)</f>
        <v>0</v>
      </c>
      <c r="P215" s="138"/>
      <c r="Q215" s="138">
        <f>SUM(Q216:Q220)</f>
        <v>0</v>
      </c>
      <c r="R215" s="139"/>
      <c r="S215" s="139"/>
      <c r="T215" s="139"/>
      <c r="U215" s="139"/>
      <c r="V215" s="139">
        <f>SUM(V216:V220)</f>
        <v>5.23</v>
      </c>
      <c r="W215" s="139"/>
      <c r="X215" s="139"/>
      <c r="Y215" s="139"/>
      <c r="AG215" t="s">
        <v>122</v>
      </c>
    </row>
    <row r="216" spans="1:60" outlineLevel="1">
      <c r="A216" s="147">
        <v>75</v>
      </c>
      <c r="B216" s="148" t="s">
        <v>380</v>
      </c>
      <c r="C216" s="161" t="s">
        <v>381</v>
      </c>
      <c r="D216" s="149" t="s">
        <v>151</v>
      </c>
      <c r="E216" s="150">
        <v>13.071999999999999</v>
      </c>
      <c r="F216" s="151"/>
      <c r="G216" s="152">
        <f>ROUND(E216*F216,2)</f>
        <v>0</v>
      </c>
      <c r="H216" s="135">
        <v>50.5</v>
      </c>
      <c r="I216" s="134">
        <f>ROUND(E216*H216,2)</f>
        <v>660.14</v>
      </c>
      <c r="J216" s="135">
        <v>222</v>
      </c>
      <c r="K216" s="134">
        <f>ROUND(E216*J216,2)</f>
        <v>2901.98</v>
      </c>
      <c r="L216" s="134">
        <v>21</v>
      </c>
      <c r="M216" s="134">
        <f>G216*(1+L216/100)</f>
        <v>0</v>
      </c>
      <c r="N216" s="133">
        <v>3.1E-4</v>
      </c>
      <c r="O216" s="133">
        <f>ROUND(E216*N216,2)</f>
        <v>0</v>
      </c>
      <c r="P216" s="133">
        <v>0</v>
      </c>
      <c r="Q216" s="133">
        <f>ROUND(E216*P216,2)</f>
        <v>0</v>
      </c>
      <c r="R216" s="134"/>
      <c r="S216" s="134" t="s">
        <v>141</v>
      </c>
      <c r="T216" s="134" t="s">
        <v>141</v>
      </c>
      <c r="U216" s="134">
        <v>0.4</v>
      </c>
      <c r="V216" s="134">
        <f>ROUND(E216*U216,2)</f>
        <v>5.23</v>
      </c>
      <c r="W216" s="134"/>
      <c r="X216" s="134" t="s">
        <v>128</v>
      </c>
      <c r="Y216" s="134" t="s">
        <v>129</v>
      </c>
      <c r="Z216" s="124"/>
      <c r="AA216" s="124"/>
      <c r="AB216" s="124"/>
      <c r="AC216" s="124"/>
      <c r="AD216" s="124"/>
      <c r="AE216" s="124"/>
      <c r="AF216" s="124"/>
      <c r="AG216" s="124" t="s">
        <v>133</v>
      </c>
      <c r="AH216" s="124"/>
      <c r="AI216" s="124"/>
      <c r="AJ216" s="124"/>
      <c r="AK216" s="124"/>
      <c r="AL216" s="124"/>
      <c r="AM216" s="124"/>
      <c r="AN216" s="124"/>
      <c r="AO216" s="124"/>
      <c r="AP216" s="124"/>
      <c r="AQ216" s="124"/>
      <c r="AR216" s="124"/>
      <c r="AS216" s="124"/>
      <c r="AT216" s="124"/>
      <c r="AU216" s="124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4"/>
      <c r="BG216" s="124"/>
      <c r="BH216" s="124"/>
    </row>
    <row r="217" spans="1:60" outlineLevel="2">
      <c r="A217" s="131"/>
      <c r="B217" s="132"/>
      <c r="C217" s="162" t="s">
        <v>382</v>
      </c>
      <c r="D217" s="136"/>
      <c r="E217" s="137"/>
      <c r="F217" s="134"/>
      <c r="G217" s="134"/>
      <c r="H217" s="134"/>
      <c r="I217" s="134"/>
      <c r="J217" s="134"/>
      <c r="K217" s="134"/>
      <c r="L217" s="134"/>
      <c r="M217" s="134"/>
      <c r="N217" s="133"/>
      <c r="O217" s="133"/>
      <c r="P217" s="133"/>
      <c r="Q217" s="133"/>
      <c r="R217" s="134"/>
      <c r="S217" s="134"/>
      <c r="T217" s="134"/>
      <c r="U217" s="134"/>
      <c r="V217" s="134"/>
      <c r="W217" s="134"/>
      <c r="X217" s="134"/>
      <c r="Y217" s="134"/>
      <c r="Z217" s="124"/>
      <c r="AA217" s="124"/>
      <c r="AB217" s="124"/>
      <c r="AC217" s="124"/>
      <c r="AD217" s="124"/>
      <c r="AE217" s="124"/>
      <c r="AF217" s="124"/>
      <c r="AG217" s="124" t="s">
        <v>143</v>
      </c>
      <c r="AH217" s="124">
        <v>0</v>
      </c>
      <c r="AI217" s="124"/>
      <c r="AJ217" s="124"/>
      <c r="AK217" s="124"/>
      <c r="AL217" s="124"/>
      <c r="AM217" s="124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4"/>
      <c r="BG217" s="124"/>
      <c r="BH217" s="124"/>
    </row>
    <row r="218" spans="1:60" outlineLevel="3">
      <c r="A218" s="131"/>
      <c r="B218" s="132"/>
      <c r="C218" s="162" t="s">
        <v>383</v>
      </c>
      <c r="D218" s="136"/>
      <c r="E218" s="137">
        <v>1.8160000000000001</v>
      </c>
      <c r="F218" s="134"/>
      <c r="G218" s="134"/>
      <c r="H218" s="134"/>
      <c r="I218" s="134"/>
      <c r="J218" s="134"/>
      <c r="K218" s="134"/>
      <c r="L218" s="134"/>
      <c r="M218" s="134"/>
      <c r="N218" s="133"/>
      <c r="O218" s="133"/>
      <c r="P218" s="133"/>
      <c r="Q218" s="133"/>
      <c r="R218" s="134"/>
      <c r="S218" s="134"/>
      <c r="T218" s="134"/>
      <c r="U218" s="134"/>
      <c r="V218" s="134"/>
      <c r="W218" s="134"/>
      <c r="X218" s="134"/>
      <c r="Y218" s="134"/>
      <c r="Z218" s="124"/>
      <c r="AA218" s="124"/>
      <c r="AB218" s="124"/>
      <c r="AC218" s="124"/>
      <c r="AD218" s="124"/>
      <c r="AE218" s="124"/>
      <c r="AF218" s="124"/>
      <c r="AG218" s="124" t="s">
        <v>143</v>
      </c>
      <c r="AH218" s="124">
        <v>0</v>
      </c>
      <c r="AI218" s="124"/>
      <c r="AJ218" s="124"/>
      <c r="AK218" s="124"/>
      <c r="AL218" s="124"/>
      <c r="AM218" s="124"/>
      <c r="AN218" s="124"/>
      <c r="AO218" s="124"/>
      <c r="AP218" s="124"/>
      <c r="AQ218" s="124"/>
      <c r="AR218" s="124"/>
      <c r="AS218" s="124"/>
      <c r="AT218" s="124"/>
      <c r="AU218" s="124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4"/>
      <c r="BG218" s="124"/>
      <c r="BH218" s="124"/>
    </row>
    <row r="219" spans="1:60" outlineLevel="3">
      <c r="A219" s="131"/>
      <c r="B219" s="132"/>
      <c r="C219" s="162" t="s">
        <v>384</v>
      </c>
      <c r="D219" s="136"/>
      <c r="E219" s="137">
        <v>5.5679999999999996</v>
      </c>
      <c r="F219" s="134"/>
      <c r="G219" s="134"/>
      <c r="H219" s="134"/>
      <c r="I219" s="134"/>
      <c r="J219" s="134"/>
      <c r="K219" s="134"/>
      <c r="L219" s="134"/>
      <c r="M219" s="134"/>
      <c r="N219" s="133"/>
      <c r="O219" s="133"/>
      <c r="P219" s="133"/>
      <c r="Q219" s="133"/>
      <c r="R219" s="134"/>
      <c r="S219" s="134"/>
      <c r="T219" s="134"/>
      <c r="U219" s="134"/>
      <c r="V219" s="134"/>
      <c r="W219" s="134"/>
      <c r="X219" s="134"/>
      <c r="Y219" s="134"/>
      <c r="Z219" s="124"/>
      <c r="AA219" s="124"/>
      <c r="AB219" s="124"/>
      <c r="AC219" s="124"/>
      <c r="AD219" s="124"/>
      <c r="AE219" s="124"/>
      <c r="AF219" s="124"/>
      <c r="AG219" s="124" t="s">
        <v>143</v>
      </c>
      <c r="AH219" s="124">
        <v>0</v>
      </c>
      <c r="AI219" s="124"/>
      <c r="AJ219" s="124"/>
      <c r="AK219" s="124"/>
      <c r="AL219" s="124"/>
      <c r="AM219" s="124"/>
      <c r="AN219" s="124"/>
      <c r="AO219" s="124"/>
      <c r="AP219" s="124"/>
      <c r="AQ219" s="124"/>
      <c r="AR219" s="124"/>
      <c r="AS219" s="124"/>
      <c r="AT219" s="124"/>
      <c r="AU219" s="124"/>
      <c r="AV219" s="124"/>
      <c r="AW219" s="124"/>
      <c r="AX219" s="124"/>
      <c r="AY219" s="124"/>
      <c r="AZ219" s="124"/>
      <c r="BA219" s="124"/>
      <c r="BB219" s="124"/>
      <c r="BC219" s="124"/>
      <c r="BD219" s="124"/>
      <c r="BE219" s="124"/>
      <c r="BF219" s="124"/>
      <c r="BG219" s="124"/>
      <c r="BH219" s="124"/>
    </row>
    <row r="220" spans="1:60" outlineLevel="3">
      <c r="A220" s="131"/>
      <c r="B220" s="132"/>
      <c r="C220" s="162" t="s">
        <v>385</v>
      </c>
      <c r="D220" s="136"/>
      <c r="E220" s="137">
        <v>5.6879999999999997</v>
      </c>
      <c r="F220" s="134"/>
      <c r="G220" s="134"/>
      <c r="H220" s="134"/>
      <c r="I220" s="134"/>
      <c r="J220" s="134"/>
      <c r="K220" s="134"/>
      <c r="L220" s="134"/>
      <c r="M220" s="134"/>
      <c r="N220" s="133"/>
      <c r="O220" s="133"/>
      <c r="P220" s="133"/>
      <c r="Q220" s="133"/>
      <c r="R220" s="134"/>
      <c r="S220" s="134"/>
      <c r="T220" s="134"/>
      <c r="U220" s="134"/>
      <c r="V220" s="134"/>
      <c r="W220" s="134"/>
      <c r="X220" s="134"/>
      <c r="Y220" s="134"/>
      <c r="Z220" s="124"/>
      <c r="AA220" s="124"/>
      <c r="AB220" s="124"/>
      <c r="AC220" s="124"/>
      <c r="AD220" s="124"/>
      <c r="AE220" s="124"/>
      <c r="AF220" s="124"/>
      <c r="AG220" s="124" t="s">
        <v>143</v>
      </c>
      <c r="AH220" s="124">
        <v>0</v>
      </c>
      <c r="AI220" s="124"/>
      <c r="AJ220" s="124"/>
      <c r="AK220" s="124"/>
      <c r="AL220" s="124"/>
      <c r="AM220" s="124"/>
      <c r="AN220" s="124"/>
      <c r="AO220" s="124"/>
      <c r="AP220" s="124"/>
      <c r="AQ220" s="124"/>
      <c r="AR220" s="124"/>
      <c r="AS220" s="124"/>
      <c r="AT220" s="124"/>
      <c r="AU220" s="124"/>
      <c r="AV220" s="124"/>
      <c r="AW220" s="124"/>
      <c r="AX220" s="124"/>
      <c r="AY220" s="124"/>
      <c r="AZ220" s="124"/>
      <c r="BA220" s="124"/>
      <c r="BB220" s="124"/>
      <c r="BC220" s="124"/>
      <c r="BD220" s="124"/>
      <c r="BE220" s="124"/>
      <c r="BF220" s="124"/>
      <c r="BG220" s="124"/>
      <c r="BH220" s="124"/>
    </row>
    <row r="221" spans="1:60">
      <c r="A221" s="140" t="s">
        <v>121</v>
      </c>
      <c r="B221" s="141" t="s">
        <v>87</v>
      </c>
      <c r="C221" s="159" t="s">
        <v>88</v>
      </c>
      <c r="D221" s="142"/>
      <c r="E221" s="143"/>
      <c r="F221" s="144"/>
      <c r="G221" s="145">
        <f>SUMIF(AG222:AG243,"&lt;&gt;NOR",G222:G243)</f>
        <v>0</v>
      </c>
      <c r="H221" s="139"/>
      <c r="I221" s="139">
        <f>SUM(I222:I243)</f>
        <v>3536.08</v>
      </c>
      <c r="J221" s="139"/>
      <c r="K221" s="139">
        <f>SUM(K222:K243)</f>
        <v>25948.04</v>
      </c>
      <c r="L221" s="139"/>
      <c r="M221" s="139">
        <f>SUM(M222:M243)</f>
        <v>0</v>
      </c>
      <c r="N221" s="138"/>
      <c r="O221" s="138">
        <f>SUM(O222:O243)</f>
        <v>7.0000000000000007E-2</v>
      </c>
      <c r="P221" s="138"/>
      <c r="Q221" s="138">
        <f>SUM(Q222:Q243)</f>
        <v>0</v>
      </c>
      <c r="R221" s="139"/>
      <c r="S221" s="139"/>
      <c r="T221" s="139"/>
      <c r="U221" s="139"/>
      <c r="V221" s="139">
        <f>SUM(V222:V243)</f>
        <v>44.489999999999995</v>
      </c>
      <c r="W221" s="139"/>
      <c r="X221" s="139"/>
      <c r="Y221" s="139"/>
      <c r="AG221" t="s">
        <v>122</v>
      </c>
    </row>
    <row r="222" spans="1:60" outlineLevel="1">
      <c r="A222" s="153">
        <v>76</v>
      </c>
      <c r="B222" s="154" t="s">
        <v>386</v>
      </c>
      <c r="C222" s="160" t="s">
        <v>387</v>
      </c>
      <c r="D222" s="155" t="s">
        <v>151</v>
      </c>
      <c r="E222" s="156">
        <v>335.81</v>
      </c>
      <c r="F222" s="157"/>
      <c r="G222" s="158">
        <f>ROUND(E222*F222,2)</f>
        <v>0</v>
      </c>
      <c r="H222" s="135">
        <v>5.59</v>
      </c>
      <c r="I222" s="134">
        <f>ROUND(E222*H222,2)</f>
        <v>1877.18</v>
      </c>
      <c r="J222" s="135">
        <v>18.71</v>
      </c>
      <c r="K222" s="134">
        <f>ROUND(E222*J222,2)</f>
        <v>6283.01</v>
      </c>
      <c r="L222" s="134">
        <v>21</v>
      </c>
      <c r="M222" s="134">
        <f>G222*(1+L222/100)</f>
        <v>0</v>
      </c>
      <c r="N222" s="133">
        <v>6.9999999999999994E-5</v>
      </c>
      <c r="O222" s="133">
        <f>ROUND(E222*N222,2)</f>
        <v>0.02</v>
      </c>
      <c r="P222" s="133">
        <v>0</v>
      </c>
      <c r="Q222" s="133">
        <f>ROUND(E222*P222,2)</f>
        <v>0</v>
      </c>
      <c r="R222" s="134"/>
      <c r="S222" s="134" t="s">
        <v>141</v>
      </c>
      <c r="T222" s="134" t="s">
        <v>141</v>
      </c>
      <c r="U222" s="134">
        <v>3.2480000000000002E-2</v>
      </c>
      <c r="V222" s="134">
        <f>ROUND(E222*U222,2)</f>
        <v>10.91</v>
      </c>
      <c r="W222" s="134"/>
      <c r="X222" s="134" t="s">
        <v>128</v>
      </c>
      <c r="Y222" s="134" t="s">
        <v>129</v>
      </c>
      <c r="Z222" s="124"/>
      <c r="AA222" s="124"/>
      <c r="AB222" s="124"/>
      <c r="AC222" s="124"/>
      <c r="AD222" s="124"/>
      <c r="AE222" s="124"/>
      <c r="AF222" s="124"/>
      <c r="AG222" s="124" t="s">
        <v>280</v>
      </c>
      <c r="AH222" s="124"/>
      <c r="AI222" s="124"/>
      <c r="AJ222" s="124"/>
      <c r="AK222" s="124"/>
      <c r="AL222" s="124"/>
      <c r="AM222" s="124"/>
      <c r="AN222" s="124"/>
      <c r="AO222" s="124"/>
      <c r="AP222" s="124"/>
      <c r="AQ222" s="124"/>
      <c r="AR222" s="124"/>
      <c r="AS222" s="124"/>
      <c r="AT222" s="124"/>
      <c r="AU222" s="124"/>
      <c r="AV222" s="124"/>
      <c r="AW222" s="124"/>
      <c r="AX222" s="124"/>
      <c r="AY222" s="124"/>
      <c r="AZ222" s="124"/>
      <c r="BA222" s="124"/>
      <c r="BB222" s="124"/>
      <c r="BC222" s="124"/>
      <c r="BD222" s="124"/>
      <c r="BE222" s="124"/>
      <c r="BF222" s="124"/>
      <c r="BG222" s="124"/>
      <c r="BH222" s="124"/>
    </row>
    <row r="223" spans="1:60" outlineLevel="1">
      <c r="A223" s="147">
        <v>77</v>
      </c>
      <c r="B223" s="148" t="s">
        <v>388</v>
      </c>
      <c r="C223" s="161" t="s">
        <v>389</v>
      </c>
      <c r="D223" s="149" t="s">
        <v>151</v>
      </c>
      <c r="E223" s="150">
        <v>335.81</v>
      </c>
      <c r="F223" s="151"/>
      <c r="G223" s="152">
        <f>ROUND(E223*F223,2)</f>
        <v>0</v>
      </c>
      <c r="H223" s="135">
        <v>4.9400000000000004</v>
      </c>
      <c r="I223" s="134">
        <f>ROUND(E223*H223,2)</f>
        <v>1658.9</v>
      </c>
      <c r="J223" s="135">
        <v>58.56</v>
      </c>
      <c r="K223" s="134">
        <f>ROUND(E223*J223,2)</f>
        <v>19665.03</v>
      </c>
      <c r="L223" s="134">
        <v>21</v>
      </c>
      <c r="M223" s="134">
        <f>G223*(1+L223/100)</f>
        <v>0</v>
      </c>
      <c r="N223" s="133">
        <v>1.3999999999999999E-4</v>
      </c>
      <c r="O223" s="133">
        <f>ROUND(E223*N223,2)</f>
        <v>0.05</v>
      </c>
      <c r="P223" s="133">
        <v>0</v>
      </c>
      <c r="Q223" s="133">
        <f>ROUND(E223*P223,2)</f>
        <v>0</v>
      </c>
      <c r="R223" s="134"/>
      <c r="S223" s="134" t="s">
        <v>141</v>
      </c>
      <c r="T223" s="134" t="s">
        <v>141</v>
      </c>
      <c r="U223" s="134">
        <v>0.1</v>
      </c>
      <c r="V223" s="134">
        <f>ROUND(E223*U223,2)</f>
        <v>33.58</v>
      </c>
      <c r="W223" s="134"/>
      <c r="X223" s="134" t="s">
        <v>128</v>
      </c>
      <c r="Y223" s="134" t="s">
        <v>129</v>
      </c>
      <c r="Z223" s="124"/>
      <c r="AA223" s="124"/>
      <c r="AB223" s="124"/>
      <c r="AC223" s="124"/>
      <c r="AD223" s="124"/>
      <c r="AE223" s="124"/>
      <c r="AF223" s="124"/>
      <c r="AG223" s="124" t="s">
        <v>280</v>
      </c>
      <c r="AH223" s="124"/>
      <c r="AI223" s="124"/>
      <c r="AJ223" s="124"/>
      <c r="AK223" s="124"/>
      <c r="AL223" s="124"/>
      <c r="AM223" s="124"/>
      <c r="AN223" s="124"/>
      <c r="AO223" s="124"/>
      <c r="AP223" s="124"/>
      <c r="AQ223" s="124"/>
      <c r="AR223" s="124"/>
      <c r="AS223" s="124"/>
      <c r="AT223" s="124"/>
      <c r="AU223" s="124"/>
      <c r="AV223" s="124"/>
      <c r="AW223" s="124"/>
      <c r="AX223" s="124"/>
      <c r="AY223" s="124"/>
      <c r="AZ223" s="124"/>
      <c r="BA223" s="124"/>
      <c r="BB223" s="124"/>
      <c r="BC223" s="124"/>
      <c r="BD223" s="124"/>
      <c r="BE223" s="124"/>
      <c r="BF223" s="124"/>
      <c r="BG223" s="124"/>
      <c r="BH223" s="124"/>
    </row>
    <row r="224" spans="1:60" outlineLevel="2">
      <c r="A224" s="131"/>
      <c r="B224" s="132"/>
      <c r="C224" s="162" t="s">
        <v>390</v>
      </c>
      <c r="D224" s="136"/>
      <c r="E224" s="137"/>
      <c r="F224" s="134"/>
      <c r="G224" s="134"/>
      <c r="H224" s="134"/>
      <c r="I224" s="134"/>
      <c r="J224" s="134"/>
      <c r="K224" s="134"/>
      <c r="L224" s="134"/>
      <c r="M224" s="134"/>
      <c r="N224" s="133"/>
      <c r="O224" s="133"/>
      <c r="P224" s="133"/>
      <c r="Q224" s="133"/>
      <c r="R224" s="134"/>
      <c r="S224" s="134"/>
      <c r="T224" s="134"/>
      <c r="U224" s="134"/>
      <c r="V224" s="134"/>
      <c r="W224" s="134"/>
      <c r="X224" s="134"/>
      <c r="Y224" s="134"/>
      <c r="Z224" s="124"/>
      <c r="AA224" s="124"/>
      <c r="AB224" s="124"/>
      <c r="AC224" s="124"/>
      <c r="AD224" s="124"/>
      <c r="AE224" s="124"/>
      <c r="AF224" s="124"/>
      <c r="AG224" s="124" t="s">
        <v>143</v>
      </c>
      <c r="AH224" s="124">
        <v>0</v>
      </c>
      <c r="AI224" s="124"/>
      <c r="AJ224" s="124"/>
      <c r="AK224" s="124"/>
      <c r="AL224" s="124"/>
      <c r="AM224" s="124"/>
      <c r="AN224" s="124"/>
      <c r="AO224" s="124"/>
      <c r="AP224" s="124"/>
      <c r="AQ224" s="124"/>
      <c r="AR224" s="124"/>
      <c r="AS224" s="124"/>
      <c r="AT224" s="124"/>
      <c r="AU224" s="124"/>
      <c r="AV224" s="124"/>
      <c r="AW224" s="124"/>
      <c r="AX224" s="124"/>
      <c r="AY224" s="124"/>
      <c r="AZ224" s="124"/>
      <c r="BA224" s="124"/>
      <c r="BB224" s="124"/>
      <c r="BC224" s="124"/>
      <c r="BD224" s="124"/>
      <c r="BE224" s="124"/>
      <c r="BF224" s="124"/>
      <c r="BG224" s="124"/>
      <c r="BH224" s="124"/>
    </row>
    <row r="225" spans="1:60" outlineLevel="3">
      <c r="A225" s="131"/>
      <c r="B225" s="132"/>
      <c r="C225" s="162" t="s">
        <v>391</v>
      </c>
      <c r="D225" s="136"/>
      <c r="E225" s="137">
        <v>58.11</v>
      </c>
      <c r="F225" s="134"/>
      <c r="G225" s="134"/>
      <c r="H225" s="134"/>
      <c r="I225" s="134"/>
      <c r="J225" s="134"/>
      <c r="K225" s="134"/>
      <c r="L225" s="134"/>
      <c r="M225" s="134"/>
      <c r="N225" s="133"/>
      <c r="O225" s="133"/>
      <c r="P225" s="133"/>
      <c r="Q225" s="133"/>
      <c r="R225" s="134"/>
      <c r="S225" s="134"/>
      <c r="T225" s="134"/>
      <c r="U225" s="134"/>
      <c r="V225" s="134"/>
      <c r="W225" s="134"/>
      <c r="X225" s="134"/>
      <c r="Y225" s="134"/>
      <c r="Z225" s="124"/>
      <c r="AA225" s="124"/>
      <c r="AB225" s="124"/>
      <c r="AC225" s="124"/>
      <c r="AD225" s="124"/>
      <c r="AE225" s="124"/>
      <c r="AF225" s="124"/>
      <c r="AG225" s="124" t="s">
        <v>143</v>
      </c>
      <c r="AH225" s="124">
        <v>0</v>
      </c>
      <c r="AI225" s="124"/>
      <c r="AJ225" s="124"/>
      <c r="AK225" s="124"/>
      <c r="AL225" s="124"/>
      <c r="AM225" s="124"/>
      <c r="AN225" s="124"/>
      <c r="AO225" s="124"/>
      <c r="AP225" s="124"/>
      <c r="AQ225" s="124"/>
      <c r="AR225" s="124"/>
      <c r="AS225" s="124"/>
      <c r="AT225" s="124"/>
      <c r="AU225" s="124"/>
      <c r="AV225" s="124"/>
      <c r="AW225" s="124"/>
      <c r="AX225" s="124"/>
      <c r="AY225" s="124"/>
      <c r="AZ225" s="124"/>
      <c r="BA225" s="124"/>
      <c r="BB225" s="124"/>
      <c r="BC225" s="124"/>
      <c r="BD225" s="124"/>
      <c r="BE225" s="124"/>
      <c r="BF225" s="124"/>
      <c r="BG225" s="124"/>
      <c r="BH225" s="124"/>
    </row>
    <row r="226" spans="1:60" outlineLevel="3">
      <c r="A226" s="131"/>
      <c r="B226" s="132"/>
      <c r="C226" s="162" t="s">
        <v>287</v>
      </c>
      <c r="D226" s="136"/>
      <c r="E226" s="137"/>
      <c r="F226" s="134"/>
      <c r="G226" s="134"/>
      <c r="H226" s="134"/>
      <c r="I226" s="134"/>
      <c r="J226" s="134"/>
      <c r="K226" s="134"/>
      <c r="L226" s="134"/>
      <c r="M226" s="134"/>
      <c r="N226" s="133"/>
      <c r="O226" s="133"/>
      <c r="P226" s="133"/>
      <c r="Q226" s="133"/>
      <c r="R226" s="134"/>
      <c r="S226" s="134"/>
      <c r="T226" s="134"/>
      <c r="U226" s="134"/>
      <c r="V226" s="134"/>
      <c r="W226" s="134"/>
      <c r="X226" s="134"/>
      <c r="Y226" s="134"/>
      <c r="Z226" s="124"/>
      <c r="AA226" s="124"/>
      <c r="AB226" s="124"/>
      <c r="AC226" s="124"/>
      <c r="AD226" s="124"/>
      <c r="AE226" s="124"/>
      <c r="AF226" s="124"/>
      <c r="AG226" s="124" t="s">
        <v>143</v>
      </c>
      <c r="AH226" s="124">
        <v>0</v>
      </c>
      <c r="AI226" s="124"/>
      <c r="AJ226" s="124"/>
      <c r="AK226" s="124"/>
      <c r="AL226" s="124"/>
      <c r="AM226" s="124"/>
      <c r="AN226" s="124"/>
      <c r="AO226" s="124"/>
      <c r="AP226" s="124"/>
      <c r="AQ226" s="124"/>
      <c r="AR226" s="124"/>
      <c r="AS226" s="124"/>
      <c r="AT226" s="124"/>
      <c r="AU226" s="124"/>
      <c r="AV226" s="124"/>
      <c r="AW226" s="124"/>
      <c r="AX226" s="124"/>
      <c r="AY226" s="124"/>
      <c r="AZ226" s="124"/>
      <c r="BA226" s="124"/>
      <c r="BB226" s="124"/>
      <c r="BC226" s="124"/>
      <c r="BD226" s="124"/>
      <c r="BE226" s="124"/>
      <c r="BF226" s="124"/>
      <c r="BG226" s="124"/>
      <c r="BH226" s="124"/>
    </row>
    <row r="227" spans="1:60" outlineLevel="3">
      <c r="A227" s="131"/>
      <c r="B227" s="132"/>
      <c r="C227" s="162" t="s">
        <v>392</v>
      </c>
      <c r="D227" s="136"/>
      <c r="E227" s="137">
        <v>15.52</v>
      </c>
      <c r="F227" s="134"/>
      <c r="G227" s="134"/>
      <c r="H227" s="134"/>
      <c r="I227" s="134"/>
      <c r="J227" s="134"/>
      <c r="K227" s="134"/>
      <c r="L227" s="134"/>
      <c r="M227" s="134"/>
      <c r="N227" s="133"/>
      <c r="O227" s="133"/>
      <c r="P227" s="133"/>
      <c r="Q227" s="133"/>
      <c r="R227" s="134"/>
      <c r="S227" s="134"/>
      <c r="T227" s="134"/>
      <c r="U227" s="134"/>
      <c r="V227" s="134"/>
      <c r="W227" s="134"/>
      <c r="X227" s="134"/>
      <c r="Y227" s="134"/>
      <c r="Z227" s="124"/>
      <c r="AA227" s="124"/>
      <c r="AB227" s="124"/>
      <c r="AC227" s="124"/>
      <c r="AD227" s="124"/>
      <c r="AE227" s="124"/>
      <c r="AF227" s="124"/>
      <c r="AG227" s="124" t="s">
        <v>143</v>
      </c>
      <c r="AH227" s="124">
        <v>0</v>
      </c>
      <c r="AI227" s="124"/>
      <c r="AJ227" s="124"/>
      <c r="AK227" s="124"/>
      <c r="AL227" s="124"/>
      <c r="AM227" s="124"/>
      <c r="AN227" s="124"/>
      <c r="AO227" s="124"/>
      <c r="AP227" s="124"/>
      <c r="AQ227" s="124"/>
      <c r="AR227" s="124"/>
      <c r="AS227" s="124"/>
      <c r="AT227" s="124"/>
      <c r="AU227" s="124"/>
      <c r="AV227" s="124"/>
      <c r="AW227" s="124"/>
      <c r="AX227" s="124"/>
      <c r="AY227" s="124"/>
      <c r="AZ227" s="124"/>
      <c r="BA227" s="124"/>
      <c r="BB227" s="124"/>
      <c r="BC227" s="124"/>
      <c r="BD227" s="124"/>
      <c r="BE227" s="124"/>
      <c r="BF227" s="124"/>
      <c r="BG227" s="124"/>
      <c r="BH227" s="124"/>
    </row>
    <row r="228" spans="1:60" outlineLevel="3">
      <c r="A228" s="131"/>
      <c r="B228" s="132"/>
      <c r="C228" s="162" t="s">
        <v>162</v>
      </c>
      <c r="D228" s="136"/>
      <c r="E228" s="137"/>
      <c r="F228" s="134"/>
      <c r="G228" s="134"/>
      <c r="H228" s="134"/>
      <c r="I228" s="134"/>
      <c r="J228" s="134"/>
      <c r="K228" s="134"/>
      <c r="L228" s="134"/>
      <c r="M228" s="134"/>
      <c r="N228" s="133"/>
      <c r="O228" s="133"/>
      <c r="P228" s="133"/>
      <c r="Q228" s="133"/>
      <c r="R228" s="134"/>
      <c r="S228" s="134"/>
      <c r="T228" s="134"/>
      <c r="U228" s="134"/>
      <c r="V228" s="134"/>
      <c r="W228" s="134"/>
      <c r="X228" s="134"/>
      <c r="Y228" s="134"/>
      <c r="Z228" s="124"/>
      <c r="AA228" s="124"/>
      <c r="AB228" s="124"/>
      <c r="AC228" s="124"/>
      <c r="AD228" s="124"/>
      <c r="AE228" s="124"/>
      <c r="AF228" s="124"/>
      <c r="AG228" s="124" t="s">
        <v>143</v>
      </c>
      <c r="AH228" s="124">
        <v>0</v>
      </c>
      <c r="AI228" s="124"/>
      <c r="AJ228" s="124"/>
      <c r="AK228" s="124"/>
      <c r="AL228" s="124"/>
      <c r="AM228" s="124"/>
      <c r="AN228" s="124"/>
      <c r="AO228" s="124"/>
      <c r="AP228" s="124"/>
      <c r="AQ228" s="124"/>
      <c r="AR228" s="124"/>
      <c r="AS228" s="124"/>
      <c r="AT228" s="124"/>
      <c r="AU228" s="124"/>
      <c r="AV228" s="124"/>
      <c r="AW228" s="124"/>
      <c r="AX228" s="124"/>
      <c r="AY228" s="124"/>
      <c r="AZ228" s="124"/>
      <c r="BA228" s="124"/>
      <c r="BB228" s="124"/>
      <c r="BC228" s="124"/>
      <c r="BD228" s="124"/>
      <c r="BE228" s="124"/>
      <c r="BF228" s="124"/>
      <c r="BG228" s="124"/>
      <c r="BH228" s="124"/>
    </row>
    <row r="229" spans="1:60" outlineLevel="3">
      <c r="A229" s="131"/>
      <c r="B229" s="132"/>
      <c r="C229" s="162" t="s">
        <v>393</v>
      </c>
      <c r="D229" s="136"/>
      <c r="E229" s="137">
        <v>8.56</v>
      </c>
      <c r="F229" s="134"/>
      <c r="G229" s="134"/>
      <c r="H229" s="134"/>
      <c r="I229" s="134"/>
      <c r="J229" s="134"/>
      <c r="K229" s="134"/>
      <c r="L229" s="134"/>
      <c r="M229" s="134"/>
      <c r="N229" s="133"/>
      <c r="O229" s="133"/>
      <c r="P229" s="133"/>
      <c r="Q229" s="133"/>
      <c r="R229" s="134"/>
      <c r="S229" s="134"/>
      <c r="T229" s="134"/>
      <c r="U229" s="134"/>
      <c r="V229" s="134"/>
      <c r="W229" s="134"/>
      <c r="X229" s="134"/>
      <c r="Y229" s="134"/>
      <c r="Z229" s="124"/>
      <c r="AA229" s="124"/>
      <c r="AB229" s="124"/>
      <c r="AC229" s="124"/>
      <c r="AD229" s="124"/>
      <c r="AE229" s="124"/>
      <c r="AF229" s="124"/>
      <c r="AG229" s="124" t="s">
        <v>143</v>
      </c>
      <c r="AH229" s="124">
        <v>0</v>
      </c>
      <c r="AI229" s="124"/>
      <c r="AJ229" s="124"/>
      <c r="AK229" s="124"/>
      <c r="AL229" s="124"/>
      <c r="AM229" s="124"/>
      <c r="AN229" s="124"/>
      <c r="AO229" s="124"/>
      <c r="AP229" s="124"/>
      <c r="AQ229" s="124"/>
      <c r="AR229" s="124"/>
      <c r="AS229" s="124"/>
      <c r="AT229" s="124"/>
      <c r="AU229" s="124"/>
      <c r="AV229" s="124"/>
      <c r="AW229" s="124"/>
      <c r="AX229" s="124"/>
      <c r="AY229" s="124"/>
      <c r="AZ229" s="124"/>
      <c r="BA229" s="124"/>
      <c r="BB229" s="124"/>
      <c r="BC229" s="124"/>
      <c r="BD229" s="124"/>
      <c r="BE229" s="124"/>
      <c r="BF229" s="124"/>
      <c r="BG229" s="124"/>
      <c r="BH229" s="124"/>
    </row>
    <row r="230" spans="1:60" outlineLevel="3">
      <c r="A230" s="131"/>
      <c r="B230" s="132"/>
      <c r="C230" s="162" t="s">
        <v>291</v>
      </c>
      <c r="D230" s="136"/>
      <c r="E230" s="137"/>
      <c r="F230" s="134"/>
      <c r="G230" s="134"/>
      <c r="H230" s="134"/>
      <c r="I230" s="134"/>
      <c r="J230" s="134"/>
      <c r="K230" s="134"/>
      <c r="L230" s="134"/>
      <c r="M230" s="134"/>
      <c r="N230" s="133"/>
      <c r="O230" s="133"/>
      <c r="P230" s="133"/>
      <c r="Q230" s="133"/>
      <c r="R230" s="134"/>
      <c r="S230" s="134"/>
      <c r="T230" s="134"/>
      <c r="U230" s="134"/>
      <c r="V230" s="134"/>
      <c r="W230" s="134"/>
      <c r="X230" s="134"/>
      <c r="Y230" s="134"/>
      <c r="Z230" s="124"/>
      <c r="AA230" s="124"/>
      <c r="AB230" s="124"/>
      <c r="AC230" s="124"/>
      <c r="AD230" s="124"/>
      <c r="AE230" s="124"/>
      <c r="AF230" s="124"/>
      <c r="AG230" s="124" t="s">
        <v>143</v>
      </c>
      <c r="AH230" s="124">
        <v>0</v>
      </c>
      <c r="AI230" s="124"/>
      <c r="AJ230" s="124"/>
      <c r="AK230" s="124"/>
      <c r="AL230" s="124"/>
      <c r="AM230" s="124"/>
      <c r="AN230" s="124"/>
      <c r="AO230" s="124"/>
      <c r="AP230" s="124"/>
      <c r="AQ230" s="124"/>
      <c r="AR230" s="124"/>
      <c r="AS230" s="124"/>
      <c r="AT230" s="124"/>
      <c r="AU230" s="124"/>
      <c r="AV230" s="124"/>
      <c r="AW230" s="124"/>
      <c r="AX230" s="124"/>
      <c r="AY230" s="124"/>
      <c r="AZ230" s="124"/>
      <c r="BA230" s="124"/>
      <c r="BB230" s="124"/>
      <c r="BC230" s="124"/>
      <c r="BD230" s="124"/>
      <c r="BE230" s="124"/>
      <c r="BF230" s="124"/>
      <c r="BG230" s="124"/>
      <c r="BH230" s="124"/>
    </row>
    <row r="231" spans="1:60" outlineLevel="3">
      <c r="A231" s="131"/>
      <c r="B231" s="132"/>
      <c r="C231" s="162" t="s">
        <v>394</v>
      </c>
      <c r="D231" s="136"/>
      <c r="E231" s="137">
        <v>10.64</v>
      </c>
      <c r="F231" s="134"/>
      <c r="G231" s="134"/>
      <c r="H231" s="134"/>
      <c r="I231" s="134"/>
      <c r="J231" s="134"/>
      <c r="K231" s="134"/>
      <c r="L231" s="134"/>
      <c r="M231" s="134"/>
      <c r="N231" s="133"/>
      <c r="O231" s="133"/>
      <c r="P231" s="133"/>
      <c r="Q231" s="133"/>
      <c r="R231" s="134"/>
      <c r="S231" s="134"/>
      <c r="T231" s="134"/>
      <c r="U231" s="134"/>
      <c r="V231" s="134"/>
      <c r="W231" s="134"/>
      <c r="X231" s="134"/>
      <c r="Y231" s="134"/>
      <c r="Z231" s="124"/>
      <c r="AA231" s="124"/>
      <c r="AB231" s="124"/>
      <c r="AC231" s="124"/>
      <c r="AD231" s="124"/>
      <c r="AE231" s="124"/>
      <c r="AF231" s="124"/>
      <c r="AG231" s="124" t="s">
        <v>143</v>
      </c>
      <c r="AH231" s="124">
        <v>0</v>
      </c>
      <c r="AI231" s="124"/>
      <c r="AJ231" s="124"/>
      <c r="AK231" s="124"/>
      <c r="AL231" s="124"/>
      <c r="AM231" s="124"/>
      <c r="AN231" s="124"/>
      <c r="AO231" s="124"/>
      <c r="AP231" s="124"/>
      <c r="AQ231" s="124"/>
      <c r="AR231" s="124"/>
      <c r="AS231" s="124"/>
      <c r="AT231" s="124"/>
      <c r="AU231" s="124"/>
      <c r="AV231" s="124"/>
      <c r="AW231" s="124"/>
      <c r="AX231" s="124"/>
      <c r="AY231" s="124"/>
      <c r="AZ231" s="124"/>
      <c r="BA231" s="124"/>
      <c r="BB231" s="124"/>
      <c r="BC231" s="124"/>
      <c r="BD231" s="124"/>
      <c r="BE231" s="124"/>
      <c r="BF231" s="124"/>
      <c r="BG231" s="124"/>
      <c r="BH231" s="124"/>
    </row>
    <row r="232" spans="1:60" outlineLevel="3">
      <c r="A232" s="131"/>
      <c r="B232" s="132"/>
      <c r="C232" s="162" t="s">
        <v>293</v>
      </c>
      <c r="D232" s="136"/>
      <c r="E232" s="137"/>
      <c r="F232" s="134"/>
      <c r="G232" s="134"/>
      <c r="H232" s="134"/>
      <c r="I232" s="134"/>
      <c r="J232" s="134"/>
      <c r="K232" s="134"/>
      <c r="L232" s="134"/>
      <c r="M232" s="134"/>
      <c r="N232" s="133"/>
      <c r="O232" s="133"/>
      <c r="P232" s="133"/>
      <c r="Q232" s="133"/>
      <c r="R232" s="134"/>
      <c r="S232" s="134"/>
      <c r="T232" s="134"/>
      <c r="U232" s="134"/>
      <c r="V232" s="134"/>
      <c r="W232" s="134"/>
      <c r="X232" s="134"/>
      <c r="Y232" s="134"/>
      <c r="Z232" s="124"/>
      <c r="AA232" s="124"/>
      <c r="AB232" s="124"/>
      <c r="AC232" s="124"/>
      <c r="AD232" s="124"/>
      <c r="AE232" s="124"/>
      <c r="AF232" s="124"/>
      <c r="AG232" s="124" t="s">
        <v>143</v>
      </c>
      <c r="AH232" s="124">
        <v>0</v>
      </c>
      <c r="AI232" s="124"/>
      <c r="AJ232" s="124"/>
      <c r="AK232" s="124"/>
      <c r="AL232" s="124"/>
      <c r="AM232" s="124"/>
      <c r="AN232" s="124"/>
      <c r="AO232" s="124"/>
      <c r="AP232" s="124"/>
      <c r="AQ232" s="124"/>
      <c r="AR232" s="124"/>
      <c r="AS232" s="124"/>
      <c r="AT232" s="124"/>
      <c r="AU232" s="124"/>
      <c r="AV232" s="124"/>
      <c r="AW232" s="124"/>
      <c r="AX232" s="124"/>
      <c r="AY232" s="124"/>
      <c r="AZ232" s="124"/>
      <c r="BA232" s="124"/>
      <c r="BB232" s="124"/>
      <c r="BC232" s="124"/>
      <c r="BD232" s="124"/>
      <c r="BE232" s="124"/>
      <c r="BF232" s="124"/>
      <c r="BG232" s="124"/>
      <c r="BH232" s="124"/>
    </row>
    <row r="233" spans="1:60" outlineLevel="3">
      <c r="A233" s="131"/>
      <c r="B233" s="132"/>
      <c r="C233" s="162" t="s">
        <v>395</v>
      </c>
      <c r="D233" s="136"/>
      <c r="E233" s="137">
        <v>12.64</v>
      </c>
      <c r="F233" s="134"/>
      <c r="G233" s="134"/>
      <c r="H233" s="134"/>
      <c r="I233" s="134"/>
      <c r="J233" s="134"/>
      <c r="K233" s="134"/>
      <c r="L233" s="134"/>
      <c r="M233" s="134"/>
      <c r="N233" s="133"/>
      <c r="O233" s="133"/>
      <c r="P233" s="133"/>
      <c r="Q233" s="133"/>
      <c r="R233" s="134"/>
      <c r="S233" s="134"/>
      <c r="T233" s="134"/>
      <c r="U233" s="134"/>
      <c r="V233" s="134"/>
      <c r="W233" s="134"/>
      <c r="X233" s="134"/>
      <c r="Y233" s="134"/>
      <c r="Z233" s="124"/>
      <c r="AA233" s="124"/>
      <c r="AB233" s="124"/>
      <c r="AC233" s="124"/>
      <c r="AD233" s="124"/>
      <c r="AE233" s="124"/>
      <c r="AF233" s="124"/>
      <c r="AG233" s="124" t="s">
        <v>143</v>
      </c>
      <c r="AH233" s="124">
        <v>0</v>
      </c>
      <c r="AI233" s="124"/>
      <c r="AJ233" s="124"/>
      <c r="AK233" s="124"/>
      <c r="AL233" s="124"/>
      <c r="AM233" s="124"/>
      <c r="AN233" s="124"/>
      <c r="AO233" s="124"/>
      <c r="AP233" s="124"/>
      <c r="AQ233" s="124"/>
      <c r="AR233" s="124"/>
      <c r="AS233" s="124"/>
      <c r="AT233" s="124"/>
      <c r="AU233" s="124"/>
      <c r="AV233" s="124"/>
      <c r="AW233" s="124"/>
      <c r="AX233" s="124"/>
      <c r="AY233" s="124"/>
      <c r="AZ233" s="124"/>
      <c r="BA233" s="124"/>
      <c r="BB233" s="124"/>
      <c r="BC233" s="124"/>
      <c r="BD233" s="124"/>
      <c r="BE233" s="124"/>
      <c r="BF233" s="124"/>
      <c r="BG233" s="124"/>
      <c r="BH233" s="124"/>
    </row>
    <row r="234" spans="1:60" outlineLevel="3">
      <c r="A234" s="131"/>
      <c r="B234" s="132"/>
      <c r="C234" s="162" t="s">
        <v>396</v>
      </c>
      <c r="D234" s="136"/>
      <c r="E234" s="137"/>
      <c r="F234" s="134"/>
      <c r="G234" s="134"/>
      <c r="H234" s="134"/>
      <c r="I234" s="134"/>
      <c r="J234" s="134"/>
      <c r="K234" s="134"/>
      <c r="L234" s="134"/>
      <c r="M234" s="134"/>
      <c r="N234" s="133"/>
      <c r="O234" s="133"/>
      <c r="P234" s="133"/>
      <c r="Q234" s="133"/>
      <c r="R234" s="134"/>
      <c r="S234" s="134"/>
      <c r="T234" s="134"/>
      <c r="U234" s="134"/>
      <c r="V234" s="134"/>
      <c r="W234" s="134"/>
      <c r="X234" s="134"/>
      <c r="Y234" s="134"/>
      <c r="Z234" s="124"/>
      <c r="AA234" s="124"/>
      <c r="AB234" s="124"/>
      <c r="AC234" s="124"/>
      <c r="AD234" s="124"/>
      <c r="AE234" s="124"/>
      <c r="AF234" s="124"/>
      <c r="AG234" s="124" t="s">
        <v>143</v>
      </c>
      <c r="AH234" s="124">
        <v>0</v>
      </c>
      <c r="AI234" s="124"/>
      <c r="AJ234" s="124"/>
      <c r="AK234" s="124"/>
      <c r="AL234" s="124"/>
      <c r="AM234" s="124"/>
      <c r="AN234" s="124"/>
      <c r="AO234" s="124"/>
      <c r="AP234" s="124"/>
      <c r="AQ234" s="124"/>
      <c r="AR234" s="124"/>
      <c r="AS234" s="124"/>
      <c r="AT234" s="124"/>
      <c r="AU234" s="124"/>
      <c r="AV234" s="124"/>
      <c r="AW234" s="124"/>
      <c r="AX234" s="124"/>
      <c r="AY234" s="124"/>
      <c r="AZ234" s="124"/>
      <c r="BA234" s="124"/>
      <c r="BB234" s="124"/>
      <c r="BC234" s="124"/>
      <c r="BD234" s="124"/>
      <c r="BE234" s="124"/>
      <c r="BF234" s="124"/>
      <c r="BG234" s="124"/>
      <c r="BH234" s="124"/>
    </row>
    <row r="235" spans="1:60" outlineLevel="3">
      <c r="A235" s="131"/>
      <c r="B235" s="132"/>
      <c r="C235" s="162" t="s">
        <v>397</v>
      </c>
      <c r="D235" s="136"/>
      <c r="E235" s="137">
        <v>65.78</v>
      </c>
      <c r="F235" s="134"/>
      <c r="G235" s="134"/>
      <c r="H235" s="134"/>
      <c r="I235" s="134"/>
      <c r="J235" s="134"/>
      <c r="K235" s="134"/>
      <c r="L235" s="134"/>
      <c r="M235" s="134"/>
      <c r="N235" s="133"/>
      <c r="O235" s="133"/>
      <c r="P235" s="133"/>
      <c r="Q235" s="133"/>
      <c r="R235" s="134"/>
      <c r="S235" s="134"/>
      <c r="T235" s="134"/>
      <c r="U235" s="134"/>
      <c r="V235" s="134"/>
      <c r="W235" s="134"/>
      <c r="X235" s="134"/>
      <c r="Y235" s="134"/>
      <c r="Z235" s="124"/>
      <c r="AA235" s="124"/>
      <c r="AB235" s="124"/>
      <c r="AC235" s="124"/>
      <c r="AD235" s="124"/>
      <c r="AE235" s="124"/>
      <c r="AF235" s="124"/>
      <c r="AG235" s="124" t="s">
        <v>143</v>
      </c>
      <c r="AH235" s="124">
        <v>0</v>
      </c>
      <c r="AI235" s="124"/>
      <c r="AJ235" s="124"/>
      <c r="AK235" s="124"/>
      <c r="AL235" s="124"/>
      <c r="AM235" s="124"/>
      <c r="AN235" s="124"/>
      <c r="AO235" s="124"/>
      <c r="AP235" s="124"/>
      <c r="AQ235" s="124"/>
      <c r="AR235" s="124"/>
      <c r="AS235" s="124"/>
      <c r="AT235" s="124"/>
      <c r="AU235" s="124"/>
      <c r="AV235" s="124"/>
      <c r="AW235" s="124"/>
      <c r="AX235" s="124"/>
      <c r="AY235" s="124"/>
      <c r="AZ235" s="124"/>
      <c r="BA235" s="124"/>
      <c r="BB235" s="124"/>
      <c r="BC235" s="124"/>
      <c r="BD235" s="124"/>
      <c r="BE235" s="124"/>
      <c r="BF235" s="124"/>
      <c r="BG235" s="124"/>
      <c r="BH235" s="124"/>
    </row>
    <row r="236" spans="1:60" outlineLevel="3">
      <c r="A236" s="131"/>
      <c r="B236" s="132"/>
      <c r="C236" s="162" t="s">
        <v>398</v>
      </c>
      <c r="D236" s="136"/>
      <c r="E236" s="137"/>
      <c r="F236" s="134"/>
      <c r="G236" s="134"/>
      <c r="H236" s="134"/>
      <c r="I236" s="134"/>
      <c r="J236" s="134"/>
      <c r="K236" s="134"/>
      <c r="L236" s="134"/>
      <c r="M236" s="134"/>
      <c r="N236" s="133"/>
      <c r="O236" s="133"/>
      <c r="P236" s="133"/>
      <c r="Q236" s="133"/>
      <c r="R236" s="134"/>
      <c r="S236" s="134"/>
      <c r="T236" s="134"/>
      <c r="U236" s="134"/>
      <c r="V236" s="134"/>
      <c r="W236" s="134"/>
      <c r="X236" s="134"/>
      <c r="Y236" s="134"/>
      <c r="Z236" s="124"/>
      <c r="AA236" s="124"/>
      <c r="AB236" s="124"/>
      <c r="AC236" s="124"/>
      <c r="AD236" s="124"/>
      <c r="AE236" s="124"/>
      <c r="AF236" s="124"/>
      <c r="AG236" s="124" t="s">
        <v>143</v>
      </c>
      <c r="AH236" s="124">
        <v>0</v>
      </c>
      <c r="AI236" s="124"/>
      <c r="AJ236" s="124"/>
      <c r="AK236" s="124"/>
      <c r="AL236" s="124"/>
      <c r="AM236" s="124"/>
      <c r="AN236" s="124"/>
      <c r="AO236" s="124"/>
      <c r="AP236" s="124"/>
      <c r="AQ236" s="124"/>
      <c r="AR236" s="124"/>
      <c r="AS236" s="124"/>
      <c r="AT236" s="124"/>
      <c r="AU236" s="124"/>
      <c r="AV236" s="124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</row>
    <row r="237" spans="1:60" outlineLevel="3">
      <c r="A237" s="131"/>
      <c r="B237" s="132"/>
      <c r="C237" s="162" t="s">
        <v>399</v>
      </c>
      <c r="D237" s="136"/>
      <c r="E237" s="137">
        <v>36.92</v>
      </c>
      <c r="F237" s="134"/>
      <c r="G237" s="134"/>
      <c r="H237" s="134"/>
      <c r="I237" s="134"/>
      <c r="J237" s="134"/>
      <c r="K237" s="134"/>
      <c r="L237" s="134"/>
      <c r="M237" s="134"/>
      <c r="N237" s="133"/>
      <c r="O237" s="133"/>
      <c r="P237" s="133"/>
      <c r="Q237" s="133"/>
      <c r="R237" s="134"/>
      <c r="S237" s="134"/>
      <c r="T237" s="134"/>
      <c r="U237" s="134"/>
      <c r="V237" s="134"/>
      <c r="W237" s="134"/>
      <c r="X237" s="134"/>
      <c r="Y237" s="134"/>
      <c r="Z237" s="124"/>
      <c r="AA237" s="124"/>
      <c r="AB237" s="124"/>
      <c r="AC237" s="124"/>
      <c r="AD237" s="124"/>
      <c r="AE237" s="124"/>
      <c r="AF237" s="124"/>
      <c r="AG237" s="124" t="s">
        <v>143</v>
      </c>
      <c r="AH237" s="124">
        <v>0</v>
      </c>
      <c r="AI237" s="124"/>
      <c r="AJ237" s="124"/>
      <c r="AK237" s="124"/>
      <c r="AL237" s="124"/>
      <c r="AM237" s="124"/>
      <c r="AN237" s="124"/>
      <c r="AO237" s="124"/>
      <c r="AP237" s="124"/>
      <c r="AQ237" s="124"/>
      <c r="AR237" s="124"/>
      <c r="AS237" s="124"/>
      <c r="AT237" s="124"/>
      <c r="AU237" s="124"/>
      <c r="AV237" s="124"/>
      <c r="AW237" s="124"/>
      <c r="AX237" s="124"/>
      <c r="AY237" s="124"/>
      <c r="AZ237" s="124"/>
      <c r="BA237" s="124"/>
      <c r="BB237" s="124"/>
      <c r="BC237" s="124"/>
      <c r="BD237" s="124"/>
      <c r="BE237" s="124"/>
      <c r="BF237" s="124"/>
      <c r="BG237" s="124"/>
      <c r="BH237" s="124"/>
    </row>
    <row r="238" spans="1:60" outlineLevel="3">
      <c r="A238" s="131"/>
      <c r="B238" s="132"/>
      <c r="C238" s="162" t="s">
        <v>400</v>
      </c>
      <c r="D238" s="136"/>
      <c r="E238" s="137"/>
      <c r="F238" s="134"/>
      <c r="G238" s="134"/>
      <c r="H238" s="134"/>
      <c r="I238" s="134"/>
      <c r="J238" s="134"/>
      <c r="K238" s="134"/>
      <c r="L238" s="134"/>
      <c r="M238" s="134"/>
      <c r="N238" s="133"/>
      <c r="O238" s="133"/>
      <c r="P238" s="133"/>
      <c r="Q238" s="133"/>
      <c r="R238" s="134"/>
      <c r="S238" s="134"/>
      <c r="T238" s="134"/>
      <c r="U238" s="134"/>
      <c r="V238" s="134"/>
      <c r="W238" s="134"/>
      <c r="X238" s="134"/>
      <c r="Y238" s="134"/>
      <c r="Z238" s="124"/>
      <c r="AA238" s="124"/>
      <c r="AB238" s="124"/>
      <c r="AC238" s="124"/>
      <c r="AD238" s="124"/>
      <c r="AE238" s="124"/>
      <c r="AF238" s="124"/>
      <c r="AG238" s="124" t="s">
        <v>143</v>
      </c>
      <c r="AH238" s="124">
        <v>0</v>
      </c>
      <c r="AI238" s="124"/>
      <c r="AJ238" s="124"/>
      <c r="AK238" s="124"/>
      <c r="AL238" s="124"/>
      <c r="AM238" s="124"/>
      <c r="AN238" s="124"/>
      <c r="AO238" s="124"/>
      <c r="AP238" s="124"/>
      <c r="AQ238" s="124"/>
      <c r="AR238" s="124"/>
      <c r="AS238" s="124"/>
      <c r="AT238" s="124"/>
      <c r="AU238" s="124"/>
      <c r="AV238" s="124"/>
      <c r="AW238" s="124"/>
      <c r="AX238" s="124"/>
      <c r="AY238" s="124"/>
      <c r="AZ238" s="124"/>
      <c r="BA238" s="124"/>
      <c r="BB238" s="124"/>
      <c r="BC238" s="124"/>
      <c r="BD238" s="124"/>
      <c r="BE238" s="124"/>
      <c r="BF238" s="124"/>
      <c r="BG238" s="124"/>
      <c r="BH238" s="124"/>
    </row>
    <row r="239" spans="1:60" outlineLevel="3">
      <c r="A239" s="131"/>
      <c r="B239" s="132"/>
      <c r="C239" s="162" t="s">
        <v>401</v>
      </c>
      <c r="D239" s="136"/>
      <c r="E239" s="137">
        <v>22.62</v>
      </c>
      <c r="F239" s="134"/>
      <c r="G239" s="134"/>
      <c r="H239" s="134"/>
      <c r="I239" s="134"/>
      <c r="J239" s="134"/>
      <c r="K239" s="134"/>
      <c r="L239" s="134"/>
      <c r="M239" s="134"/>
      <c r="N239" s="133"/>
      <c r="O239" s="133"/>
      <c r="P239" s="133"/>
      <c r="Q239" s="133"/>
      <c r="R239" s="134"/>
      <c r="S239" s="134"/>
      <c r="T239" s="134"/>
      <c r="U239" s="134"/>
      <c r="V239" s="134"/>
      <c r="W239" s="134"/>
      <c r="X239" s="134"/>
      <c r="Y239" s="134"/>
      <c r="Z239" s="124"/>
      <c r="AA239" s="124"/>
      <c r="AB239" s="124"/>
      <c r="AC239" s="124"/>
      <c r="AD239" s="124"/>
      <c r="AE239" s="124"/>
      <c r="AF239" s="124"/>
      <c r="AG239" s="124" t="s">
        <v>143</v>
      </c>
      <c r="AH239" s="124">
        <v>0</v>
      </c>
      <c r="AI239" s="124"/>
      <c r="AJ239" s="124"/>
      <c r="AK239" s="124"/>
      <c r="AL239" s="124"/>
      <c r="AM239" s="124"/>
      <c r="AN239" s="124"/>
      <c r="AO239" s="124"/>
      <c r="AP239" s="124"/>
      <c r="AQ239" s="124"/>
      <c r="AR239" s="124"/>
      <c r="AS239" s="124"/>
      <c r="AT239" s="124"/>
      <c r="AU239" s="124"/>
      <c r="AV239" s="124"/>
      <c r="AW239" s="124"/>
      <c r="AX239" s="124"/>
      <c r="AY239" s="124"/>
      <c r="AZ239" s="124"/>
      <c r="BA239" s="124"/>
      <c r="BB239" s="124"/>
      <c r="BC239" s="124"/>
      <c r="BD239" s="124"/>
      <c r="BE239" s="124"/>
      <c r="BF239" s="124"/>
      <c r="BG239" s="124"/>
      <c r="BH239" s="124"/>
    </row>
    <row r="240" spans="1:60" outlineLevel="3">
      <c r="A240" s="131"/>
      <c r="B240" s="132"/>
      <c r="C240" s="162" t="s">
        <v>402</v>
      </c>
      <c r="D240" s="136"/>
      <c r="E240" s="137"/>
      <c r="F240" s="134"/>
      <c r="G240" s="134"/>
      <c r="H240" s="134"/>
      <c r="I240" s="134"/>
      <c r="J240" s="134"/>
      <c r="K240" s="134"/>
      <c r="L240" s="134"/>
      <c r="M240" s="134"/>
      <c r="N240" s="133"/>
      <c r="O240" s="133"/>
      <c r="P240" s="133"/>
      <c r="Q240" s="133"/>
      <c r="R240" s="134"/>
      <c r="S240" s="134"/>
      <c r="T240" s="134"/>
      <c r="U240" s="134"/>
      <c r="V240" s="134"/>
      <c r="W240" s="134"/>
      <c r="X240" s="134"/>
      <c r="Y240" s="134"/>
      <c r="Z240" s="124"/>
      <c r="AA240" s="124"/>
      <c r="AB240" s="124"/>
      <c r="AC240" s="124"/>
      <c r="AD240" s="124"/>
      <c r="AE240" s="124"/>
      <c r="AF240" s="124"/>
      <c r="AG240" s="124" t="s">
        <v>143</v>
      </c>
      <c r="AH240" s="124">
        <v>0</v>
      </c>
      <c r="AI240" s="124"/>
      <c r="AJ240" s="124"/>
      <c r="AK240" s="124"/>
      <c r="AL240" s="124"/>
      <c r="AM240" s="124"/>
      <c r="AN240" s="124"/>
      <c r="AO240" s="124"/>
      <c r="AP240" s="124"/>
      <c r="AQ240" s="124"/>
      <c r="AR240" s="124"/>
      <c r="AS240" s="124"/>
      <c r="AT240" s="124"/>
      <c r="AU240" s="124"/>
      <c r="AV240" s="124"/>
      <c r="AW240" s="124"/>
      <c r="AX240" s="124"/>
      <c r="AY240" s="124"/>
      <c r="AZ240" s="124"/>
      <c r="BA240" s="124"/>
      <c r="BB240" s="124"/>
      <c r="BC240" s="124"/>
      <c r="BD240" s="124"/>
      <c r="BE240" s="124"/>
      <c r="BF240" s="124"/>
      <c r="BG240" s="124"/>
      <c r="BH240" s="124"/>
    </row>
    <row r="241" spans="1:60" outlineLevel="3">
      <c r="A241" s="131"/>
      <c r="B241" s="132"/>
      <c r="C241" s="162" t="s">
        <v>403</v>
      </c>
      <c r="D241" s="136"/>
      <c r="E241" s="137">
        <v>82.34</v>
      </c>
      <c r="F241" s="134"/>
      <c r="G241" s="134"/>
      <c r="H241" s="134"/>
      <c r="I241" s="134"/>
      <c r="J241" s="134"/>
      <c r="K241" s="134"/>
      <c r="L241" s="134"/>
      <c r="M241" s="134"/>
      <c r="N241" s="133"/>
      <c r="O241" s="133"/>
      <c r="P241" s="133"/>
      <c r="Q241" s="133"/>
      <c r="R241" s="134"/>
      <c r="S241" s="134"/>
      <c r="T241" s="134"/>
      <c r="U241" s="134"/>
      <c r="V241" s="134"/>
      <c r="W241" s="134"/>
      <c r="X241" s="134"/>
      <c r="Y241" s="134"/>
      <c r="Z241" s="124"/>
      <c r="AA241" s="124"/>
      <c r="AB241" s="124"/>
      <c r="AC241" s="124"/>
      <c r="AD241" s="124"/>
      <c r="AE241" s="124"/>
      <c r="AF241" s="124"/>
      <c r="AG241" s="124" t="s">
        <v>143</v>
      </c>
      <c r="AH241" s="124">
        <v>0</v>
      </c>
      <c r="AI241" s="124"/>
      <c r="AJ241" s="124"/>
      <c r="AK241" s="124"/>
      <c r="AL241" s="124"/>
      <c r="AM241" s="124"/>
      <c r="AN241" s="124"/>
      <c r="AO241" s="124"/>
      <c r="AP241" s="124"/>
      <c r="AQ241" s="124"/>
      <c r="AR241" s="124"/>
      <c r="AS241" s="124"/>
      <c r="AT241" s="124"/>
      <c r="AU241" s="124"/>
      <c r="AV241" s="124"/>
      <c r="AW241" s="124"/>
      <c r="AX241" s="124"/>
      <c r="AY241" s="124"/>
      <c r="AZ241" s="124"/>
      <c r="BA241" s="124"/>
      <c r="BB241" s="124"/>
      <c r="BC241" s="124"/>
      <c r="BD241" s="124"/>
      <c r="BE241" s="124"/>
      <c r="BF241" s="124"/>
      <c r="BG241" s="124"/>
      <c r="BH241" s="124"/>
    </row>
    <row r="242" spans="1:60" outlineLevel="3">
      <c r="A242" s="131"/>
      <c r="B242" s="132"/>
      <c r="C242" s="162" t="s">
        <v>230</v>
      </c>
      <c r="D242" s="136"/>
      <c r="E242" s="137"/>
      <c r="F242" s="134"/>
      <c r="G242" s="134"/>
      <c r="H242" s="134"/>
      <c r="I242" s="134"/>
      <c r="J242" s="134"/>
      <c r="K242" s="134"/>
      <c r="L242" s="134"/>
      <c r="M242" s="134"/>
      <c r="N242" s="133"/>
      <c r="O242" s="133"/>
      <c r="P242" s="133"/>
      <c r="Q242" s="133"/>
      <c r="R242" s="134"/>
      <c r="S242" s="134"/>
      <c r="T242" s="134"/>
      <c r="U242" s="134"/>
      <c r="V242" s="134"/>
      <c r="W242" s="134"/>
      <c r="X242" s="134"/>
      <c r="Y242" s="134"/>
      <c r="Z242" s="124"/>
      <c r="AA242" s="124"/>
      <c r="AB242" s="124"/>
      <c r="AC242" s="124"/>
      <c r="AD242" s="124"/>
      <c r="AE242" s="124"/>
      <c r="AF242" s="124"/>
      <c r="AG242" s="124" t="s">
        <v>143</v>
      </c>
      <c r="AH242" s="124">
        <v>0</v>
      </c>
      <c r="AI242" s="124"/>
      <c r="AJ242" s="124"/>
      <c r="AK242" s="124"/>
      <c r="AL242" s="124"/>
      <c r="AM242" s="124"/>
      <c r="AN242" s="124"/>
      <c r="AO242" s="124"/>
      <c r="AP242" s="124"/>
      <c r="AQ242" s="124"/>
      <c r="AR242" s="124"/>
      <c r="AS242" s="124"/>
      <c r="AT242" s="124"/>
      <c r="AU242" s="124"/>
      <c r="AV242" s="124"/>
      <c r="AW242" s="124"/>
      <c r="AX242" s="124"/>
      <c r="AY242" s="124"/>
      <c r="AZ242" s="124"/>
      <c r="BA242" s="124"/>
      <c r="BB242" s="124"/>
      <c r="BC242" s="124"/>
      <c r="BD242" s="124"/>
      <c r="BE242" s="124"/>
      <c r="BF242" s="124"/>
      <c r="BG242" s="124"/>
      <c r="BH242" s="124"/>
    </row>
    <row r="243" spans="1:60" outlineLevel="3">
      <c r="A243" s="131"/>
      <c r="B243" s="132"/>
      <c r="C243" s="162" t="s">
        <v>404</v>
      </c>
      <c r="D243" s="136"/>
      <c r="E243" s="137">
        <v>22.68</v>
      </c>
      <c r="F243" s="134"/>
      <c r="G243" s="134"/>
      <c r="H243" s="134"/>
      <c r="I243" s="134"/>
      <c r="J243" s="134"/>
      <c r="K243" s="134"/>
      <c r="L243" s="134"/>
      <c r="M243" s="134"/>
      <c r="N243" s="133"/>
      <c r="O243" s="133"/>
      <c r="P243" s="133"/>
      <c r="Q243" s="133"/>
      <c r="R243" s="134"/>
      <c r="S243" s="134"/>
      <c r="T243" s="134"/>
      <c r="U243" s="134"/>
      <c r="V243" s="134"/>
      <c r="W243" s="134"/>
      <c r="X243" s="134"/>
      <c r="Y243" s="134"/>
      <c r="Z243" s="124"/>
      <c r="AA243" s="124"/>
      <c r="AB243" s="124"/>
      <c r="AC243" s="124"/>
      <c r="AD243" s="124"/>
      <c r="AE243" s="124"/>
      <c r="AF243" s="124"/>
      <c r="AG243" s="124" t="s">
        <v>143</v>
      </c>
      <c r="AH243" s="124">
        <v>0</v>
      </c>
      <c r="AI243" s="124"/>
      <c r="AJ243" s="124"/>
      <c r="AK243" s="124"/>
      <c r="AL243" s="124"/>
      <c r="AM243" s="124"/>
      <c r="AN243" s="124"/>
      <c r="AO243" s="124"/>
      <c r="AP243" s="124"/>
      <c r="AQ243" s="124"/>
      <c r="AR243" s="124"/>
      <c r="AS243" s="124"/>
      <c r="AT243" s="124"/>
      <c r="AU243" s="124"/>
      <c r="AV243" s="124"/>
      <c r="AW243" s="124"/>
      <c r="AX243" s="124"/>
      <c r="AY243" s="124"/>
      <c r="AZ243" s="124"/>
      <c r="BA243" s="124"/>
      <c r="BB243" s="124"/>
      <c r="BC243" s="124"/>
      <c r="BD243" s="124"/>
      <c r="BE243" s="124"/>
      <c r="BF243" s="124"/>
      <c r="BG243" s="124"/>
      <c r="BH243" s="124"/>
    </row>
    <row r="244" spans="1:60">
      <c r="A244" s="140" t="s">
        <v>121</v>
      </c>
      <c r="B244" s="141" t="s">
        <v>89</v>
      </c>
      <c r="C244" s="159" t="s">
        <v>90</v>
      </c>
      <c r="D244" s="142"/>
      <c r="E244" s="143"/>
      <c r="F244" s="144"/>
      <c r="G244" s="145">
        <f>SUMIF(AG245:AG245,"&lt;&gt;NOR",G245:G245)</f>
        <v>0</v>
      </c>
      <c r="H244" s="139"/>
      <c r="I244" s="139">
        <f>SUM(I245:I245)</f>
        <v>0</v>
      </c>
      <c r="J244" s="139"/>
      <c r="K244" s="139">
        <f>SUM(K245:K245)</f>
        <v>0</v>
      </c>
      <c r="L244" s="139"/>
      <c r="M244" s="139">
        <f>SUM(M245:M245)</f>
        <v>0</v>
      </c>
      <c r="N244" s="138"/>
      <c r="O244" s="138">
        <f>SUM(O245:O245)</f>
        <v>0</v>
      </c>
      <c r="P244" s="138"/>
      <c r="Q244" s="138">
        <f>SUM(Q245:Q245)</f>
        <v>0</v>
      </c>
      <c r="R244" s="139"/>
      <c r="S244" s="139"/>
      <c r="T244" s="139"/>
      <c r="U244" s="139"/>
      <c r="V244" s="139">
        <f>SUM(V245:V245)</f>
        <v>0</v>
      </c>
      <c r="W244" s="139"/>
      <c r="X244" s="139"/>
      <c r="Y244" s="139"/>
      <c r="AG244" t="s">
        <v>122</v>
      </c>
    </row>
    <row r="245" spans="1:60" outlineLevel="1">
      <c r="A245" s="153">
        <v>78</v>
      </c>
      <c r="B245" s="154" t="s">
        <v>405</v>
      </c>
      <c r="C245" s="160" t="s">
        <v>406</v>
      </c>
      <c r="D245" s="155" t="s">
        <v>300</v>
      </c>
      <c r="E245" s="156">
        <v>1</v>
      </c>
      <c r="F245" s="157">
        <v>0</v>
      </c>
      <c r="G245" s="158">
        <f>ROUND(E245*F245,2)</f>
        <v>0</v>
      </c>
      <c r="H245" s="135">
        <v>0</v>
      </c>
      <c r="I245" s="134">
        <f>ROUND(E245*H245,2)</f>
        <v>0</v>
      </c>
      <c r="J245" s="135">
        <v>0</v>
      </c>
      <c r="K245" s="134">
        <f>ROUND(E245*J245,2)</f>
        <v>0</v>
      </c>
      <c r="L245" s="134">
        <v>21</v>
      </c>
      <c r="M245" s="134">
        <f>G245*(1+L245/100)</f>
        <v>0</v>
      </c>
      <c r="N245" s="133">
        <v>0</v>
      </c>
      <c r="O245" s="133">
        <f>ROUND(E245*N245,2)</f>
        <v>0</v>
      </c>
      <c r="P245" s="133">
        <v>0</v>
      </c>
      <c r="Q245" s="133">
        <f>ROUND(E245*P245,2)</f>
        <v>0</v>
      </c>
      <c r="R245" s="134"/>
      <c r="S245" s="134" t="s">
        <v>126</v>
      </c>
      <c r="T245" s="134" t="s">
        <v>301</v>
      </c>
      <c r="U245" s="134">
        <v>0</v>
      </c>
      <c r="V245" s="134">
        <f>ROUND(E245*U245,2)</f>
        <v>0</v>
      </c>
      <c r="W245" s="134"/>
      <c r="X245" s="134" t="s">
        <v>128</v>
      </c>
      <c r="Y245" s="134" t="s">
        <v>129</v>
      </c>
      <c r="Z245" s="124"/>
      <c r="AA245" s="124"/>
      <c r="AB245" s="124"/>
      <c r="AC245" s="124"/>
      <c r="AD245" s="124"/>
      <c r="AE245" s="124"/>
      <c r="AF245" s="124"/>
      <c r="AG245" s="124" t="s">
        <v>130</v>
      </c>
      <c r="AH245" s="124"/>
      <c r="AI245" s="124"/>
      <c r="AJ245" s="124"/>
      <c r="AK245" s="124"/>
      <c r="AL245" s="124"/>
      <c r="AM245" s="124"/>
      <c r="AN245" s="124"/>
      <c r="AO245" s="124"/>
      <c r="AP245" s="124"/>
      <c r="AQ245" s="124"/>
      <c r="AR245" s="124"/>
      <c r="AS245" s="124"/>
      <c r="AT245" s="124"/>
      <c r="AU245" s="124"/>
      <c r="AV245" s="124"/>
      <c r="AW245" s="124"/>
      <c r="AX245" s="124"/>
      <c r="AY245" s="124"/>
      <c r="AZ245" s="124"/>
      <c r="BA245" s="124"/>
      <c r="BB245" s="124"/>
      <c r="BC245" s="124"/>
      <c r="BD245" s="124"/>
      <c r="BE245" s="124"/>
      <c r="BF245" s="124"/>
      <c r="BG245" s="124"/>
      <c r="BH245" s="124"/>
    </row>
    <row r="246" spans="1:60">
      <c r="A246" s="140" t="s">
        <v>121</v>
      </c>
      <c r="B246" s="141" t="s">
        <v>91</v>
      </c>
      <c r="C246" s="159" t="s">
        <v>92</v>
      </c>
      <c r="D246" s="142"/>
      <c r="E246" s="143"/>
      <c r="F246" s="144"/>
      <c r="G246" s="145">
        <f>SUMIF(AG247:AG254,"&lt;&gt;NOR",G247:G254)</f>
        <v>0</v>
      </c>
      <c r="H246" s="139"/>
      <c r="I246" s="139">
        <f>SUM(I247:I254)</f>
        <v>0</v>
      </c>
      <c r="J246" s="139"/>
      <c r="K246" s="139">
        <f>SUM(K247:K254)</f>
        <v>18397.409999999996</v>
      </c>
      <c r="L246" s="139"/>
      <c r="M246" s="139">
        <f>SUM(M247:M254)</f>
        <v>0</v>
      </c>
      <c r="N246" s="138"/>
      <c r="O246" s="138">
        <f>SUM(O247:O254)</f>
        <v>0</v>
      </c>
      <c r="P246" s="138"/>
      <c r="Q246" s="138">
        <f>SUM(Q247:Q254)</f>
        <v>0</v>
      </c>
      <c r="R246" s="139"/>
      <c r="S246" s="139"/>
      <c r="T246" s="139"/>
      <c r="U246" s="139"/>
      <c r="V246" s="139">
        <f>SUM(V247:V254)</f>
        <v>27.47</v>
      </c>
      <c r="W246" s="139"/>
      <c r="X246" s="139"/>
      <c r="Y246" s="139"/>
      <c r="AG246" t="s">
        <v>122</v>
      </c>
    </row>
    <row r="247" spans="1:60" outlineLevel="1">
      <c r="A247" s="153">
        <v>79</v>
      </c>
      <c r="B247" s="154" t="s">
        <v>407</v>
      </c>
      <c r="C247" s="160" t="s">
        <v>408</v>
      </c>
      <c r="D247" s="155" t="s">
        <v>275</v>
      </c>
      <c r="E247" s="156">
        <v>6.9827399999999997</v>
      </c>
      <c r="F247" s="157"/>
      <c r="G247" s="158">
        <f t="shared" ref="G247:G254" si="0">ROUND(E247*F247,2)</f>
        <v>0</v>
      </c>
      <c r="H247" s="135">
        <v>0</v>
      </c>
      <c r="I247" s="134">
        <f t="shared" ref="I247:I254" si="1">ROUND(E247*H247,2)</f>
        <v>0</v>
      </c>
      <c r="J247" s="135">
        <v>203</v>
      </c>
      <c r="K247" s="134">
        <f t="shared" ref="K247:K254" si="2">ROUND(E247*J247,2)</f>
        <v>1417.5</v>
      </c>
      <c r="L247" s="134">
        <v>21</v>
      </c>
      <c r="M247" s="134">
        <f t="shared" ref="M247:M254" si="3">G247*(1+L247/100)</f>
        <v>0</v>
      </c>
      <c r="N247" s="133">
        <v>0</v>
      </c>
      <c r="O247" s="133">
        <f t="shared" ref="O247:O254" si="4">ROUND(E247*N247,2)</f>
        <v>0</v>
      </c>
      <c r="P247" s="133">
        <v>0</v>
      </c>
      <c r="Q247" s="133">
        <f t="shared" ref="Q247:Q254" si="5">ROUND(E247*P247,2)</f>
        <v>0</v>
      </c>
      <c r="R247" s="134"/>
      <c r="S247" s="134" t="s">
        <v>141</v>
      </c>
      <c r="T247" s="134" t="s">
        <v>141</v>
      </c>
      <c r="U247" s="134">
        <v>0.27700000000000002</v>
      </c>
      <c r="V247" s="134">
        <f t="shared" ref="V247:V254" si="6">ROUND(E247*U247,2)</f>
        <v>1.93</v>
      </c>
      <c r="W247" s="134"/>
      <c r="X247" s="134" t="s">
        <v>409</v>
      </c>
      <c r="Y247" s="134" t="s">
        <v>129</v>
      </c>
      <c r="Z247" s="124"/>
      <c r="AA247" s="124"/>
      <c r="AB247" s="124"/>
      <c r="AC247" s="124"/>
      <c r="AD247" s="124"/>
      <c r="AE247" s="124"/>
      <c r="AF247" s="124"/>
      <c r="AG247" s="124" t="s">
        <v>410</v>
      </c>
      <c r="AH247" s="124"/>
      <c r="AI247" s="124"/>
      <c r="AJ247" s="124"/>
      <c r="AK247" s="124"/>
      <c r="AL247" s="124"/>
      <c r="AM247" s="124"/>
      <c r="AN247" s="124"/>
      <c r="AO247" s="124"/>
      <c r="AP247" s="124"/>
      <c r="AQ247" s="124"/>
      <c r="AR247" s="124"/>
      <c r="AS247" s="124"/>
      <c r="AT247" s="124"/>
      <c r="AU247" s="124"/>
      <c r="AV247" s="124"/>
      <c r="AW247" s="124"/>
      <c r="AX247" s="124"/>
      <c r="AY247" s="124"/>
      <c r="AZ247" s="124"/>
      <c r="BA247" s="124"/>
      <c r="BB247" s="124"/>
      <c r="BC247" s="124"/>
      <c r="BD247" s="124"/>
      <c r="BE247" s="124"/>
      <c r="BF247" s="124"/>
      <c r="BG247" s="124"/>
      <c r="BH247" s="124"/>
    </row>
    <row r="248" spans="1:60" outlineLevel="1">
      <c r="A248" s="153">
        <v>80</v>
      </c>
      <c r="B248" s="154" t="s">
        <v>411</v>
      </c>
      <c r="C248" s="160" t="s">
        <v>412</v>
      </c>
      <c r="D248" s="155" t="s">
        <v>275</v>
      </c>
      <c r="E248" s="156">
        <v>6.9827399999999997</v>
      </c>
      <c r="F248" s="157"/>
      <c r="G248" s="158">
        <f t="shared" si="0"/>
        <v>0</v>
      </c>
      <c r="H248" s="135">
        <v>0</v>
      </c>
      <c r="I248" s="134">
        <f t="shared" si="1"/>
        <v>0</v>
      </c>
      <c r="J248" s="135">
        <v>835</v>
      </c>
      <c r="K248" s="134">
        <f t="shared" si="2"/>
        <v>5830.59</v>
      </c>
      <c r="L248" s="134">
        <v>21</v>
      </c>
      <c r="M248" s="134">
        <f t="shared" si="3"/>
        <v>0</v>
      </c>
      <c r="N248" s="133">
        <v>0</v>
      </c>
      <c r="O248" s="133">
        <f t="shared" si="4"/>
        <v>0</v>
      </c>
      <c r="P248" s="133">
        <v>0</v>
      </c>
      <c r="Q248" s="133">
        <f t="shared" si="5"/>
        <v>0</v>
      </c>
      <c r="R248" s="134"/>
      <c r="S248" s="134" t="s">
        <v>141</v>
      </c>
      <c r="T248" s="134" t="s">
        <v>141</v>
      </c>
      <c r="U248" s="134">
        <v>2.0089999999999999</v>
      </c>
      <c r="V248" s="134">
        <f t="shared" si="6"/>
        <v>14.03</v>
      </c>
      <c r="W248" s="134"/>
      <c r="X248" s="134" t="s">
        <v>409</v>
      </c>
      <c r="Y248" s="134" t="s">
        <v>129</v>
      </c>
      <c r="Z248" s="124"/>
      <c r="AA248" s="124"/>
      <c r="AB248" s="124"/>
      <c r="AC248" s="124"/>
      <c r="AD248" s="124"/>
      <c r="AE248" s="124"/>
      <c r="AF248" s="124"/>
      <c r="AG248" s="124" t="s">
        <v>410</v>
      </c>
      <c r="AH248" s="124"/>
      <c r="AI248" s="124"/>
      <c r="AJ248" s="124"/>
      <c r="AK248" s="124"/>
      <c r="AL248" s="124"/>
      <c r="AM248" s="124"/>
      <c r="AN248" s="124"/>
      <c r="AO248" s="124"/>
      <c r="AP248" s="124"/>
      <c r="AQ248" s="124"/>
      <c r="AR248" s="124"/>
      <c r="AS248" s="124"/>
      <c r="AT248" s="124"/>
      <c r="AU248" s="124"/>
      <c r="AV248" s="124"/>
      <c r="AW248" s="124"/>
      <c r="AX248" s="124"/>
      <c r="AY248" s="124"/>
      <c r="AZ248" s="124"/>
      <c r="BA248" s="124"/>
      <c r="BB248" s="124"/>
      <c r="BC248" s="124"/>
      <c r="BD248" s="124"/>
      <c r="BE248" s="124"/>
      <c r="BF248" s="124"/>
      <c r="BG248" s="124"/>
      <c r="BH248" s="124"/>
    </row>
    <row r="249" spans="1:60" outlineLevel="1">
      <c r="A249" s="153">
        <v>81</v>
      </c>
      <c r="B249" s="154" t="s">
        <v>413</v>
      </c>
      <c r="C249" s="160" t="s">
        <v>414</v>
      </c>
      <c r="D249" s="155" t="s">
        <v>275</v>
      </c>
      <c r="E249" s="156">
        <v>6.9827399999999997</v>
      </c>
      <c r="F249" s="157"/>
      <c r="G249" s="158">
        <f t="shared" si="0"/>
        <v>0</v>
      </c>
      <c r="H249" s="135">
        <v>0</v>
      </c>
      <c r="I249" s="134">
        <f t="shared" si="1"/>
        <v>0</v>
      </c>
      <c r="J249" s="135">
        <v>275.5</v>
      </c>
      <c r="K249" s="134">
        <f t="shared" si="2"/>
        <v>1923.74</v>
      </c>
      <c r="L249" s="134">
        <v>21</v>
      </c>
      <c r="M249" s="134">
        <f t="shared" si="3"/>
        <v>0</v>
      </c>
      <c r="N249" s="133">
        <v>0</v>
      </c>
      <c r="O249" s="133">
        <f t="shared" si="4"/>
        <v>0</v>
      </c>
      <c r="P249" s="133">
        <v>0</v>
      </c>
      <c r="Q249" s="133">
        <f t="shared" si="5"/>
        <v>0</v>
      </c>
      <c r="R249" s="134"/>
      <c r="S249" s="134" t="s">
        <v>141</v>
      </c>
      <c r="T249" s="134" t="s">
        <v>141</v>
      </c>
      <c r="U249" s="134">
        <v>0.49</v>
      </c>
      <c r="V249" s="134">
        <f t="shared" si="6"/>
        <v>3.42</v>
      </c>
      <c r="W249" s="134"/>
      <c r="X249" s="134" t="s">
        <v>409</v>
      </c>
      <c r="Y249" s="134" t="s">
        <v>129</v>
      </c>
      <c r="Z249" s="124"/>
      <c r="AA249" s="124"/>
      <c r="AB249" s="124"/>
      <c r="AC249" s="124"/>
      <c r="AD249" s="124"/>
      <c r="AE249" s="124"/>
      <c r="AF249" s="124"/>
      <c r="AG249" s="124" t="s">
        <v>410</v>
      </c>
      <c r="AH249" s="124"/>
      <c r="AI249" s="124"/>
      <c r="AJ249" s="124"/>
      <c r="AK249" s="124"/>
      <c r="AL249" s="124"/>
      <c r="AM249" s="124"/>
      <c r="AN249" s="124"/>
      <c r="AO249" s="124"/>
      <c r="AP249" s="124"/>
      <c r="AQ249" s="124"/>
      <c r="AR249" s="124"/>
      <c r="AS249" s="124"/>
      <c r="AT249" s="124"/>
      <c r="AU249" s="124"/>
      <c r="AV249" s="124"/>
      <c r="AW249" s="124"/>
      <c r="AX249" s="124"/>
      <c r="AY249" s="124"/>
      <c r="AZ249" s="124"/>
      <c r="BA249" s="124"/>
      <c r="BB249" s="124"/>
      <c r="BC249" s="124"/>
      <c r="BD249" s="124"/>
      <c r="BE249" s="124"/>
      <c r="BF249" s="124"/>
      <c r="BG249" s="124"/>
      <c r="BH249" s="124"/>
    </row>
    <row r="250" spans="1:60" outlineLevel="1">
      <c r="A250" s="153">
        <v>82</v>
      </c>
      <c r="B250" s="154" t="s">
        <v>415</v>
      </c>
      <c r="C250" s="160" t="s">
        <v>416</v>
      </c>
      <c r="D250" s="155" t="s">
        <v>275</v>
      </c>
      <c r="E250" s="156">
        <v>69.827349999999996</v>
      </c>
      <c r="F250" s="157"/>
      <c r="G250" s="158">
        <f t="shared" si="0"/>
        <v>0</v>
      </c>
      <c r="H250" s="135">
        <v>0</v>
      </c>
      <c r="I250" s="134">
        <f t="shared" si="1"/>
        <v>0</v>
      </c>
      <c r="J250" s="135">
        <v>25</v>
      </c>
      <c r="K250" s="134">
        <f t="shared" si="2"/>
        <v>1745.68</v>
      </c>
      <c r="L250" s="134">
        <v>21</v>
      </c>
      <c r="M250" s="134">
        <f t="shared" si="3"/>
        <v>0</v>
      </c>
      <c r="N250" s="133">
        <v>0</v>
      </c>
      <c r="O250" s="133">
        <f t="shared" si="4"/>
        <v>0</v>
      </c>
      <c r="P250" s="133">
        <v>0</v>
      </c>
      <c r="Q250" s="133">
        <f t="shared" si="5"/>
        <v>0</v>
      </c>
      <c r="R250" s="134"/>
      <c r="S250" s="134" t="s">
        <v>141</v>
      </c>
      <c r="T250" s="134" t="s">
        <v>141</v>
      </c>
      <c r="U250" s="134">
        <v>0</v>
      </c>
      <c r="V250" s="134">
        <f t="shared" si="6"/>
        <v>0</v>
      </c>
      <c r="W250" s="134"/>
      <c r="X250" s="134" t="s">
        <v>409</v>
      </c>
      <c r="Y250" s="134" t="s">
        <v>129</v>
      </c>
      <c r="Z250" s="124"/>
      <c r="AA250" s="124"/>
      <c r="AB250" s="124"/>
      <c r="AC250" s="124"/>
      <c r="AD250" s="124"/>
      <c r="AE250" s="124"/>
      <c r="AF250" s="124"/>
      <c r="AG250" s="124" t="s">
        <v>410</v>
      </c>
      <c r="AH250" s="124"/>
      <c r="AI250" s="124"/>
      <c r="AJ250" s="124"/>
      <c r="AK250" s="124"/>
      <c r="AL250" s="124"/>
      <c r="AM250" s="124"/>
      <c r="AN250" s="124"/>
      <c r="AO250" s="124"/>
      <c r="AP250" s="124"/>
      <c r="AQ250" s="124"/>
      <c r="AR250" s="124"/>
      <c r="AS250" s="124"/>
      <c r="AT250" s="124"/>
      <c r="AU250" s="124"/>
      <c r="AV250" s="124"/>
      <c r="AW250" s="124"/>
      <c r="AX250" s="124"/>
      <c r="AY250" s="124"/>
      <c r="AZ250" s="124"/>
      <c r="BA250" s="124"/>
      <c r="BB250" s="124"/>
      <c r="BC250" s="124"/>
      <c r="BD250" s="124"/>
      <c r="BE250" s="124"/>
      <c r="BF250" s="124"/>
      <c r="BG250" s="124"/>
      <c r="BH250" s="124"/>
    </row>
    <row r="251" spans="1:60" outlineLevel="1">
      <c r="A251" s="153">
        <v>83</v>
      </c>
      <c r="B251" s="154" t="s">
        <v>417</v>
      </c>
      <c r="C251" s="160" t="s">
        <v>418</v>
      </c>
      <c r="D251" s="155" t="s">
        <v>275</v>
      </c>
      <c r="E251" s="156">
        <v>6.9827399999999997</v>
      </c>
      <c r="F251" s="157"/>
      <c r="G251" s="158">
        <f t="shared" si="0"/>
        <v>0</v>
      </c>
      <c r="H251" s="135">
        <v>0</v>
      </c>
      <c r="I251" s="134">
        <f t="shared" si="1"/>
        <v>0</v>
      </c>
      <c r="J251" s="135">
        <v>391.5</v>
      </c>
      <c r="K251" s="134">
        <f t="shared" si="2"/>
        <v>2733.74</v>
      </c>
      <c r="L251" s="134">
        <v>21</v>
      </c>
      <c r="M251" s="134">
        <f t="shared" si="3"/>
        <v>0</v>
      </c>
      <c r="N251" s="133">
        <v>0</v>
      </c>
      <c r="O251" s="133">
        <f t="shared" si="4"/>
        <v>0</v>
      </c>
      <c r="P251" s="133">
        <v>0</v>
      </c>
      <c r="Q251" s="133">
        <f t="shared" si="5"/>
        <v>0</v>
      </c>
      <c r="R251" s="134"/>
      <c r="S251" s="134" t="s">
        <v>141</v>
      </c>
      <c r="T251" s="134" t="s">
        <v>141</v>
      </c>
      <c r="U251" s="134">
        <v>0.94199999999999995</v>
      </c>
      <c r="V251" s="134">
        <f t="shared" si="6"/>
        <v>6.58</v>
      </c>
      <c r="W251" s="134"/>
      <c r="X251" s="134" t="s">
        <v>409</v>
      </c>
      <c r="Y251" s="134" t="s">
        <v>129</v>
      </c>
      <c r="Z251" s="124"/>
      <c r="AA251" s="124"/>
      <c r="AB251" s="124"/>
      <c r="AC251" s="124"/>
      <c r="AD251" s="124"/>
      <c r="AE251" s="124"/>
      <c r="AF251" s="124"/>
      <c r="AG251" s="124" t="s">
        <v>410</v>
      </c>
      <c r="AH251" s="124"/>
      <c r="AI251" s="124"/>
      <c r="AJ251" s="124"/>
      <c r="AK251" s="124"/>
      <c r="AL251" s="124"/>
      <c r="AM251" s="124"/>
      <c r="AN251" s="124"/>
      <c r="AO251" s="124"/>
      <c r="AP251" s="124"/>
      <c r="AQ251" s="124"/>
      <c r="AR251" s="124"/>
      <c r="AS251" s="124"/>
      <c r="AT251" s="124"/>
      <c r="AU251" s="124"/>
      <c r="AV251" s="124"/>
      <c r="AW251" s="124"/>
      <c r="AX251" s="124"/>
      <c r="AY251" s="124"/>
      <c r="AZ251" s="124"/>
      <c r="BA251" s="124"/>
      <c r="BB251" s="124"/>
      <c r="BC251" s="124"/>
      <c r="BD251" s="124"/>
      <c r="BE251" s="124"/>
      <c r="BF251" s="124"/>
      <c r="BG251" s="124"/>
      <c r="BH251" s="124"/>
    </row>
    <row r="252" spans="1:60" outlineLevel="1">
      <c r="A252" s="153">
        <v>84</v>
      </c>
      <c r="B252" s="154" t="s">
        <v>419</v>
      </c>
      <c r="C252" s="160" t="s">
        <v>420</v>
      </c>
      <c r="D252" s="155" t="s">
        <v>275</v>
      </c>
      <c r="E252" s="156">
        <v>13.96547</v>
      </c>
      <c r="F252" s="157"/>
      <c r="G252" s="158">
        <f t="shared" si="0"/>
        <v>0</v>
      </c>
      <c r="H252" s="135">
        <v>0</v>
      </c>
      <c r="I252" s="134">
        <f t="shared" si="1"/>
        <v>0</v>
      </c>
      <c r="J252" s="135">
        <v>43.6</v>
      </c>
      <c r="K252" s="134">
        <f t="shared" si="2"/>
        <v>608.89</v>
      </c>
      <c r="L252" s="134">
        <v>21</v>
      </c>
      <c r="M252" s="134">
        <f t="shared" si="3"/>
        <v>0</v>
      </c>
      <c r="N252" s="133">
        <v>0</v>
      </c>
      <c r="O252" s="133">
        <f t="shared" si="4"/>
        <v>0</v>
      </c>
      <c r="P252" s="133">
        <v>0</v>
      </c>
      <c r="Q252" s="133">
        <f t="shared" si="5"/>
        <v>0</v>
      </c>
      <c r="R252" s="134"/>
      <c r="S252" s="134" t="s">
        <v>141</v>
      </c>
      <c r="T252" s="134" t="s">
        <v>141</v>
      </c>
      <c r="U252" s="134">
        <v>0.105</v>
      </c>
      <c r="V252" s="134">
        <f t="shared" si="6"/>
        <v>1.47</v>
      </c>
      <c r="W252" s="134"/>
      <c r="X252" s="134" t="s">
        <v>409</v>
      </c>
      <c r="Y252" s="134" t="s">
        <v>129</v>
      </c>
      <c r="Z252" s="124"/>
      <c r="AA252" s="124"/>
      <c r="AB252" s="124"/>
      <c r="AC252" s="124"/>
      <c r="AD252" s="124"/>
      <c r="AE252" s="124"/>
      <c r="AF252" s="124"/>
      <c r="AG252" s="124" t="s">
        <v>410</v>
      </c>
      <c r="AH252" s="124"/>
      <c r="AI252" s="124"/>
      <c r="AJ252" s="124"/>
      <c r="AK252" s="124"/>
      <c r="AL252" s="124"/>
      <c r="AM252" s="124"/>
      <c r="AN252" s="124"/>
      <c r="AO252" s="124"/>
      <c r="AP252" s="124"/>
      <c r="AQ252" s="124"/>
      <c r="AR252" s="124"/>
      <c r="AS252" s="124"/>
      <c r="AT252" s="124"/>
      <c r="AU252" s="124"/>
      <c r="AV252" s="124"/>
      <c r="AW252" s="124"/>
      <c r="AX252" s="124"/>
      <c r="AY252" s="124"/>
      <c r="AZ252" s="124"/>
      <c r="BA252" s="124"/>
      <c r="BB252" s="124"/>
      <c r="BC252" s="124"/>
      <c r="BD252" s="124"/>
      <c r="BE252" s="124"/>
      <c r="BF252" s="124"/>
      <c r="BG252" s="124"/>
      <c r="BH252" s="124"/>
    </row>
    <row r="253" spans="1:60" ht="22.5" outlineLevel="1">
      <c r="A253" s="153">
        <v>85</v>
      </c>
      <c r="B253" s="154" t="s">
        <v>421</v>
      </c>
      <c r="C253" s="160" t="s">
        <v>422</v>
      </c>
      <c r="D253" s="155" t="s">
        <v>275</v>
      </c>
      <c r="E253" s="156">
        <v>6.9827399999999997</v>
      </c>
      <c r="F253" s="157"/>
      <c r="G253" s="158">
        <f t="shared" si="0"/>
        <v>0</v>
      </c>
      <c r="H253" s="135">
        <v>0</v>
      </c>
      <c r="I253" s="134">
        <f t="shared" si="1"/>
        <v>0</v>
      </c>
      <c r="J253" s="135">
        <v>580</v>
      </c>
      <c r="K253" s="134">
        <f t="shared" si="2"/>
        <v>4049.99</v>
      </c>
      <c r="L253" s="134">
        <v>21</v>
      </c>
      <c r="M253" s="134">
        <f t="shared" si="3"/>
        <v>0</v>
      </c>
      <c r="N253" s="133">
        <v>0</v>
      </c>
      <c r="O253" s="133">
        <f t="shared" si="4"/>
        <v>0</v>
      </c>
      <c r="P253" s="133">
        <v>0</v>
      </c>
      <c r="Q253" s="133">
        <f t="shared" si="5"/>
        <v>0</v>
      </c>
      <c r="R253" s="134"/>
      <c r="S253" s="134" t="s">
        <v>141</v>
      </c>
      <c r="T253" s="134" t="s">
        <v>141</v>
      </c>
      <c r="U253" s="134">
        <v>0</v>
      </c>
      <c r="V253" s="134">
        <f t="shared" si="6"/>
        <v>0</v>
      </c>
      <c r="W253" s="134"/>
      <c r="X253" s="134" t="s">
        <v>409</v>
      </c>
      <c r="Y253" s="134" t="s">
        <v>129</v>
      </c>
      <c r="Z253" s="124"/>
      <c r="AA253" s="124"/>
      <c r="AB253" s="124"/>
      <c r="AC253" s="124"/>
      <c r="AD253" s="124"/>
      <c r="AE253" s="124"/>
      <c r="AF253" s="124"/>
      <c r="AG253" s="124" t="s">
        <v>410</v>
      </c>
      <c r="AH253" s="124"/>
      <c r="AI253" s="124"/>
      <c r="AJ253" s="124"/>
      <c r="AK253" s="124"/>
      <c r="AL253" s="124"/>
      <c r="AM253" s="124"/>
      <c r="AN253" s="124"/>
      <c r="AO253" s="124"/>
      <c r="AP253" s="124"/>
      <c r="AQ253" s="124"/>
      <c r="AR253" s="124"/>
      <c r="AS253" s="124"/>
      <c r="AT253" s="124"/>
      <c r="AU253" s="124"/>
      <c r="AV253" s="124"/>
      <c r="AW253" s="124"/>
      <c r="AX253" s="124"/>
      <c r="AY253" s="124"/>
      <c r="AZ253" s="124"/>
      <c r="BA253" s="124"/>
      <c r="BB253" s="124"/>
      <c r="BC253" s="124"/>
      <c r="BD253" s="124"/>
      <c r="BE253" s="124"/>
      <c r="BF253" s="124"/>
      <c r="BG253" s="124"/>
      <c r="BH253" s="124"/>
    </row>
    <row r="254" spans="1:60" outlineLevel="1">
      <c r="A254" s="147">
        <v>86</v>
      </c>
      <c r="B254" s="148" t="s">
        <v>423</v>
      </c>
      <c r="C254" s="161" t="s">
        <v>424</v>
      </c>
      <c r="D254" s="149" t="s">
        <v>275</v>
      </c>
      <c r="E254" s="150">
        <v>6.9827399999999997</v>
      </c>
      <c r="F254" s="151"/>
      <c r="G254" s="152">
        <f t="shared" si="0"/>
        <v>0</v>
      </c>
      <c r="H254" s="135">
        <v>0</v>
      </c>
      <c r="I254" s="134">
        <f t="shared" si="1"/>
        <v>0</v>
      </c>
      <c r="J254" s="135">
        <v>12.5</v>
      </c>
      <c r="K254" s="134">
        <f t="shared" si="2"/>
        <v>87.28</v>
      </c>
      <c r="L254" s="134">
        <v>21</v>
      </c>
      <c r="M254" s="134">
        <f t="shared" si="3"/>
        <v>0</v>
      </c>
      <c r="N254" s="133">
        <v>0</v>
      </c>
      <c r="O254" s="133">
        <f t="shared" si="4"/>
        <v>0</v>
      </c>
      <c r="P254" s="133">
        <v>0</v>
      </c>
      <c r="Q254" s="133">
        <f t="shared" si="5"/>
        <v>0</v>
      </c>
      <c r="R254" s="134"/>
      <c r="S254" s="134" t="s">
        <v>141</v>
      </c>
      <c r="T254" s="134" t="s">
        <v>141</v>
      </c>
      <c r="U254" s="134">
        <v>6.0000000000000001E-3</v>
      </c>
      <c r="V254" s="134">
        <f t="shared" si="6"/>
        <v>0.04</v>
      </c>
      <c r="W254" s="134"/>
      <c r="X254" s="134" t="s">
        <v>409</v>
      </c>
      <c r="Y254" s="134" t="s">
        <v>129</v>
      </c>
      <c r="Z254" s="124"/>
      <c r="AA254" s="124"/>
      <c r="AB254" s="124"/>
      <c r="AC254" s="124"/>
      <c r="AD254" s="124"/>
      <c r="AE254" s="124"/>
      <c r="AF254" s="124"/>
      <c r="AG254" s="124" t="s">
        <v>410</v>
      </c>
      <c r="AH254" s="124"/>
      <c r="AI254" s="124"/>
      <c r="AJ254" s="124"/>
      <c r="AK254" s="124"/>
      <c r="AL254" s="124"/>
      <c r="AM254" s="124"/>
      <c r="AN254" s="124"/>
      <c r="AO254" s="124"/>
      <c r="AP254" s="124"/>
      <c r="AQ254" s="124"/>
      <c r="AR254" s="124"/>
      <c r="AS254" s="124"/>
      <c r="AT254" s="124"/>
      <c r="AU254" s="124"/>
      <c r="AV254" s="124"/>
      <c r="AW254" s="124"/>
      <c r="AX254" s="124"/>
      <c r="AY254" s="124"/>
      <c r="AZ254" s="124"/>
      <c r="BA254" s="124"/>
      <c r="BB254" s="124"/>
      <c r="BC254" s="124"/>
      <c r="BD254" s="124"/>
      <c r="BE254" s="124"/>
      <c r="BF254" s="124"/>
      <c r="BG254" s="124"/>
      <c r="BH254" s="124"/>
    </row>
    <row r="255" spans="1:60">
      <c r="A255" s="3"/>
      <c r="B255" s="4"/>
      <c r="C255" s="163"/>
      <c r="D255" s="6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AE255">
        <v>12</v>
      </c>
      <c r="AF255">
        <v>21</v>
      </c>
      <c r="AG255" t="s">
        <v>107</v>
      </c>
    </row>
    <row r="256" spans="1:60">
      <c r="A256" s="127"/>
      <c r="B256" s="128" t="s">
        <v>30</v>
      </c>
      <c r="C256" s="164"/>
      <c r="D256" s="129"/>
      <c r="E256" s="130"/>
      <c r="F256" s="130"/>
      <c r="G256" s="146">
        <f>G8+G13+G31+G34+G45+G69+G75+G79+G87+G92+G125+G127+G148+G150+G156+G169+G181+G193+G215+G221+G244+G246</f>
        <v>0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AE256">
        <f>SUMIF(L7:L254,AE255,G7:G254)</f>
        <v>0</v>
      </c>
      <c r="AF256">
        <f>SUMIF(L7:L254,AF255,G7:G254)</f>
        <v>0</v>
      </c>
      <c r="AG256" t="s">
        <v>425</v>
      </c>
    </row>
    <row r="257" spans="1:33">
      <c r="A257" s="3"/>
      <c r="B257" s="4"/>
      <c r="C257" s="163"/>
      <c r="D257" s="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33">
      <c r="A258" s="3"/>
      <c r="B258" s="4"/>
      <c r="C258" s="163"/>
      <c r="D258" s="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33">
      <c r="A259" s="378" t="s">
        <v>426</v>
      </c>
      <c r="B259" s="378"/>
      <c r="C259" s="379"/>
      <c r="D259" s="6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33">
      <c r="A260" s="359"/>
      <c r="B260" s="360"/>
      <c r="C260" s="361"/>
      <c r="D260" s="360"/>
      <c r="E260" s="360"/>
      <c r="F260" s="360"/>
      <c r="G260" s="36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AG260" t="s">
        <v>427</v>
      </c>
    </row>
    <row r="261" spans="1:33">
      <c r="A261" s="363"/>
      <c r="B261" s="364"/>
      <c r="C261" s="365"/>
      <c r="D261" s="364"/>
      <c r="E261" s="364"/>
      <c r="F261" s="364"/>
      <c r="G261" s="36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33">
      <c r="A262" s="363"/>
      <c r="B262" s="364"/>
      <c r="C262" s="365"/>
      <c r="D262" s="364"/>
      <c r="E262" s="364"/>
      <c r="F262" s="364"/>
      <c r="G262" s="36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33">
      <c r="A263" s="363"/>
      <c r="B263" s="364"/>
      <c r="C263" s="365"/>
      <c r="D263" s="364"/>
      <c r="E263" s="364"/>
      <c r="F263" s="364"/>
      <c r="G263" s="36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33">
      <c r="A264" s="367"/>
      <c r="B264" s="368"/>
      <c r="C264" s="369"/>
      <c r="D264" s="368"/>
      <c r="E264" s="368"/>
      <c r="F264" s="368"/>
      <c r="G264" s="37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33">
      <c r="A265" s="3"/>
      <c r="B265" s="4"/>
      <c r="C265" s="163"/>
      <c r="D265" s="6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33">
      <c r="C266" s="165"/>
      <c r="D266" s="10"/>
      <c r="AG266" t="s">
        <v>428</v>
      </c>
    </row>
    <row r="267" spans="1:33">
      <c r="D267" s="10"/>
    </row>
    <row r="268" spans="1:33">
      <c r="D268" s="10"/>
    </row>
    <row r="269" spans="1:33">
      <c r="D269" s="10"/>
    </row>
    <row r="270" spans="1:33">
      <c r="D270" s="10"/>
    </row>
    <row r="271" spans="1:33">
      <c r="D271" s="10"/>
    </row>
    <row r="272" spans="1:33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60:G264"/>
    <mergeCell ref="A1:G1"/>
    <mergeCell ref="C2:G2"/>
    <mergeCell ref="C3:G3"/>
    <mergeCell ref="C4:G4"/>
    <mergeCell ref="A259:C259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workbookViewId="0">
      <selection activeCell="J37" sqref="J37"/>
    </sheetView>
  </sheetViews>
  <sheetFormatPr defaultRowHeight="12.75"/>
  <cols>
    <col min="1" max="1" width="8.7109375" style="168"/>
    <col min="2" max="2" width="48.140625" style="191" customWidth="1"/>
    <col min="3" max="3" width="5.85546875" style="192" customWidth="1"/>
    <col min="4" max="4" width="6" style="192" customWidth="1"/>
    <col min="5" max="6" width="14.42578125" style="193" customWidth="1"/>
  </cols>
  <sheetData>
    <row r="1" spans="1:6" ht="29.45" customHeight="1" thickBot="1">
      <c r="B1" s="380" t="s">
        <v>429</v>
      </c>
      <c r="C1" s="380"/>
      <c r="D1" s="380"/>
      <c r="E1" s="380"/>
      <c r="F1" s="380"/>
    </row>
    <row r="2" spans="1:6" ht="17.100000000000001" customHeight="1">
      <c r="A2" s="169" t="s">
        <v>430</v>
      </c>
      <c r="B2" s="170" t="s">
        <v>431</v>
      </c>
      <c r="C2" s="171" t="s">
        <v>432</v>
      </c>
      <c r="D2" s="171" t="s">
        <v>433</v>
      </c>
      <c r="E2" s="172" t="s">
        <v>434</v>
      </c>
      <c r="F2" s="173" t="s">
        <v>435</v>
      </c>
    </row>
    <row r="3" spans="1:6" ht="17.100000000000001" customHeight="1">
      <c r="A3" s="174"/>
      <c r="B3" s="175" t="s">
        <v>436</v>
      </c>
      <c r="C3" s="176"/>
      <c r="D3" s="176"/>
      <c r="E3" s="177"/>
      <c r="F3" s="178">
        <f>SUM(F4:F22)</f>
        <v>0</v>
      </c>
    </row>
    <row r="4" spans="1:6" ht="17.100000000000001" customHeight="1">
      <c r="A4" s="179">
        <v>1</v>
      </c>
      <c r="B4" s="180" t="s">
        <v>437</v>
      </c>
      <c r="C4" s="181" t="s">
        <v>438</v>
      </c>
      <c r="D4" s="181">
        <v>1</v>
      </c>
      <c r="E4" s="182"/>
      <c r="F4" s="183">
        <f t="shared" ref="F4:F22" si="0">D4*E4</f>
        <v>0</v>
      </c>
    </row>
    <row r="5" spans="1:6" ht="17.100000000000001" customHeight="1">
      <c r="A5" s="179">
        <v>2</v>
      </c>
      <c r="B5" s="180" t="s">
        <v>439</v>
      </c>
      <c r="C5" s="181" t="s">
        <v>438</v>
      </c>
      <c r="D5" s="181">
        <v>1</v>
      </c>
      <c r="E5" s="182"/>
      <c r="F5" s="183">
        <f t="shared" si="0"/>
        <v>0</v>
      </c>
    </row>
    <row r="6" spans="1:6" ht="17.100000000000001" customHeight="1">
      <c r="A6" s="179">
        <v>3</v>
      </c>
      <c r="B6" s="180" t="s">
        <v>440</v>
      </c>
      <c r="C6" s="181" t="s">
        <v>438</v>
      </c>
      <c r="D6" s="181">
        <v>1</v>
      </c>
      <c r="E6" s="182"/>
      <c r="F6" s="183">
        <f t="shared" si="0"/>
        <v>0</v>
      </c>
    </row>
    <row r="7" spans="1:6" ht="17.100000000000001" customHeight="1">
      <c r="A7" s="179">
        <v>4</v>
      </c>
      <c r="B7" s="180" t="s">
        <v>441</v>
      </c>
      <c r="C7" s="181" t="s">
        <v>158</v>
      </c>
      <c r="D7" s="181">
        <v>20</v>
      </c>
      <c r="E7" s="182"/>
      <c r="F7" s="183">
        <f t="shared" si="0"/>
        <v>0</v>
      </c>
    </row>
    <row r="8" spans="1:6" ht="17.100000000000001" customHeight="1">
      <c r="A8" s="179">
        <v>5</v>
      </c>
      <c r="B8" s="180" t="s">
        <v>442</v>
      </c>
      <c r="C8" s="181" t="s">
        <v>158</v>
      </c>
      <c r="D8" s="181">
        <v>30</v>
      </c>
      <c r="E8" s="182"/>
      <c r="F8" s="183">
        <f t="shared" si="0"/>
        <v>0</v>
      </c>
    </row>
    <row r="9" spans="1:6" ht="17.100000000000001" customHeight="1">
      <c r="A9" s="179">
        <v>6</v>
      </c>
      <c r="B9" s="180" t="s">
        <v>443</v>
      </c>
      <c r="C9" s="181" t="s">
        <v>158</v>
      </c>
      <c r="D9" s="181">
        <v>32</v>
      </c>
      <c r="E9" s="182"/>
      <c r="F9" s="183">
        <f t="shared" si="0"/>
        <v>0</v>
      </c>
    </row>
    <row r="10" spans="1:6" ht="17.100000000000001" customHeight="1">
      <c r="A10" s="179">
        <v>7</v>
      </c>
      <c r="B10" s="180" t="s">
        <v>444</v>
      </c>
      <c r="C10" s="181" t="s">
        <v>158</v>
      </c>
      <c r="D10" s="181">
        <v>16</v>
      </c>
      <c r="E10" s="182"/>
      <c r="F10" s="183">
        <f t="shared" si="0"/>
        <v>0</v>
      </c>
    </row>
    <row r="11" spans="1:6" ht="17.100000000000001" customHeight="1">
      <c r="A11" s="179">
        <v>8</v>
      </c>
      <c r="B11" s="180" t="s">
        <v>445</v>
      </c>
      <c r="C11" s="181" t="s">
        <v>158</v>
      </c>
      <c r="D11" s="181">
        <v>30</v>
      </c>
      <c r="E11" s="182"/>
      <c r="F11" s="183">
        <f t="shared" si="0"/>
        <v>0</v>
      </c>
    </row>
    <row r="12" spans="1:6" ht="17.100000000000001" customHeight="1">
      <c r="A12" s="179">
        <v>9</v>
      </c>
      <c r="B12" s="180" t="s">
        <v>446</v>
      </c>
      <c r="C12" s="181" t="s">
        <v>158</v>
      </c>
      <c r="D12" s="181">
        <v>20</v>
      </c>
      <c r="E12" s="182"/>
      <c r="F12" s="183">
        <f t="shared" si="0"/>
        <v>0</v>
      </c>
    </row>
    <row r="13" spans="1:6" ht="17.100000000000001" customHeight="1">
      <c r="A13" s="179">
        <v>10</v>
      </c>
      <c r="B13" s="180" t="s">
        <v>447</v>
      </c>
      <c r="C13" s="181" t="s">
        <v>448</v>
      </c>
      <c r="D13" s="181">
        <v>2</v>
      </c>
      <c r="E13" s="182"/>
      <c r="F13" s="183">
        <f t="shared" si="0"/>
        <v>0</v>
      </c>
    </row>
    <row r="14" spans="1:6" ht="17.100000000000001" customHeight="1">
      <c r="A14" s="179">
        <v>11</v>
      </c>
      <c r="B14" s="180" t="s">
        <v>449</v>
      </c>
      <c r="C14" s="181" t="s">
        <v>448</v>
      </c>
      <c r="D14" s="181">
        <v>2</v>
      </c>
      <c r="E14" s="182"/>
      <c r="F14" s="183">
        <f t="shared" si="0"/>
        <v>0</v>
      </c>
    </row>
    <row r="15" spans="1:6" ht="17.100000000000001" customHeight="1">
      <c r="A15" s="179">
        <v>12</v>
      </c>
      <c r="B15" s="180" t="s">
        <v>450</v>
      </c>
      <c r="C15" s="181" t="s">
        <v>448</v>
      </c>
      <c r="D15" s="181">
        <v>4</v>
      </c>
      <c r="E15" s="182"/>
      <c r="F15" s="183">
        <f t="shared" si="0"/>
        <v>0</v>
      </c>
    </row>
    <row r="16" spans="1:6" ht="17.100000000000001" customHeight="1">
      <c r="A16" s="179">
        <v>13</v>
      </c>
      <c r="B16" s="180" t="s">
        <v>451</v>
      </c>
      <c r="C16" s="181" t="s">
        <v>448</v>
      </c>
      <c r="D16" s="181">
        <v>2</v>
      </c>
      <c r="E16" s="182"/>
      <c r="F16" s="183">
        <f t="shared" si="0"/>
        <v>0</v>
      </c>
    </row>
    <row r="17" spans="1:6" ht="17.100000000000001" customHeight="1">
      <c r="A17" s="179">
        <v>14</v>
      </c>
      <c r="B17" s="180" t="s">
        <v>452</v>
      </c>
      <c r="C17" s="181" t="s">
        <v>448</v>
      </c>
      <c r="D17" s="181">
        <v>30</v>
      </c>
      <c r="E17" s="182"/>
      <c r="F17" s="183">
        <f t="shared" si="0"/>
        <v>0</v>
      </c>
    </row>
    <row r="18" spans="1:6" ht="17.100000000000001" customHeight="1">
      <c r="A18" s="179">
        <v>15</v>
      </c>
      <c r="B18" s="180" t="s">
        <v>453</v>
      </c>
      <c r="C18" s="181" t="s">
        <v>158</v>
      </c>
      <c r="D18" s="181">
        <v>20</v>
      </c>
      <c r="E18" s="182"/>
      <c r="F18" s="183">
        <f t="shared" si="0"/>
        <v>0</v>
      </c>
    </row>
    <row r="19" spans="1:6" ht="17.100000000000001" customHeight="1">
      <c r="A19" s="179">
        <v>16</v>
      </c>
      <c r="B19" s="180" t="s">
        <v>454</v>
      </c>
      <c r="C19" s="181" t="s">
        <v>438</v>
      </c>
      <c r="D19" s="181">
        <v>1</v>
      </c>
      <c r="E19" s="182"/>
      <c r="F19" s="183">
        <f t="shared" si="0"/>
        <v>0</v>
      </c>
    </row>
    <row r="20" spans="1:6" ht="17.100000000000001" customHeight="1">
      <c r="A20" s="179">
        <v>17</v>
      </c>
      <c r="B20" s="180" t="s">
        <v>455</v>
      </c>
      <c r="C20" s="181" t="s">
        <v>438</v>
      </c>
      <c r="D20" s="181">
        <v>1</v>
      </c>
      <c r="E20" s="182"/>
      <c r="F20" s="183">
        <f t="shared" si="0"/>
        <v>0</v>
      </c>
    </row>
    <row r="21" spans="1:6" ht="17.100000000000001" customHeight="1">
      <c r="A21" s="179">
        <v>18</v>
      </c>
      <c r="B21" s="180" t="s">
        <v>456</v>
      </c>
      <c r="C21" s="181" t="s">
        <v>448</v>
      </c>
      <c r="D21" s="181">
        <v>4</v>
      </c>
      <c r="E21" s="182"/>
      <c r="F21" s="183">
        <f t="shared" si="0"/>
        <v>0</v>
      </c>
    </row>
    <row r="22" spans="1:6" ht="17.100000000000001" customHeight="1">
      <c r="A22" s="179">
        <v>19</v>
      </c>
      <c r="B22" s="180" t="s">
        <v>457</v>
      </c>
      <c r="C22" s="181" t="s">
        <v>448</v>
      </c>
      <c r="D22" s="181">
        <v>4</v>
      </c>
      <c r="E22" s="182"/>
      <c r="F22" s="183">
        <f t="shared" si="0"/>
        <v>0</v>
      </c>
    </row>
    <row r="23" spans="1:6" ht="17.100000000000001" customHeight="1">
      <c r="A23" s="174"/>
      <c r="B23" s="175" t="s">
        <v>458</v>
      </c>
      <c r="C23" s="176"/>
      <c r="D23" s="176"/>
      <c r="E23" s="177"/>
      <c r="F23" s="178">
        <f>SUM(F24:F36)</f>
        <v>0</v>
      </c>
    </row>
    <row r="24" spans="1:6" ht="17.100000000000001" customHeight="1">
      <c r="A24" s="179">
        <v>21</v>
      </c>
      <c r="B24" s="180" t="s">
        <v>459</v>
      </c>
      <c r="C24" s="181" t="s">
        <v>158</v>
      </c>
      <c r="D24" s="181">
        <v>15</v>
      </c>
      <c r="E24" s="182"/>
      <c r="F24" s="183">
        <f t="shared" ref="F24:F36" si="1">D24*E24</f>
        <v>0</v>
      </c>
    </row>
    <row r="25" spans="1:6" ht="17.100000000000001" customHeight="1">
      <c r="A25" s="179">
        <v>22</v>
      </c>
      <c r="B25" s="180" t="s">
        <v>460</v>
      </c>
      <c r="C25" s="181" t="s">
        <v>158</v>
      </c>
      <c r="D25" s="181">
        <v>12</v>
      </c>
      <c r="E25" s="182"/>
      <c r="F25" s="183">
        <f t="shared" si="1"/>
        <v>0</v>
      </c>
    </row>
    <row r="26" spans="1:6" ht="17.100000000000001" customHeight="1">
      <c r="A26" s="179">
        <v>23</v>
      </c>
      <c r="B26" s="180" t="s">
        <v>461</v>
      </c>
      <c r="C26" s="181" t="s">
        <v>158</v>
      </c>
      <c r="D26" s="181">
        <v>10</v>
      </c>
      <c r="E26" s="182"/>
      <c r="F26" s="183">
        <f t="shared" si="1"/>
        <v>0</v>
      </c>
    </row>
    <row r="27" spans="1:6" ht="17.100000000000001" customHeight="1">
      <c r="A27" s="179">
        <v>24</v>
      </c>
      <c r="B27" s="180" t="s">
        <v>462</v>
      </c>
      <c r="C27" s="181" t="s">
        <v>158</v>
      </c>
      <c r="D27" s="181">
        <v>16</v>
      </c>
      <c r="E27" s="182"/>
      <c r="F27" s="183">
        <f t="shared" si="1"/>
        <v>0</v>
      </c>
    </row>
    <row r="28" spans="1:6" ht="17.100000000000001" customHeight="1">
      <c r="A28" s="179">
        <v>25</v>
      </c>
      <c r="B28" s="180" t="s">
        <v>463</v>
      </c>
      <c r="C28" s="181" t="s">
        <v>448</v>
      </c>
      <c r="D28" s="181">
        <v>3</v>
      </c>
      <c r="E28" s="182"/>
      <c r="F28" s="183">
        <f t="shared" si="1"/>
        <v>0</v>
      </c>
    </row>
    <row r="29" spans="1:6" ht="17.100000000000001" customHeight="1">
      <c r="A29" s="179">
        <v>26</v>
      </c>
      <c r="B29" s="180" t="s">
        <v>464</v>
      </c>
      <c r="C29" s="181" t="s">
        <v>448</v>
      </c>
      <c r="D29" s="181">
        <v>7</v>
      </c>
      <c r="E29" s="182"/>
      <c r="F29" s="183">
        <f t="shared" si="1"/>
        <v>0</v>
      </c>
    </row>
    <row r="30" spans="1:6" ht="17.100000000000001" customHeight="1">
      <c r="A30" s="179">
        <v>27</v>
      </c>
      <c r="B30" s="180" t="s">
        <v>465</v>
      </c>
      <c r="C30" s="181" t="s">
        <v>448</v>
      </c>
      <c r="D30" s="181">
        <v>3</v>
      </c>
      <c r="E30" s="182"/>
      <c r="F30" s="183">
        <f t="shared" si="1"/>
        <v>0</v>
      </c>
    </row>
    <row r="31" spans="1:6" ht="17.100000000000001" customHeight="1">
      <c r="A31" s="179">
        <v>28</v>
      </c>
      <c r="B31" s="180" t="s">
        <v>453</v>
      </c>
      <c r="C31" s="181" t="s">
        <v>158</v>
      </c>
      <c r="D31" s="181">
        <v>10</v>
      </c>
      <c r="E31" s="182"/>
      <c r="F31" s="183">
        <f t="shared" si="1"/>
        <v>0</v>
      </c>
    </row>
    <row r="32" spans="1:6" ht="17.100000000000001" customHeight="1">
      <c r="A32" s="179">
        <v>29</v>
      </c>
      <c r="B32" s="180" t="s">
        <v>466</v>
      </c>
      <c r="C32" s="181" t="s">
        <v>448</v>
      </c>
      <c r="D32" s="181">
        <v>4</v>
      </c>
      <c r="E32" s="182"/>
      <c r="F32" s="183">
        <f t="shared" si="1"/>
        <v>0</v>
      </c>
    </row>
    <row r="33" spans="1:6" ht="17.100000000000001" customHeight="1">
      <c r="A33" s="179">
        <v>30</v>
      </c>
      <c r="B33" s="180" t="s">
        <v>467</v>
      </c>
      <c r="C33" s="181" t="s">
        <v>438</v>
      </c>
      <c r="D33" s="181">
        <v>1</v>
      </c>
      <c r="E33" s="182"/>
      <c r="F33" s="183">
        <f t="shared" si="1"/>
        <v>0</v>
      </c>
    </row>
    <row r="34" spans="1:6" ht="17.100000000000001" customHeight="1">
      <c r="A34" s="179">
        <v>31</v>
      </c>
      <c r="B34" s="180" t="s">
        <v>468</v>
      </c>
      <c r="C34" s="181" t="s">
        <v>448</v>
      </c>
      <c r="D34" s="184">
        <v>2</v>
      </c>
      <c r="E34" s="185"/>
      <c r="F34" s="183">
        <f t="shared" si="1"/>
        <v>0</v>
      </c>
    </row>
    <row r="35" spans="1:6" ht="17.100000000000001" customHeight="1">
      <c r="A35" s="179">
        <v>32</v>
      </c>
      <c r="B35" s="180" t="s">
        <v>469</v>
      </c>
      <c r="C35" s="181" t="s">
        <v>448</v>
      </c>
      <c r="D35" s="184">
        <v>2</v>
      </c>
      <c r="E35" s="182"/>
      <c r="F35" s="183">
        <f t="shared" si="1"/>
        <v>0</v>
      </c>
    </row>
    <row r="36" spans="1:6" ht="17.100000000000001" customHeight="1">
      <c r="A36" s="179">
        <v>33</v>
      </c>
      <c r="B36" s="180" t="s">
        <v>470</v>
      </c>
      <c r="C36" s="181" t="s">
        <v>448</v>
      </c>
      <c r="D36" s="181">
        <v>2</v>
      </c>
      <c r="E36" s="182"/>
      <c r="F36" s="183">
        <f t="shared" si="1"/>
        <v>0</v>
      </c>
    </row>
    <row r="37" spans="1:6" ht="17.100000000000001" customHeight="1">
      <c r="A37" s="174"/>
      <c r="B37" s="175" t="s">
        <v>471</v>
      </c>
      <c r="C37" s="176"/>
      <c r="D37" s="176"/>
      <c r="E37" s="177"/>
      <c r="F37" s="178">
        <f>SUM(F38:F39)</f>
        <v>0</v>
      </c>
    </row>
    <row r="38" spans="1:6" ht="17.100000000000001" customHeight="1">
      <c r="A38" s="179">
        <v>34</v>
      </c>
      <c r="B38" s="180" t="s">
        <v>472</v>
      </c>
      <c r="C38" s="181" t="s">
        <v>448</v>
      </c>
      <c r="D38" s="184">
        <v>3</v>
      </c>
      <c r="E38" s="185"/>
      <c r="F38" s="183">
        <f>D38*E38</f>
        <v>0</v>
      </c>
    </row>
    <row r="39" spans="1:6" ht="17.100000000000001" customHeight="1">
      <c r="A39" s="179">
        <v>35</v>
      </c>
      <c r="B39" s="180" t="s">
        <v>473</v>
      </c>
      <c r="C39" s="181" t="s">
        <v>448</v>
      </c>
      <c r="D39" s="184">
        <v>3</v>
      </c>
      <c r="E39" s="185"/>
      <c r="F39" s="183">
        <f>D39*E39</f>
        <v>0</v>
      </c>
    </row>
    <row r="40" spans="1:6" ht="17.100000000000001" customHeight="1">
      <c r="A40" s="174"/>
      <c r="B40" s="175" t="s">
        <v>474</v>
      </c>
      <c r="C40" s="176"/>
      <c r="D40" s="176"/>
      <c r="E40" s="177"/>
      <c r="F40" s="178">
        <f>SUM(F41:F64)</f>
        <v>0</v>
      </c>
    </row>
    <row r="41" spans="1:6" ht="17.100000000000001" customHeight="1">
      <c r="A41" s="179">
        <v>36</v>
      </c>
      <c r="B41" s="180" t="s">
        <v>475</v>
      </c>
      <c r="C41" s="181" t="s">
        <v>448</v>
      </c>
      <c r="D41" s="181">
        <v>4</v>
      </c>
      <c r="E41" s="185"/>
      <c r="F41" s="183">
        <f t="shared" ref="F41:F55" si="2">D41*E41</f>
        <v>0</v>
      </c>
    </row>
    <row r="42" spans="1:6" ht="17.100000000000001" customHeight="1">
      <c r="A42" s="179">
        <v>37</v>
      </c>
      <c r="B42" s="180" t="s">
        <v>476</v>
      </c>
      <c r="C42" s="181" t="s">
        <v>448</v>
      </c>
      <c r="D42" s="181">
        <v>4</v>
      </c>
      <c r="E42" s="185"/>
      <c r="F42" s="183">
        <f t="shared" si="2"/>
        <v>0</v>
      </c>
    </row>
    <row r="43" spans="1:6" ht="17.100000000000001" customHeight="1">
      <c r="A43" s="179">
        <v>38</v>
      </c>
      <c r="B43" s="180" t="s">
        <v>477</v>
      </c>
      <c r="C43" s="181" t="s">
        <v>448</v>
      </c>
      <c r="D43" s="181">
        <v>4</v>
      </c>
      <c r="E43" s="185"/>
      <c r="F43" s="183">
        <f t="shared" si="2"/>
        <v>0</v>
      </c>
    </row>
    <row r="44" spans="1:6" ht="17.100000000000001" customHeight="1">
      <c r="A44" s="179">
        <v>39</v>
      </c>
      <c r="B44" s="180" t="s">
        <v>478</v>
      </c>
      <c r="C44" s="181" t="s">
        <v>448</v>
      </c>
      <c r="D44" s="181">
        <v>4</v>
      </c>
      <c r="E44" s="186"/>
      <c r="F44" s="183">
        <f t="shared" si="2"/>
        <v>0</v>
      </c>
    </row>
    <row r="45" spans="1:6" ht="17.100000000000001" customHeight="1">
      <c r="A45" s="179">
        <v>40</v>
      </c>
      <c r="B45" s="187" t="s">
        <v>479</v>
      </c>
      <c r="C45" s="184" t="s">
        <v>448</v>
      </c>
      <c r="D45" s="181">
        <v>3</v>
      </c>
      <c r="E45" s="185"/>
      <c r="F45" s="188">
        <f t="shared" si="2"/>
        <v>0</v>
      </c>
    </row>
    <row r="46" spans="1:6" ht="17.100000000000001" customHeight="1">
      <c r="A46" s="179">
        <v>41</v>
      </c>
      <c r="B46" s="187" t="s">
        <v>480</v>
      </c>
      <c r="C46" s="184" t="s">
        <v>448</v>
      </c>
      <c r="D46" s="181">
        <v>3</v>
      </c>
      <c r="E46" s="185"/>
      <c r="F46" s="188">
        <f t="shared" si="2"/>
        <v>0</v>
      </c>
    </row>
    <row r="47" spans="1:6" ht="17.100000000000001" customHeight="1">
      <c r="A47" s="179">
        <v>42</v>
      </c>
      <c r="B47" s="187" t="s">
        <v>481</v>
      </c>
      <c r="C47" s="184" t="s">
        <v>448</v>
      </c>
      <c r="D47" s="181">
        <v>3</v>
      </c>
      <c r="E47" s="185"/>
      <c r="F47" s="188">
        <f t="shared" si="2"/>
        <v>0</v>
      </c>
    </row>
    <row r="48" spans="1:6" ht="17.100000000000001" customHeight="1">
      <c r="A48" s="179">
        <v>43</v>
      </c>
      <c r="B48" s="187" t="s">
        <v>482</v>
      </c>
      <c r="C48" s="184" t="s">
        <v>448</v>
      </c>
      <c r="D48" s="181">
        <v>3</v>
      </c>
      <c r="E48" s="186"/>
      <c r="F48" s="188">
        <f t="shared" si="2"/>
        <v>0</v>
      </c>
    </row>
    <row r="49" spans="1:6" ht="17.100000000000001" customHeight="1">
      <c r="A49" s="179">
        <v>44</v>
      </c>
      <c r="B49" s="187" t="s">
        <v>457</v>
      </c>
      <c r="C49" s="184" t="s">
        <v>448</v>
      </c>
      <c r="D49" s="181">
        <v>4</v>
      </c>
      <c r="E49" s="186"/>
      <c r="F49" s="188">
        <f t="shared" si="2"/>
        <v>0</v>
      </c>
    </row>
    <row r="50" spans="1:6" ht="17.100000000000001" customHeight="1">
      <c r="A50" s="179">
        <v>45</v>
      </c>
      <c r="B50" s="187" t="s">
        <v>483</v>
      </c>
      <c r="C50" s="184" t="s">
        <v>448</v>
      </c>
      <c r="D50" s="181">
        <v>7</v>
      </c>
      <c r="E50" s="185"/>
      <c r="F50" s="188">
        <f t="shared" si="2"/>
        <v>0</v>
      </c>
    </row>
    <row r="51" spans="1:6" ht="17.100000000000001" customHeight="1">
      <c r="A51" s="179">
        <v>46</v>
      </c>
      <c r="B51" s="187" t="s">
        <v>484</v>
      </c>
      <c r="C51" s="184" t="s">
        <v>448</v>
      </c>
      <c r="D51" s="181">
        <v>2</v>
      </c>
      <c r="E51" s="185"/>
      <c r="F51" s="188">
        <f t="shared" si="2"/>
        <v>0</v>
      </c>
    </row>
    <row r="52" spans="1:6" ht="17.100000000000001" customHeight="1">
      <c r="A52" s="179">
        <v>47</v>
      </c>
      <c r="B52" s="187" t="s">
        <v>485</v>
      </c>
      <c r="C52" s="184" t="s">
        <v>448</v>
      </c>
      <c r="D52" s="181">
        <v>2</v>
      </c>
      <c r="E52" s="185"/>
      <c r="F52" s="188">
        <f t="shared" si="2"/>
        <v>0</v>
      </c>
    </row>
    <row r="53" spans="1:6" ht="17.100000000000001" customHeight="1">
      <c r="A53" s="179">
        <v>48</v>
      </c>
      <c r="B53" s="187" t="s">
        <v>486</v>
      </c>
      <c r="C53" s="184" t="s">
        <v>448</v>
      </c>
      <c r="D53" s="181">
        <v>2</v>
      </c>
      <c r="E53" s="185"/>
      <c r="F53" s="188">
        <f t="shared" si="2"/>
        <v>0</v>
      </c>
    </row>
    <row r="54" spans="1:6" ht="17.100000000000001" customHeight="1">
      <c r="A54" s="179">
        <v>49</v>
      </c>
      <c r="B54" s="187" t="s">
        <v>487</v>
      </c>
      <c r="C54" s="184" t="s">
        <v>448</v>
      </c>
      <c r="D54" s="181">
        <v>2</v>
      </c>
      <c r="E54" s="185"/>
      <c r="F54" s="188">
        <f t="shared" si="2"/>
        <v>0</v>
      </c>
    </row>
    <row r="55" spans="1:6" ht="17.100000000000001" customHeight="1">
      <c r="A55" s="179">
        <v>50</v>
      </c>
      <c r="B55" s="187" t="s">
        <v>488</v>
      </c>
      <c r="C55" s="184" t="s">
        <v>448</v>
      </c>
      <c r="D55" s="181">
        <v>2</v>
      </c>
      <c r="E55" s="186"/>
      <c r="F55" s="188">
        <f t="shared" si="2"/>
        <v>0</v>
      </c>
    </row>
    <row r="56" spans="1:6" ht="17.100000000000001" customHeight="1">
      <c r="A56" s="179">
        <v>51</v>
      </c>
      <c r="B56" s="189" t="s">
        <v>489</v>
      </c>
      <c r="C56" s="190" t="s">
        <v>448</v>
      </c>
      <c r="D56" s="298">
        <v>4</v>
      </c>
      <c r="E56" s="185"/>
      <c r="F56" s="188">
        <f>E56*D56</f>
        <v>0</v>
      </c>
    </row>
    <row r="57" spans="1:6" ht="17.100000000000001" customHeight="1">
      <c r="A57" s="179">
        <v>52</v>
      </c>
      <c r="B57" s="189" t="s">
        <v>627</v>
      </c>
      <c r="C57" s="190" t="s">
        <v>448</v>
      </c>
      <c r="D57" s="298">
        <v>1</v>
      </c>
      <c r="E57" s="185"/>
      <c r="F57" s="188">
        <f>E57*D57</f>
        <v>0</v>
      </c>
    </row>
    <row r="58" spans="1:6" ht="17.100000000000001" customHeight="1">
      <c r="A58" s="179">
        <v>53</v>
      </c>
      <c r="B58" s="189" t="s">
        <v>490</v>
      </c>
      <c r="C58" s="190" t="s">
        <v>448</v>
      </c>
      <c r="D58" s="298">
        <v>1</v>
      </c>
      <c r="E58" s="185"/>
      <c r="F58" s="188">
        <f>E58*D58</f>
        <v>0</v>
      </c>
    </row>
    <row r="59" spans="1:6" ht="17.100000000000001" customHeight="1">
      <c r="A59" s="179">
        <v>54</v>
      </c>
      <c r="B59" s="189" t="s">
        <v>491</v>
      </c>
      <c r="C59" s="190" t="s">
        <v>448</v>
      </c>
      <c r="D59" s="190">
        <v>2</v>
      </c>
      <c r="E59" s="186"/>
      <c r="F59" s="188">
        <f>E59*D59</f>
        <v>0</v>
      </c>
    </row>
    <row r="60" spans="1:6" ht="17.100000000000001" customHeight="1">
      <c r="A60" s="179">
        <v>55</v>
      </c>
      <c r="B60" s="189" t="s">
        <v>492</v>
      </c>
      <c r="C60" s="190" t="s">
        <v>448</v>
      </c>
      <c r="D60" s="190">
        <v>2</v>
      </c>
      <c r="E60" s="186"/>
      <c r="F60" s="188">
        <f>E60*D60</f>
        <v>0</v>
      </c>
    </row>
    <row r="61" spans="1:6" ht="17.100000000000001" customHeight="1">
      <c r="A61" s="179">
        <v>56</v>
      </c>
      <c r="B61" s="187" t="s">
        <v>493</v>
      </c>
      <c r="C61" s="184" t="s">
        <v>448</v>
      </c>
      <c r="D61" s="184">
        <v>3</v>
      </c>
      <c r="E61" s="186"/>
      <c r="F61" s="188">
        <f>D61*E61</f>
        <v>0</v>
      </c>
    </row>
    <row r="62" spans="1:6" ht="17.100000000000001" customHeight="1">
      <c r="A62" s="179">
        <v>57</v>
      </c>
      <c r="B62" s="187" t="s">
        <v>494</v>
      </c>
      <c r="C62" s="184" t="s">
        <v>438</v>
      </c>
      <c r="D62" s="184">
        <v>1</v>
      </c>
      <c r="E62" s="182"/>
      <c r="F62" s="188">
        <f>SUM(E62*1)</f>
        <v>0</v>
      </c>
    </row>
    <row r="63" spans="1:6" ht="17.100000000000001" customHeight="1">
      <c r="A63" s="179">
        <v>58</v>
      </c>
      <c r="B63" s="187" t="s">
        <v>495</v>
      </c>
      <c r="C63" s="184" t="s">
        <v>438</v>
      </c>
      <c r="D63" s="184">
        <v>1</v>
      </c>
      <c r="E63" s="182"/>
      <c r="F63" s="188">
        <f>SUM(E63*1)</f>
        <v>0</v>
      </c>
    </row>
    <row r="64" spans="1:6" ht="17.100000000000001" customHeight="1">
      <c r="A64" s="179">
        <v>59</v>
      </c>
      <c r="B64" s="187" t="s">
        <v>496</v>
      </c>
      <c r="C64" s="184" t="s">
        <v>438</v>
      </c>
      <c r="D64" s="184">
        <v>1</v>
      </c>
      <c r="E64" s="182"/>
      <c r="F64" s="188">
        <f>SUM(E64*1)</f>
        <v>0</v>
      </c>
    </row>
    <row r="65" spans="1:6" ht="17.100000000000001" customHeight="1" thickBot="1">
      <c r="A65" s="233" t="s">
        <v>497</v>
      </c>
      <c r="B65" s="234"/>
      <c r="C65" s="230"/>
      <c r="D65" s="230"/>
      <c r="E65" s="231"/>
      <c r="F65" s="232">
        <f>F3+F23+F37+F40</f>
        <v>0</v>
      </c>
    </row>
    <row r="66" spans="1:6" ht="17.100000000000001" customHeight="1"/>
  </sheetData>
  <mergeCells count="1">
    <mergeCell ref="B1:F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workbookViewId="0">
      <selection activeCell="D8" sqref="D8"/>
    </sheetView>
  </sheetViews>
  <sheetFormatPr defaultRowHeight="15"/>
  <cols>
    <col min="1" max="1" width="46.5703125" style="208" customWidth="1"/>
    <col min="2" max="2" width="5.85546875" style="208" customWidth="1"/>
    <col min="3" max="3" width="6" style="208" customWidth="1"/>
    <col min="4" max="4" width="11.28515625" style="208" customWidth="1"/>
    <col min="5" max="5" width="10.42578125" style="208" customWidth="1"/>
  </cols>
  <sheetData>
    <row r="1" spans="1:5" ht="30.6" customHeight="1" thickBot="1">
      <c r="A1" s="381" t="s">
        <v>498</v>
      </c>
      <c r="B1" s="381"/>
      <c r="C1" s="381"/>
      <c r="D1" s="381"/>
      <c r="E1" s="381"/>
    </row>
    <row r="2" spans="1:5" ht="17.100000000000001" customHeight="1">
      <c r="A2" s="209" t="s">
        <v>499</v>
      </c>
      <c r="B2" s="210"/>
      <c r="C2" s="210"/>
      <c r="D2" s="210"/>
      <c r="E2" s="211"/>
    </row>
    <row r="3" spans="1:5" ht="17.100000000000001" customHeight="1">
      <c r="A3" s="212" t="s">
        <v>431</v>
      </c>
      <c r="B3" s="194" t="s">
        <v>433</v>
      </c>
      <c r="C3" s="194" t="s">
        <v>432</v>
      </c>
      <c r="D3" s="194" t="s">
        <v>434</v>
      </c>
      <c r="E3" s="213" t="s">
        <v>435</v>
      </c>
    </row>
    <row r="4" spans="1:5" ht="17.100000000000001" customHeight="1">
      <c r="A4" s="214" t="s">
        <v>500</v>
      </c>
      <c r="B4" s="195">
        <v>1</v>
      </c>
      <c r="C4" s="195" t="s">
        <v>501</v>
      </c>
      <c r="D4" s="196"/>
      <c r="E4" s="215">
        <f>B4*D4</f>
        <v>0</v>
      </c>
    </row>
    <row r="5" spans="1:5" ht="17.100000000000001" customHeight="1">
      <c r="A5" s="216" t="s">
        <v>497</v>
      </c>
      <c r="B5" s="197"/>
      <c r="C5" s="197"/>
      <c r="D5" s="198"/>
      <c r="E5" s="217">
        <f>SUM(E4:E4)</f>
        <v>0</v>
      </c>
    </row>
    <row r="6" spans="1:5" ht="17.100000000000001" customHeight="1">
      <c r="A6" s="218"/>
      <c r="B6" s="219"/>
      <c r="C6" s="219"/>
      <c r="D6" s="220"/>
      <c r="E6" s="221"/>
    </row>
    <row r="7" spans="1:5" ht="17.100000000000001" customHeight="1">
      <c r="A7" s="222" t="s">
        <v>502</v>
      </c>
      <c r="B7" s="200"/>
      <c r="C7" s="201"/>
      <c r="D7" s="202"/>
      <c r="E7" s="223"/>
    </row>
    <row r="8" spans="1:5" ht="34.5" customHeight="1">
      <c r="A8" s="224" t="s">
        <v>503</v>
      </c>
      <c r="B8" s="203">
        <v>1</v>
      </c>
      <c r="C8" s="203" t="s">
        <v>501</v>
      </c>
      <c r="D8" s="204"/>
      <c r="E8" s="225">
        <f>D8*B8</f>
        <v>0</v>
      </c>
    </row>
    <row r="9" spans="1:5" ht="17.100000000000001" customHeight="1">
      <c r="A9" s="226" t="s">
        <v>497</v>
      </c>
      <c r="B9" s="205"/>
      <c r="C9" s="206"/>
      <c r="D9" s="207"/>
      <c r="E9" s="227">
        <f>E8</f>
        <v>0</v>
      </c>
    </row>
    <row r="10" spans="1:5" ht="21.6" customHeight="1" thickBot="1">
      <c r="A10" s="228" t="s">
        <v>505</v>
      </c>
      <c r="B10" s="229"/>
      <c r="C10" s="229"/>
      <c r="D10" s="382">
        <f>SUM(E5+E9)</f>
        <v>0</v>
      </c>
      <c r="E10" s="383"/>
    </row>
    <row r="11" spans="1:5" ht="12.75">
      <c r="A11" s="199"/>
      <c r="B11" s="199"/>
      <c r="C11" s="199"/>
      <c r="D11" s="199"/>
      <c r="E11" s="199"/>
    </row>
  </sheetData>
  <mergeCells count="2">
    <mergeCell ref="A1:E1"/>
    <mergeCell ref="D10:E10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workbookViewId="0">
      <selection activeCell="G55" sqref="G55:G58"/>
    </sheetView>
  </sheetViews>
  <sheetFormatPr defaultRowHeight="14.25"/>
  <cols>
    <col min="1" max="1" width="5.5703125" style="238" customWidth="1"/>
    <col min="2" max="2" width="3.7109375" style="238" bestFit="1" customWidth="1"/>
    <col min="3" max="3" width="23.85546875" style="238" customWidth="1"/>
    <col min="4" max="4" width="70.140625" style="238" customWidth="1"/>
    <col min="5" max="5" width="6.5703125" style="238" bestFit="1" customWidth="1"/>
    <col min="6" max="6" width="11.7109375" style="238" customWidth="1"/>
    <col min="7" max="7" width="11" style="238" bestFit="1" customWidth="1"/>
    <col min="8" max="8" width="18.7109375" style="238" customWidth="1"/>
  </cols>
  <sheetData>
    <row r="1" spans="1:8" ht="28.5" customHeight="1">
      <c r="A1" s="384" t="s">
        <v>506</v>
      </c>
      <c r="B1" s="384"/>
      <c r="C1" s="384"/>
      <c r="D1" s="384"/>
      <c r="E1" s="384"/>
      <c r="F1" s="384"/>
      <c r="G1" s="384"/>
      <c r="H1" s="384"/>
    </row>
    <row r="2" spans="1:8" ht="18">
      <c r="A2" s="236"/>
      <c r="B2" s="235"/>
      <c r="C2" s="235"/>
      <c r="D2" s="235"/>
      <c r="E2" s="235"/>
      <c r="F2" s="235"/>
      <c r="G2" s="235"/>
      <c r="H2" s="235"/>
    </row>
    <row r="3" spans="1:8" ht="12.75">
      <c r="A3" s="243" t="s">
        <v>507</v>
      </c>
      <c r="B3" s="243" t="s">
        <v>508</v>
      </c>
      <c r="C3" s="243" t="s">
        <v>509</v>
      </c>
      <c r="D3" s="243" t="s">
        <v>431</v>
      </c>
      <c r="E3" s="243" t="s">
        <v>102</v>
      </c>
      <c r="F3" s="243" t="s">
        <v>103</v>
      </c>
      <c r="G3" s="243" t="s">
        <v>510</v>
      </c>
      <c r="H3" s="243" t="s">
        <v>511</v>
      </c>
    </row>
    <row r="4" spans="1:8" ht="28.5" customHeight="1">
      <c r="A4" s="244" t="s">
        <v>512</v>
      </c>
      <c r="B4" s="245"/>
      <c r="C4" s="245"/>
      <c r="D4" s="245"/>
      <c r="E4" s="245"/>
      <c r="F4" s="245"/>
      <c r="G4" s="245"/>
      <c r="H4" s="271">
        <f>H5</f>
        <v>0</v>
      </c>
    </row>
    <row r="5" spans="1:8" ht="15">
      <c r="A5" s="246"/>
      <c r="B5" s="247"/>
      <c r="C5" s="248"/>
      <c r="D5" s="248" t="s">
        <v>513</v>
      </c>
      <c r="E5" s="246"/>
      <c r="F5" s="246"/>
      <c r="G5" s="246"/>
      <c r="H5" s="249">
        <f>SUM(H9+H33+H6)</f>
        <v>0</v>
      </c>
    </row>
    <row r="6" spans="1:8" ht="12.75">
      <c r="A6" s="246"/>
      <c r="B6" s="247" t="s">
        <v>514</v>
      </c>
      <c r="C6" s="250" t="s">
        <v>515</v>
      </c>
      <c r="D6" s="250" t="s">
        <v>516</v>
      </c>
      <c r="E6" s="246"/>
      <c r="F6" s="246"/>
      <c r="G6" s="246"/>
      <c r="H6" s="251">
        <f>SUM(H8:H8)</f>
        <v>0</v>
      </c>
    </row>
    <row r="7" spans="1:8" ht="12.75">
      <c r="A7" s="252"/>
      <c r="B7" s="253" t="s">
        <v>514</v>
      </c>
      <c r="C7" s="253" t="s">
        <v>517</v>
      </c>
      <c r="D7" s="253" t="s">
        <v>518</v>
      </c>
      <c r="E7" s="252"/>
      <c r="F7" s="252"/>
      <c r="G7" s="252"/>
      <c r="H7" s="254">
        <f>SUM(H8:H8)</f>
        <v>0</v>
      </c>
    </row>
    <row r="8" spans="1:8" ht="12.75">
      <c r="A8" s="255" t="s">
        <v>519</v>
      </c>
      <c r="B8" s="255" t="s">
        <v>520</v>
      </c>
      <c r="C8" s="256"/>
      <c r="D8" s="257" t="s">
        <v>521</v>
      </c>
      <c r="E8" s="258" t="s">
        <v>501</v>
      </c>
      <c r="F8" s="259">
        <v>1</v>
      </c>
      <c r="G8" s="260"/>
      <c r="H8" s="260">
        <f t="shared" ref="H8" si="0">ROUND(G8*F8,2)</f>
        <v>0</v>
      </c>
    </row>
    <row r="9" spans="1:8" ht="12.75">
      <c r="A9" s="252"/>
      <c r="B9" s="253" t="s">
        <v>514</v>
      </c>
      <c r="C9" s="253" t="s">
        <v>522</v>
      </c>
      <c r="D9" s="253" t="s">
        <v>523</v>
      </c>
      <c r="E9" s="252"/>
      <c r="F9" s="252"/>
      <c r="G9" s="252"/>
      <c r="H9" s="254">
        <f>SUM(H10+H29)</f>
        <v>0</v>
      </c>
    </row>
    <row r="10" spans="1:8" ht="12.75">
      <c r="A10" s="252"/>
      <c r="B10" s="253" t="s">
        <v>514</v>
      </c>
      <c r="C10" s="253" t="s">
        <v>524</v>
      </c>
      <c r="D10" s="253" t="s">
        <v>525</v>
      </c>
      <c r="E10" s="252"/>
      <c r="F10" s="252"/>
      <c r="G10" s="252"/>
      <c r="H10" s="254">
        <f>SUM(H11:H28)</f>
        <v>0</v>
      </c>
    </row>
    <row r="11" spans="1:8" ht="12.75">
      <c r="A11" s="255"/>
      <c r="B11" s="255" t="s">
        <v>520</v>
      </c>
      <c r="C11" s="256" t="s">
        <v>526</v>
      </c>
      <c r="D11" s="257" t="s">
        <v>527</v>
      </c>
      <c r="E11" s="258" t="s">
        <v>448</v>
      </c>
      <c r="F11" s="296">
        <v>8</v>
      </c>
      <c r="G11" s="260"/>
      <c r="H11" s="260">
        <f t="shared" ref="H11:H28" si="1">ROUND(G11*F11,2)</f>
        <v>0</v>
      </c>
    </row>
    <row r="12" spans="1:8" ht="12.75">
      <c r="A12" s="255"/>
      <c r="B12" s="255" t="s">
        <v>520</v>
      </c>
      <c r="C12" s="256" t="s">
        <v>528</v>
      </c>
      <c r="D12" s="257" t="s">
        <v>529</v>
      </c>
      <c r="E12" s="258" t="s">
        <v>448</v>
      </c>
      <c r="F12" s="296">
        <v>7</v>
      </c>
      <c r="G12" s="261"/>
      <c r="H12" s="260">
        <f t="shared" si="1"/>
        <v>0</v>
      </c>
    </row>
    <row r="13" spans="1:8" ht="12.75">
      <c r="A13" s="255"/>
      <c r="B13" s="255" t="s">
        <v>520</v>
      </c>
      <c r="C13" s="256" t="s">
        <v>530</v>
      </c>
      <c r="D13" s="257" t="s">
        <v>531</v>
      </c>
      <c r="E13" s="258" t="s">
        <v>448</v>
      </c>
      <c r="F13" s="259">
        <v>2</v>
      </c>
      <c r="G13" s="261"/>
      <c r="H13" s="260">
        <f t="shared" si="1"/>
        <v>0</v>
      </c>
    </row>
    <row r="14" spans="1:8" ht="12.75">
      <c r="A14" s="255"/>
      <c r="B14" s="255" t="s">
        <v>520</v>
      </c>
      <c r="C14" s="256" t="s">
        <v>532</v>
      </c>
      <c r="D14" s="257" t="s">
        <v>533</v>
      </c>
      <c r="E14" s="258" t="s">
        <v>448</v>
      </c>
      <c r="F14" s="259">
        <v>15</v>
      </c>
      <c r="G14" s="261"/>
      <c r="H14" s="260">
        <f t="shared" si="1"/>
        <v>0</v>
      </c>
    </row>
    <row r="15" spans="1:8" ht="12.75">
      <c r="A15" s="255"/>
      <c r="B15" s="255" t="s">
        <v>520</v>
      </c>
      <c r="C15" s="256" t="s">
        <v>534</v>
      </c>
      <c r="D15" s="257" t="s">
        <v>535</v>
      </c>
      <c r="E15" s="258" t="s">
        <v>448</v>
      </c>
      <c r="F15" s="259">
        <v>7</v>
      </c>
      <c r="G15" s="261"/>
      <c r="H15" s="260">
        <f t="shared" si="1"/>
        <v>0</v>
      </c>
    </row>
    <row r="16" spans="1:8" ht="12.75">
      <c r="A16" s="255"/>
      <c r="B16" s="255" t="s">
        <v>520</v>
      </c>
      <c r="C16" s="256" t="s">
        <v>536</v>
      </c>
      <c r="D16" s="257" t="s">
        <v>537</v>
      </c>
      <c r="E16" s="258" t="s">
        <v>448</v>
      </c>
      <c r="F16" s="259">
        <v>7</v>
      </c>
      <c r="G16" s="261"/>
      <c r="H16" s="260">
        <f t="shared" si="1"/>
        <v>0</v>
      </c>
    </row>
    <row r="17" spans="1:8" ht="12.75">
      <c r="A17" s="255"/>
      <c r="B17" s="255" t="s">
        <v>520</v>
      </c>
      <c r="C17" s="256" t="s">
        <v>538</v>
      </c>
      <c r="D17" s="257" t="s">
        <v>539</v>
      </c>
      <c r="E17" s="258" t="s">
        <v>158</v>
      </c>
      <c r="F17" s="259">
        <v>10</v>
      </c>
      <c r="G17" s="261"/>
      <c r="H17" s="260">
        <f t="shared" si="1"/>
        <v>0</v>
      </c>
    </row>
    <row r="18" spans="1:8" ht="12.75">
      <c r="A18" s="255"/>
      <c r="B18" s="255" t="s">
        <v>520</v>
      </c>
      <c r="C18" s="256" t="s">
        <v>540</v>
      </c>
      <c r="D18" s="257" t="s">
        <v>541</v>
      </c>
      <c r="E18" s="258" t="s">
        <v>448</v>
      </c>
      <c r="F18" s="259">
        <v>10</v>
      </c>
      <c r="G18" s="261"/>
      <c r="H18" s="260">
        <f t="shared" si="1"/>
        <v>0</v>
      </c>
    </row>
    <row r="19" spans="1:8" ht="12.75">
      <c r="A19" s="255"/>
      <c r="B19" s="255" t="s">
        <v>520</v>
      </c>
      <c r="C19" s="256" t="s">
        <v>542</v>
      </c>
      <c r="D19" s="257" t="s">
        <v>543</v>
      </c>
      <c r="E19" s="258" t="s">
        <v>544</v>
      </c>
      <c r="F19" s="259">
        <v>2</v>
      </c>
      <c r="G19" s="261"/>
      <c r="H19" s="260">
        <f t="shared" si="1"/>
        <v>0</v>
      </c>
    </row>
    <row r="20" spans="1:8" ht="12.75">
      <c r="A20" s="255"/>
      <c r="B20" s="255" t="s">
        <v>520</v>
      </c>
      <c r="C20" s="256" t="s">
        <v>545</v>
      </c>
      <c r="D20" s="257" t="s">
        <v>546</v>
      </c>
      <c r="E20" s="258" t="s">
        <v>448</v>
      </c>
      <c r="F20" s="259">
        <v>120</v>
      </c>
      <c r="G20" s="261"/>
      <c r="H20" s="260">
        <f t="shared" si="1"/>
        <v>0</v>
      </c>
    </row>
    <row r="21" spans="1:8" ht="12.75">
      <c r="A21" s="255"/>
      <c r="B21" s="255" t="s">
        <v>520</v>
      </c>
      <c r="C21" s="256" t="s">
        <v>547</v>
      </c>
      <c r="D21" s="257" t="s">
        <v>548</v>
      </c>
      <c r="E21" s="258" t="s">
        <v>448</v>
      </c>
      <c r="F21" s="259">
        <v>40</v>
      </c>
      <c r="G21" s="261"/>
      <c r="H21" s="260">
        <f t="shared" si="1"/>
        <v>0</v>
      </c>
    </row>
    <row r="22" spans="1:8" ht="12.75">
      <c r="A22" s="255"/>
      <c r="B22" s="255" t="s">
        <v>520</v>
      </c>
      <c r="C22" s="256" t="s">
        <v>549</v>
      </c>
      <c r="D22" s="257" t="s">
        <v>550</v>
      </c>
      <c r="E22" s="258" t="s">
        <v>448</v>
      </c>
      <c r="F22" s="259">
        <v>5</v>
      </c>
      <c r="G22" s="261"/>
      <c r="H22" s="260">
        <f t="shared" si="1"/>
        <v>0</v>
      </c>
    </row>
    <row r="23" spans="1:8" ht="12.75">
      <c r="A23" s="255"/>
      <c r="B23" s="255" t="s">
        <v>520</v>
      </c>
      <c r="C23" s="256" t="s">
        <v>551</v>
      </c>
      <c r="D23" s="257" t="s">
        <v>552</v>
      </c>
      <c r="E23" s="258" t="s">
        <v>448</v>
      </c>
      <c r="F23" s="259">
        <v>40</v>
      </c>
      <c r="G23" s="261"/>
      <c r="H23" s="260">
        <f t="shared" si="1"/>
        <v>0</v>
      </c>
    </row>
    <row r="24" spans="1:8" ht="12.75">
      <c r="A24" s="255"/>
      <c r="B24" s="255" t="s">
        <v>520</v>
      </c>
      <c r="C24" s="256" t="s">
        <v>553</v>
      </c>
      <c r="D24" s="257" t="s">
        <v>554</v>
      </c>
      <c r="E24" s="258" t="s">
        <v>158</v>
      </c>
      <c r="F24" s="259">
        <v>40</v>
      </c>
      <c r="G24" s="261"/>
      <c r="H24" s="260">
        <f t="shared" si="1"/>
        <v>0</v>
      </c>
    </row>
    <row r="25" spans="1:8" ht="12.75">
      <c r="A25" s="255"/>
      <c r="B25" s="255" t="s">
        <v>520</v>
      </c>
      <c r="C25" s="256" t="s">
        <v>555</v>
      </c>
      <c r="D25" s="257" t="s">
        <v>556</v>
      </c>
      <c r="E25" s="258" t="s">
        <v>448</v>
      </c>
      <c r="F25" s="259">
        <v>125</v>
      </c>
      <c r="G25" s="261"/>
      <c r="H25" s="260">
        <f t="shared" si="1"/>
        <v>0</v>
      </c>
    </row>
    <row r="26" spans="1:8" ht="12.75">
      <c r="A26" s="255"/>
      <c r="B26" s="255" t="s">
        <v>520</v>
      </c>
      <c r="C26" s="256" t="s">
        <v>557</v>
      </c>
      <c r="D26" s="257" t="s">
        <v>558</v>
      </c>
      <c r="E26" s="258" t="s">
        <v>448</v>
      </c>
      <c r="F26" s="259">
        <v>40</v>
      </c>
      <c r="G26" s="261"/>
      <c r="H26" s="260">
        <f t="shared" si="1"/>
        <v>0</v>
      </c>
    </row>
    <row r="27" spans="1:8" ht="12.75">
      <c r="A27" s="255"/>
      <c r="B27" s="255" t="s">
        <v>520</v>
      </c>
      <c r="C27" s="256" t="s">
        <v>559</v>
      </c>
      <c r="D27" s="257" t="s">
        <v>560</v>
      </c>
      <c r="E27" s="258" t="s">
        <v>448</v>
      </c>
      <c r="F27" s="259">
        <v>6</v>
      </c>
      <c r="G27" s="261"/>
      <c r="H27" s="260">
        <f t="shared" si="1"/>
        <v>0</v>
      </c>
    </row>
    <row r="28" spans="1:8" ht="12.75">
      <c r="A28" s="255"/>
      <c r="B28" s="255" t="s">
        <v>520</v>
      </c>
      <c r="C28" s="256" t="s">
        <v>561</v>
      </c>
      <c r="D28" s="257" t="s">
        <v>562</v>
      </c>
      <c r="E28" s="258" t="s">
        <v>448</v>
      </c>
      <c r="F28" s="259">
        <v>40</v>
      </c>
      <c r="G28" s="261"/>
      <c r="H28" s="260">
        <f t="shared" si="1"/>
        <v>0</v>
      </c>
    </row>
    <row r="29" spans="1:8" ht="12.75">
      <c r="A29" s="262"/>
      <c r="B29" s="263" t="s">
        <v>514</v>
      </c>
      <c r="C29" s="263" t="s">
        <v>563</v>
      </c>
      <c r="D29" s="263" t="s">
        <v>564</v>
      </c>
      <c r="E29" s="262"/>
      <c r="F29" s="262"/>
      <c r="G29" s="262"/>
      <c r="H29" s="264">
        <f>SUM(H30:H32)</f>
        <v>0</v>
      </c>
    </row>
    <row r="30" spans="1:8" ht="12.75">
      <c r="A30" s="255"/>
      <c r="B30" s="255" t="s">
        <v>520</v>
      </c>
      <c r="C30" s="256" t="s">
        <v>565</v>
      </c>
      <c r="D30" s="257" t="s">
        <v>566</v>
      </c>
      <c r="E30" s="258" t="s">
        <v>158</v>
      </c>
      <c r="F30" s="259">
        <v>150</v>
      </c>
      <c r="G30" s="261"/>
      <c r="H30" s="260">
        <f t="shared" ref="H30:H32" si="2">ROUND(G30*F30,2)</f>
        <v>0</v>
      </c>
    </row>
    <row r="31" spans="1:8" ht="12.75">
      <c r="A31" s="255"/>
      <c r="B31" s="255" t="s">
        <v>520</v>
      </c>
      <c r="C31" s="256" t="s">
        <v>567</v>
      </c>
      <c r="D31" s="257" t="s">
        <v>568</v>
      </c>
      <c r="E31" s="258" t="s">
        <v>158</v>
      </c>
      <c r="F31" s="259">
        <v>100</v>
      </c>
      <c r="G31" s="261"/>
      <c r="H31" s="260">
        <f t="shared" si="2"/>
        <v>0</v>
      </c>
    </row>
    <row r="32" spans="1:8" ht="12.75">
      <c r="A32" s="255"/>
      <c r="B32" s="255" t="s">
        <v>520</v>
      </c>
      <c r="C32" s="256" t="s">
        <v>569</v>
      </c>
      <c r="D32" s="257" t="s">
        <v>570</v>
      </c>
      <c r="E32" s="258" t="s">
        <v>158</v>
      </c>
      <c r="F32" s="259">
        <v>50</v>
      </c>
      <c r="G32" s="261"/>
      <c r="H32" s="260">
        <f t="shared" si="2"/>
        <v>0</v>
      </c>
    </row>
    <row r="33" spans="1:8" ht="12.75">
      <c r="A33" s="262"/>
      <c r="B33" s="263" t="s">
        <v>514</v>
      </c>
      <c r="C33" s="263" t="s">
        <v>571</v>
      </c>
      <c r="D33" s="263" t="s">
        <v>572</v>
      </c>
      <c r="E33" s="262"/>
      <c r="F33" s="262"/>
      <c r="G33" s="262"/>
      <c r="H33" s="264">
        <f>SUM(H34+H54+H48)</f>
        <v>0</v>
      </c>
    </row>
    <row r="34" spans="1:8" ht="12.75">
      <c r="A34" s="262"/>
      <c r="B34" s="263" t="s">
        <v>514</v>
      </c>
      <c r="C34" s="263" t="s">
        <v>573</v>
      </c>
      <c r="D34" s="263" t="s">
        <v>574</v>
      </c>
      <c r="E34" s="262"/>
      <c r="F34" s="262"/>
      <c r="G34" s="262"/>
      <c r="H34" s="264">
        <f>SUM(H35:H47)</f>
        <v>0</v>
      </c>
    </row>
    <row r="35" spans="1:8" ht="12.75">
      <c r="A35" s="265"/>
      <c r="B35" s="265" t="s">
        <v>575</v>
      </c>
      <c r="C35" s="266" t="s">
        <v>576</v>
      </c>
      <c r="D35" s="267" t="s">
        <v>577</v>
      </c>
      <c r="E35" s="268" t="s">
        <v>158</v>
      </c>
      <c r="F35" s="269">
        <v>250</v>
      </c>
      <c r="G35" s="261"/>
      <c r="H35" s="270">
        <f t="shared" ref="H35:H47" si="3">ROUND(G35*F35,2)</f>
        <v>0</v>
      </c>
    </row>
    <row r="36" spans="1:8" ht="25.5">
      <c r="A36" s="265"/>
      <c r="B36" s="265" t="s">
        <v>575</v>
      </c>
      <c r="C36" s="266" t="s">
        <v>578</v>
      </c>
      <c r="D36" s="267" t="s">
        <v>579</v>
      </c>
      <c r="E36" s="268" t="s">
        <v>158</v>
      </c>
      <c r="F36" s="269">
        <v>50</v>
      </c>
      <c r="G36" s="261"/>
      <c r="H36" s="270">
        <f t="shared" si="3"/>
        <v>0</v>
      </c>
    </row>
    <row r="37" spans="1:8" ht="12.75">
      <c r="A37" s="265"/>
      <c r="B37" s="265" t="s">
        <v>575</v>
      </c>
      <c r="C37" s="266" t="s">
        <v>580</v>
      </c>
      <c r="D37" s="267" t="s">
        <v>581</v>
      </c>
      <c r="E37" s="268" t="s">
        <v>158</v>
      </c>
      <c r="F37" s="269">
        <v>10</v>
      </c>
      <c r="G37" s="261"/>
      <c r="H37" s="270">
        <f t="shared" si="3"/>
        <v>0</v>
      </c>
    </row>
    <row r="38" spans="1:8" ht="12.75">
      <c r="A38" s="265"/>
      <c r="B38" s="265" t="s">
        <v>575</v>
      </c>
      <c r="C38" s="266" t="s">
        <v>582</v>
      </c>
      <c r="D38" s="267" t="s">
        <v>583</v>
      </c>
      <c r="E38" s="268" t="s">
        <v>158</v>
      </c>
      <c r="F38" s="269">
        <v>40</v>
      </c>
      <c r="G38" s="261"/>
      <c r="H38" s="270">
        <f t="shared" si="3"/>
        <v>0</v>
      </c>
    </row>
    <row r="39" spans="1:8" ht="12.75">
      <c r="A39" s="265"/>
      <c r="B39" s="265" t="s">
        <v>575</v>
      </c>
      <c r="C39" s="266" t="s">
        <v>584</v>
      </c>
      <c r="D39" s="267" t="s">
        <v>585</v>
      </c>
      <c r="E39" s="268" t="s">
        <v>146</v>
      </c>
      <c r="F39" s="269">
        <v>10</v>
      </c>
      <c r="G39" s="261"/>
      <c r="H39" s="270">
        <f t="shared" si="3"/>
        <v>0</v>
      </c>
    </row>
    <row r="40" spans="1:8" ht="12.75">
      <c r="A40" s="265"/>
      <c r="B40" s="265" t="s">
        <v>575</v>
      </c>
      <c r="C40" s="266" t="s">
        <v>586</v>
      </c>
      <c r="D40" s="267" t="s">
        <v>587</v>
      </c>
      <c r="E40" s="268" t="s">
        <v>158</v>
      </c>
      <c r="F40" s="269">
        <v>6</v>
      </c>
      <c r="G40" s="261"/>
      <c r="H40" s="270">
        <f t="shared" si="3"/>
        <v>0</v>
      </c>
    </row>
    <row r="41" spans="1:8" ht="12.75">
      <c r="A41" s="265"/>
      <c r="B41" s="265" t="s">
        <v>575</v>
      </c>
      <c r="C41" s="266" t="s">
        <v>588</v>
      </c>
      <c r="D41" s="267" t="s">
        <v>589</v>
      </c>
      <c r="E41" s="268" t="s">
        <v>146</v>
      </c>
      <c r="F41" s="269">
        <v>5</v>
      </c>
      <c r="G41" s="261"/>
      <c r="H41" s="270">
        <f t="shared" si="3"/>
        <v>0</v>
      </c>
    </row>
    <row r="42" spans="1:8" ht="12.75">
      <c r="A42" s="265"/>
      <c r="B42" s="265" t="s">
        <v>575</v>
      </c>
      <c r="C42" s="266" t="s">
        <v>590</v>
      </c>
      <c r="D42" s="267" t="s">
        <v>591</v>
      </c>
      <c r="E42" s="268" t="s">
        <v>146</v>
      </c>
      <c r="F42" s="269">
        <v>40</v>
      </c>
      <c r="G42" s="261"/>
      <c r="H42" s="270">
        <f t="shared" si="3"/>
        <v>0</v>
      </c>
    </row>
    <row r="43" spans="1:8" ht="12.75">
      <c r="A43" s="265"/>
      <c r="B43" s="265" t="s">
        <v>575</v>
      </c>
      <c r="C43" s="266" t="s">
        <v>592</v>
      </c>
      <c r="D43" s="267" t="s">
        <v>593</v>
      </c>
      <c r="E43" s="268" t="s">
        <v>146</v>
      </c>
      <c r="F43" s="269">
        <v>5</v>
      </c>
      <c r="G43" s="261"/>
      <c r="H43" s="270">
        <f t="shared" si="3"/>
        <v>0</v>
      </c>
    </row>
    <row r="44" spans="1:8" ht="12.75">
      <c r="A44" s="265"/>
      <c r="B44" s="265" t="s">
        <v>575</v>
      </c>
      <c r="C44" s="266" t="s">
        <v>594</v>
      </c>
      <c r="D44" s="267" t="s">
        <v>595</v>
      </c>
      <c r="E44" s="268" t="s">
        <v>146</v>
      </c>
      <c r="F44" s="269">
        <v>2</v>
      </c>
      <c r="G44" s="261"/>
      <c r="H44" s="270">
        <f t="shared" si="3"/>
        <v>0</v>
      </c>
    </row>
    <row r="45" spans="1:8" ht="12.75">
      <c r="A45" s="265"/>
      <c r="B45" s="265" t="s">
        <v>575</v>
      </c>
      <c r="C45" s="266" t="s">
        <v>596</v>
      </c>
      <c r="D45" s="267" t="s">
        <v>597</v>
      </c>
      <c r="E45" s="268" t="s">
        <v>146</v>
      </c>
      <c r="F45" s="269">
        <v>2</v>
      </c>
      <c r="G45" s="261"/>
      <c r="H45" s="270">
        <f t="shared" si="3"/>
        <v>0</v>
      </c>
    </row>
    <row r="46" spans="1:8" ht="12.75">
      <c r="A46" s="265"/>
      <c r="B46" s="265" t="s">
        <v>575</v>
      </c>
      <c r="C46" s="266" t="s">
        <v>598</v>
      </c>
      <c r="D46" s="267" t="s">
        <v>599</v>
      </c>
      <c r="E46" s="268" t="s">
        <v>146</v>
      </c>
      <c r="F46" s="269">
        <v>15</v>
      </c>
      <c r="G46" s="261"/>
      <c r="H46" s="270">
        <f t="shared" si="3"/>
        <v>0</v>
      </c>
    </row>
    <row r="47" spans="1:8" ht="12.75">
      <c r="A47" s="265"/>
      <c r="B47" s="265" t="s">
        <v>575</v>
      </c>
      <c r="C47" s="266" t="s">
        <v>600</v>
      </c>
      <c r="D47" s="267" t="s">
        <v>601</v>
      </c>
      <c r="E47" s="268" t="s">
        <v>146</v>
      </c>
      <c r="F47" s="297">
        <v>8</v>
      </c>
      <c r="G47" s="261"/>
      <c r="H47" s="270">
        <f t="shared" si="3"/>
        <v>0</v>
      </c>
    </row>
    <row r="48" spans="1:8" ht="12.75">
      <c r="A48" s="262"/>
      <c r="B48" s="263" t="s">
        <v>514</v>
      </c>
      <c r="C48" s="263" t="s">
        <v>602</v>
      </c>
      <c r="D48" s="263" t="s">
        <v>603</v>
      </c>
      <c r="E48" s="262"/>
      <c r="F48" s="262"/>
      <c r="G48" s="262"/>
      <c r="H48" s="264">
        <f>SUM(H49:H53)</f>
        <v>0</v>
      </c>
    </row>
    <row r="49" spans="1:8" ht="25.5">
      <c r="A49" s="265"/>
      <c r="B49" s="265" t="s">
        <v>575</v>
      </c>
      <c r="C49" s="266" t="s">
        <v>604</v>
      </c>
      <c r="D49" s="267" t="s">
        <v>605</v>
      </c>
      <c r="E49" s="268" t="s">
        <v>158</v>
      </c>
      <c r="F49" s="269">
        <v>40</v>
      </c>
      <c r="G49" s="261"/>
      <c r="H49" s="270">
        <f>ROUND(G49*F49,2)</f>
        <v>0</v>
      </c>
    </row>
    <row r="50" spans="1:8" ht="25.5">
      <c r="A50" s="265"/>
      <c r="B50" s="265" t="s">
        <v>575</v>
      </c>
      <c r="C50" s="266" t="s">
        <v>606</v>
      </c>
      <c r="D50" s="267" t="s">
        <v>607</v>
      </c>
      <c r="E50" s="268" t="s">
        <v>146</v>
      </c>
      <c r="F50" s="269">
        <v>30</v>
      </c>
      <c r="G50" s="261"/>
      <c r="H50" s="270">
        <f>ROUND(G50*F50,2)</f>
        <v>0</v>
      </c>
    </row>
    <row r="51" spans="1:8" ht="25.5">
      <c r="A51" s="265"/>
      <c r="B51" s="265" t="s">
        <v>575</v>
      </c>
      <c r="C51" s="266" t="s">
        <v>608</v>
      </c>
      <c r="D51" s="267" t="s">
        <v>609</v>
      </c>
      <c r="E51" s="268" t="s">
        <v>158</v>
      </c>
      <c r="F51" s="269">
        <v>40</v>
      </c>
      <c r="G51" s="261"/>
      <c r="H51" s="270">
        <f>ROUND(G51*F51,2)</f>
        <v>0</v>
      </c>
    </row>
    <row r="52" spans="1:8" ht="25.5">
      <c r="A52" s="265"/>
      <c r="B52" s="265" t="s">
        <v>575</v>
      </c>
      <c r="C52" s="266" t="s">
        <v>610</v>
      </c>
      <c r="D52" s="267" t="s">
        <v>611</v>
      </c>
      <c r="E52" s="268" t="s">
        <v>146</v>
      </c>
      <c r="F52" s="269">
        <v>30</v>
      </c>
      <c r="G52" s="261"/>
      <c r="H52" s="270">
        <f>ROUND(G52*F52,2)</f>
        <v>0</v>
      </c>
    </row>
    <row r="53" spans="1:8" ht="25.5">
      <c r="A53" s="265"/>
      <c r="B53" s="265" t="s">
        <v>575</v>
      </c>
      <c r="C53" s="266" t="s">
        <v>612</v>
      </c>
      <c r="D53" s="267" t="s">
        <v>613</v>
      </c>
      <c r="E53" s="268" t="s">
        <v>158</v>
      </c>
      <c r="F53" s="269">
        <v>10</v>
      </c>
      <c r="G53" s="261"/>
      <c r="H53" s="270">
        <f>ROUND(G53*F53,2)</f>
        <v>0</v>
      </c>
    </row>
    <row r="54" spans="1:8" ht="12.75">
      <c r="A54" s="262"/>
      <c r="B54" s="263" t="s">
        <v>514</v>
      </c>
      <c r="C54" s="263" t="s">
        <v>614</v>
      </c>
      <c r="D54" s="263" t="s">
        <v>615</v>
      </c>
      <c r="E54" s="262"/>
      <c r="F54" s="262"/>
      <c r="G54" s="262"/>
      <c r="H54" s="264">
        <f>SUM(H55:H58)</f>
        <v>0</v>
      </c>
    </row>
    <row r="55" spans="1:8" ht="25.5">
      <c r="A55" s="265"/>
      <c r="B55" s="265" t="s">
        <v>575</v>
      </c>
      <c r="C55" s="266" t="s">
        <v>616</v>
      </c>
      <c r="D55" s="267" t="s">
        <v>617</v>
      </c>
      <c r="E55" s="268" t="s">
        <v>146</v>
      </c>
      <c r="F55" s="269">
        <v>1</v>
      </c>
      <c r="G55" s="261"/>
      <c r="H55" s="270">
        <f t="shared" ref="H55:H58" si="4">ROUND(G55*F55,2)</f>
        <v>0</v>
      </c>
    </row>
    <row r="56" spans="1:8" ht="12.75">
      <c r="A56" s="265"/>
      <c r="B56" s="265" t="s">
        <v>575</v>
      </c>
      <c r="C56" s="266" t="s">
        <v>618</v>
      </c>
      <c r="D56" s="267" t="s">
        <v>619</v>
      </c>
      <c r="E56" s="268" t="s">
        <v>146</v>
      </c>
      <c r="F56" s="269">
        <v>4</v>
      </c>
      <c r="G56" s="261"/>
      <c r="H56" s="270">
        <f t="shared" si="4"/>
        <v>0</v>
      </c>
    </row>
    <row r="57" spans="1:8" ht="12.75">
      <c r="A57" s="265"/>
      <c r="B57" s="265" t="s">
        <v>575</v>
      </c>
      <c r="C57" s="266" t="s">
        <v>620</v>
      </c>
      <c r="D57" s="267" t="s">
        <v>621</v>
      </c>
      <c r="E57" s="268" t="s">
        <v>622</v>
      </c>
      <c r="F57" s="269">
        <v>3</v>
      </c>
      <c r="G57" s="261"/>
      <c r="H57" s="270">
        <f t="shared" si="4"/>
        <v>0</v>
      </c>
    </row>
    <row r="58" spans="1:8" ht="12.75">
      <c r="A58" s="265"/>
      <c r="B58" s="265" t="s">
        <v>575</v>
      </c>
      <c r="C58" s="266" t="s">
        <v>623</v>
      </c>
      <c r="D58" s="267" t="s">
        <v>624</v>
      </c>
      <c r="E58" s="268" t="s">
        <v>300</v>
      </c>
      <c r="F58" s="269">
        <v>1</v>
      </c>
      <c r="G58" s="261"/>
      <c r="H58" s="270">
        <f t="shared" si="4"/>
        <v>0</v>
      </c>
    </row>
    <row r="59" spans="1:8" ht="12.75">
      <c r="A59" s="237"/>
      <c r="B59" s="237"/>
      <c r="C59" s="237"/>
      <c r="D59" s="237"/>
      <c r="E59" s="237"/>
      <c r="F59" s="237"/>
      <c r="G59" s="237"/>
      <c r="H59" s="237"/>
    </row>
  </sheetData>
  <mergeCells count="1">
    <mergeCell ref="A1:H1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1DE3DA-59A5-4AD3-8C33-A3A5EA66B991}"/>
</file>

<file path=customXml/itemProps2.xml><?xml version="1.0" encoding="utf-8"?>
<ds:datastoreItem xmlns:ds="http://schemas.openxmlformats.org/officeDocument/2006/customXml" ds:itemID="{DBB13156-7D6A-43E6-AC36-0FFB75D609C3}"/>
</file>

<file path=customXml/itemProps3.xml><?xml version="1.0" encoding="utf-8"?>
<ds:datastoreItem xmlns:ds="http://schemas.openxmlformats.org/officeDocument/2006/customXml" ds:itemID="{BDF4C818-0C5F-4A0F-A462-BB5106C7F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48</vt:i4>
      </vt:variant>
    </vt:vector>
  </HeadingPairs>
  <TitlesOfParts>
    <vt:vector size="54" baseType="lpstr">
      <vt:lpstr>Stavba</vt:lpstr>
      <vt:lpstr>VzorPolozky</vt:lpstr>
      <vt:lpstr>STAVEBNÍ ČÁST</vt:lpstr>
      <vt:lpstr>ZTI</vt:lpstr>
      <vt:lpstr>ÚT, VZT</vt:lpstr>
      <vt:lpstr>EL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'STAVEBNÍ ČÁST'!Názvy_tisku</vt:lpstr>
      <vt:lpstr>oadresa</vt:lpstr>
      <vt:lpstr>Stavba!Objednatel</vt:lpstr>
      <vt:lpstr>Stavba!Objekt</vt:lpstr>
      <vt:lpstr>Stavba!Oblast_tisku</vt:lpstr>
      <vt:lpstr>'STAVEBNÍ ČÁST'!Oblast_tisku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Sojka</dc:creator>
  <cp:lastModifiedBy>Radim Frajt</cp:lastModifiedBy>
  <cp:lastPrinted>2019-03-19T12:27:02Z</cp:lastPrinted>
  <dcterms:created xsi:type="dcterms:W3CDTF">2009-04-08T07:15:50Z</dcterms:created>
  <dcterms:modified xsi:type="dcterms:W3CDTF">2025-05-15T07:45:26Z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