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Dokumenty\JASENKA rekreační středisko Zubří\Zadávací dokumentace\"/>
    </mc:Choice>
  </mc:AlternateContent>
  <xr:revisionPtr revIDLastSave="0" documentId="13_ncr:1_{75591665-203A-4D6E-BEAA-AAD039E4D856}" xr6:coauthVersionLast="36" xr6:coauthVersionMax="47" xr10:uidLastSave="{00000000-0000-0000-0000-000000000000}"/>
  <bookViews>
    <workbookView xWindow="-105" yWindow="-105" windowWidth="23250" windowHeight="12450" activeTab="3" xr2:uid="{711C70A8-2117-4208-BE53-A1A46857509F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Pol'!$A$1:$U$81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71" i="12" l="1"/>
  <c r="F39" i="1" s="1"/>
  <c r="F40" i="1" s="1"/>
  <c r="G23" i="1" s="1"/>
  <c r="AD71" i="12"/>
  <c r="G39" i="1" s="1"/>
  <c r="G40" i="1" s="1"/>
  <c r="G25" i="1" s="1"/>
  <c r="G26" i="1" s="1"/>
  <c r="BA67" i="12"/>
  <c r="BA65" i="12"/>
  <c r="BA63" i="12"/>
  <c r="BA61" i="12"/>
  <c r="BA59" i="12"/>
  <c r="BA58" i="12"/>
  <c r="BA57" i="12"/>
  <c r="BA54" i="12"/>
  <c r="BA47" i="12"/>
  <c r="BA46" i="12"/>
  <c r="BA43" i="12"/>
  <c r="BA42" i="12"/>
  <c r="BA41" i="12"/>
  <c r="BA40" i="12"/>
  <c r="BA37" i="12"/>
  <c r="BA36" i="12"/>
  <c r="BA35" i="12"/>
  <c r="BA34" i="12"/>
  <c r="BA33" i="12"/>
  <c r="BA32" i="12"/>
  <c r="BA31" i="12"/>
  <c r="BA28" i="12"/>
  <c r="BA27" i="12"/>
  <c r="BA26" i="12"/>
  <c r="BA21" i="12"/>
  <c r="BA20" i="12"/>
  <c r="BA19" i="12"/>
  <c r="BA16" i="12"/>
  <c r="BA15" i="12"/>
  <c r="BA12" i="12"/>
  <c r="BA11" i="12"/>
  <c r="BA10" i="12"/>
  <c r="F9" i="12"/>
  <c r="G9" i="12" s="1"/>
  <c r="I9" i="12"/>
  <c r="K9" i="12"/>
  <c r="O9" i="12"/>
  <c r="Q9" i="12"/>
  <c r="U9" i="12"/>
  <c r="F13" i="12"/>
  <c r="G13" i="12" s="1"/>
  <c r="M13" i="12" s="1"/>
  <c r="I13" i="12"/>
  <c r="K13" i="12"/>
  <c r="O13" i="12"/>
  <c r="Q13" i="12"/>
  <c r="U13" i="12"/>
  <c r="F14" i="12"/>
  <c r="G14" i="12" s="1"/>
  <c r="M14" i="12" s="1"/>
  <c r="I14" i="12"/>
  <c r="K14" i="12"/>
  <c r="O14" i="12"/>
  <c r="Q14" i="12"/>
  <c r="U14" i="12"/>
  <c r="G17" i="12"/>
  <c r="I48" i="1" s="1"/>
  <c r="F18" i="12"/>
  <c r="G18" i="12"/>
  <c r="M18" i="12" s="1"/>
  <c r="M17" i="12" s="1"/>
  <c r="I18" i="12"/>
  <c r="I17" i="12" s="1"/>
  <c r="K18" i="12"/>
  <c r="K17" i="12" s="1"/>
  <c r="O18" i="12"/>
  <c r="O17" i="12" s="1"/>
  <c r="Q18" i="12"/>
  <c r="Q17" i="12" s="1"/>
  <c r="U18" i="12"/>
  <c r="U17" i="12" s="1"/>
  <c r="F23" i="12"/>
  <c r="G23" i="12"/>
  <c r="M23" i="12" s="1"/>
  <c r="M22" i="12" s="1"/>
  <c r="I23" i="12"/>
  <c r="I22" i="12" s="1"/>
  <c r="K23" i="12"/>
  <c r="K22" i="12" s="1"/>
  <c r="O23" i="12"/>
  <c r="O22" i="12" s="1"/>
  <c r="Q23" i="12"/>
  <c r="Q22" i="12" s="1"/>
  <c r="U23" i="12"/>
  <c r="U22" i="12" s="1"/>
  <c r="F25" i="12"/>
  <c r="G25" i="12" s="1"/>
  <c r="I25" i="12"/>
  <c r="I24" i="12" s="1"/>
  <c r="K25" i="12"/>
  <c r="K24" i="12" s="1"/>
  <c r="O25" i="12"/>
  <c r="O24" i="12" s="1"/>
  <c r="Q25" i="12"/>
  <c r="Q24" i="12" s="1"/>
  <c r="U25" i="12"/>
  <c r="U24" i="12" s="1"/>
  <c r="F30" i="12"/>
  <c r="G30" i="12" s="1"/>
  <c r="I30" i="12"/>
  <c r="I29" i="12" s="1"/>
  <c r="K30" i="12"/>
  <c r="K29" i="12" s="1"/>
  <c r="O30" i="12"/>
  <c r="O29" i="12" s="1"/>
  <c r="Q30" i="12"/>
  <c r="Q29" i="12" s="1"/>
  <c r="U30" i="12"/>
  <c r="U29" i="12" s="1"/>
  <c r="F39" i="12"/>
  <c r="G39" i="12" s="1"/>
  <c r="I39" i="12"/>
  <c r="I38" i="12" s="1"/>
  <c r="K39" i="12"/>
  <c r="K38" i="12" s="1"/>
  <c r="O39" i="12"/>
  <c r="O38" i="12" s="1"/>
  <c r="Q39" i="12"/>
  <c r="Q38" i="12" s="1"/>
  <c r="U39" i="12"/>
  <c r="U38" i="12" s="1"/>
  <c r="F45" i="12"/>
  <c r="G45" i="12" s="1"/>
  <c r="I45" i="12"/>
  <c r="K45" i="12"/>
  <c r="K44" i="12" s="1"/>
  <c r="O45" i="12"/>
  <c r="Q45" i="12"/>
  <c r="U45" i="12"/>
  <c r="F48" i="12"/>
  <c r="G48" i="12" s="1"/>
  <c r="M48" i="12" s="1"/>
  <c r="I48" i="12"/>
  <c r="K48" i="12"/>
  <c r="O48" i="12"/>
  <c r="Q48" i="12"/>
  <c r="U48" i="12"/>
  <c r="F50" i="12"/>
  <c r="G50" i="12" s="1"/>
  <c r="I50" i="12"/>
  <c r="K50" i="12"/>
  <c r="O50" i="12"/>
  <c r="Q50" i="12"/>
  <c r="U50" i="12"/>
  <c r="F51" i="12"/>
  <c r="G51" i="12" s="1"/>
  <c r="M51" i="12" s="1"/>
  <c r="I51" i="12"/>
  <c r="K51" i="12"/>
  <c r="O51" i="12"/>
  <c r="Q51" i="12"/>
  <c r="U51" i="12"/>
  <c r="F52" i="12"/>
  <c r="G52" i="12" s="1"/>
  <c r="M52" i="12" s="1"/>
  <c r="I52" i="12"/>
  <c r="K52" i="12"/>
  <c r="O52" i="12"/>
  <c r="Q52" i="12"/>
  <c r="U52" i="12"/>
  <c r="F53" i="12"/>
  <c r="G53" i="12" s="1"/>
  <c r="M53" i="12" s="1"/>
  <c r="I53" i="12"/>
  <c r="K53" i="12"/>
  <c r="O53" i="12"/>
  <c r="Q53" i="12"/>
  <c r="U53" i="12"/>
  <c r="F56" i="12"/>
  <c r="G56" i="12" s="1"/>
  <c r="I56" i="12"/>
  <c r="K56" i="12"/>
  <c r="O56" i="12"/>
  <c r="Q56" i="12"/>
  <c r="U56" i="12"/>
  <c r="F60" i="12"/>
  <c r="G60" i="12" s="1"/>
  <c r="M60" i="12" s="1"/>
  <c r="I60" i="12"/>
  <c r="K60" i="12"/>
  <c r="O60" i="12"/>
  <c r="Q60" i="12"/>
  <c r="U60" i="12"/>
  <c r="F62" i="12"/>
  <c r="G62" i="12" s="1"/>
  <c r="M62" i="12" s="1"/>
  <c r="I62" i="12"/>
  <c r="K62" i="12"/>
  <c r="O62" i="12"/>
  <c r="Q62" i="12"/>
  <c r="U62" i="12"/>
  <c r="F64" i="12"/>
  <c r="G64" i="12" s="1"/>
  <c r="M64" i="12" s="1"/>
  <c r="I64" i="12"/>
  <c r="K64" i="12"/>
  <c r="O64" i="12"/>
  <c r="Q64" i="12"/>
  <c r="U64" i="12"/>
  <c r="F66" i="12"/>
  <c r="G66" i="12" s="1"/>
  <c r="M66" i="12" s="1"/>
  <c r="I66" i="12"/>
  <c r="K66" i="12"/>
  <c r="O66" i="12"/>
  <c r="Q66" i="12"/>
  <c r="U66" i="12"/>
  <c r="F69" i="12"/>
  <c r="G69" i="12" s="1"/>
  <c r="I69" i="12"/>
  <c r="I68" i="12" s="1"/>
  <c r="K69" i="12"/>
  <c r="K68" i="12" s="1"/>
  <c r="O69" i="12"/>
  <c r="O68" i="12" s="1"/>
  <c r="Q69" i="12"/>
  <c r="Q68" i="12" s="1"/>
  <c r="U69" i="12"/>
  <c r="U68" i="12" s="1"/>
  <c r="I17" i="1"/>
  <c r="G27" i="1"/>
  <c r="J28" i="1"/>
  <c r="J26" i="1"/>
  <c r="G38" i="1"/>
  <c r="F38" i="1"/>
  <c r="J23" i="1"/>
  <c r="J24" i="1"/>
  <c r="J25" i="1"/>
  <c r="J27" i="1"/>
  <c r="E24" i="1"/>
  <c r="E26" i="1"/>
  <c r="M69" i="12" l="1"/>
  <c r="M68" i="12" s="1"/>
  <c r="G68" i="12"/>
  <c r="I56" i="1" s="1"/>
  <c r="I19" i="1" s="1"/>
  <c r="M39" i="12"/>
  <c r="M38" i="12" s="1"/>
  <c r="G38" i="12"/>
  <c r="I52" i="1" s="1"/>
  <c r="M45" i="12"/>
  <c r="M44" i="12" s="1"/>
  <c r="G44" i="12"/>
  <c r="I53" i="1" s="1"/>
  <c r="I18" i="1" s="1"/>
  <c r="K8" i="12"/>
  <c r="U49" i="12"/>
  <c r="I8" i="12"/>
  <c r="O8" i="12"/>
  <c r="Q55" i="12"/>
  <c r="Q49" i="12"/>
  <c r="U44" i="12"/>
  <c r="O55" i="12"/>
  <c r="O49" i="12"/>
  <c r="Q44" i="12"/>
  <c r="K49" i="12"/>
  <c r="O44" i="12"/>
  <c r="I49" i="12"/>
  <c r="I44" i="12"/>
  <c r="U8" i="12"/>
  <c r="Q8" i="12"/>
  <c r="K55" i="12"/>
  <c r="U55" i="12"/>
  <c r="I55" i="12"/>
  <c r="H39" i="1"/>
  <c r="I39" i="1" s="1"/>
  <c r="I40" i="1" s="1"/>
  <c r="J39" i="1" s="1"/>
  <c r="J40" i="1" s="1"/>
  <c r="G24" i="1"/>
  <c r="G29" i="1" s="1"/>
  <c r="G28" i="1"/>
  <c r="M25" i="12"/>
  <c r="M24" i="12" s="1"/>
  <c r="G24" i="12"/>
  <c r="I50" i="1" s="1"/>
  <c r="G29" i="12"/>
  <c r="I51" i="1" s="1"/>
  <c r="M30" i="12"/>
  <c r="M29" i="12" s="1"/>
  <c r="G55" i="12"/>
  <c r="M56" i="12"/>
  <c r="M55" i="12" s="1"/>
  <c r="M50" i="12"/>
  <c r="M49" i="12" s="1"/>
  <c r="G49" i="12"/>
  <c r="I54" i="1" s="1"/>
  <c r="G8" i="12"/>
  <c r="I47" i="1" s="1"/>
  <c r="M9" i="12"/>
  <c r="M8" i="12" s="1"/>
  <c r="G22" i="12"/>
  <c r="I49" i="1" s="1"/>
  <c r="I16" i="1" l="1"/>
  <c r="G71" i="12"/>
  <c r="I55" i="1"/>
  <c r="H40" i="1"/>
  <c r="I20" i="1" l="1"/>
  <c r="I21" i="1" s="1"/>
  <c r="I5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3E637C0A-3C31-4E57-9376-D90E4E11675E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FFC49AFB-BC02-410F-8E4D-E126F8728A8E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B51FEE56-B1D7-46DA-A0D8-2B538634B57B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3224934-9909-4937-9279-89F8CDD1F05A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21340CD8-78B5-451C-90FE-C2326669577E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17447494-9363-4AE4-8A8B-300DB1D154F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<sst xmlns="http://schemas.openxmlformats.org/spreadsheetml/2006/main" count="337" uniqueCount="189">
  <si>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</si>
  <si>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</si>
  <si>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</si>
  <si>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</si>
  <si>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</si>
  <si>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</si>
  <si>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</si>
  <si>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</si>
  <si>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</si>
  <si>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</si>
  <si>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</si>
  <si>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</si>
  <si>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</si>
  <si>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</si>
  <si>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</si>
  <si>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</si>
  <si>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</si>
  <si>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</si>
  <si>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</si>
  <si>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</si>
  <si>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</si>
  <si>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</si>
  <si>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</si>
  <si>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</si>
  <si>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</si>
  <si>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</si>
  <si>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</si>
  <si>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</si>
  <si>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</si>
  <si>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</si>
  <si>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</si>
  <si>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</si>
  <si>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</si>
  <si>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</si>
  <si>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</si>
  <si>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</si>
  <si>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</si>
  <si>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</si>
  <si>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</si>
  <si>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</si>
  <si>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</si>
  <si>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</si>
  <si>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</si>
  <si>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Zubří č.57, Nové Město na Moravě, 592 31</t>
  </si>
  <si>
    <t>Rozpočet:</t>
  </si>
  <si>
    <t>Misto</t>
  </si>
  <si>
    <t>Tomáš Kouřil</t>
  </si>
  <si>
    <t xml:space="preserve">Modernizace kanalizace RS Zubří </t>
  </si>
  <si>
    <t>STAREZ - SPORT, a.s.</t>
  </si>
  <si>
    <t>Křídlovická 911/34</t>
  </si>
  <si>
    <t>Brno - Staré Brno</t>
  </si>
  <si>
    <t>60300</t>
  </si>
  <si>
    <t>26932211</t>
  </si>
  <si>
    <t>CZ26932211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</si>
  <si>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</si>
  <si>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</si>
  <si>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</si>
  <si>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</si>
  <si>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</si>
  <si>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</si>
  <si>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</si>
  <si>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</si>
  <si>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</si>
  <si>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</si>
  <si>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</si>
  <si>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5</t>
  </si>
  <si>
    <t>Komunikace</t>
  </si>
  <si>
    <t>8</t>
  </si>
  <si>
    <t>Trubní vedení</t>
  </si>
  <si>
    <t>83</t>
  </si>
  <si>
    <t>Potrubí z trub kameninových</t>
  </si>
  <si>
    <t>M46</t>
  </si>
  <si>
    <t>Zemní práce při montážích</t>
  </si>
  <si>
    <t>D96</t>
  </si>
  <si>
    <t>Přesuny sutí a vybouraných hmot</t>
  </si>
  <si>
    <t>ON</t>
  </si>
  <si>
    <t>VN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</si>
  <si>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</si>
  <si>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</si>
  <si>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</si>
  <si>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</si>
  <si>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</si>
  <si>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</si>
  <si>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</si>
  <si>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</si>
  <si>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</si>
  <si>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</si>
  <si>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</si>
  <si>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</si>
  <si>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</si>
  <si>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</si>
  <si>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</si>
  <si>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</si>
  <si>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</si>
  <si>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</si>
  <si>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</si>
  <si>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</si>
  <si>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</si>
  <si>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</si>
  <si>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</si>
  <si>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</si>
  <si>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</si>
  <si>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</si>
  <si>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</si>
  <si>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133201101R00</t>
  </si>
  <si>
    <t>Hloubení šachet v hor.3 do 100 m3</t>
  </si>
  <si>
    <t>m3</t>
  </si>
  <si>
    <t>POL1_0</t>
  </si>
  <si>
    <t>POP</t>
  </si>
  <si>
    <t>3,14*0,75*0,75*3*3</t>
  </si>
  <si>
    <t>133201109R00</t>
  </si>
  <si>
    <t>Příplatek za lepivost - hloubení šachet v hor.3</t>
  </si>
  <si>
    <t>181301101R00</t>
  </si>
  <si>
    <t>Rozprostření ornice, rovina, tl. do 10 cm do 500m2</t>
  </si>
  <si>
    <t>m2</t>
  </si>
  <si>
    <t>Následně bude provedeno dodání a osetí travího semene, které je oceněno samostatnou položkou.</t>
  </si>
  <si>
    <t>273310020RA0</t>
  </si>
  <si>
    <t>Základová deska z betonu C 12/15, včetně bednění</t>
  </si>
  <si>
    <t>POL2_0</t>
  </si>
  <si>
    <t>Základová deska bude provedena v místě uložení odlučovače tuků</t>
  </si>
  <si>
    <t>2*1*0,25</t>
  </si>
  <si>
    <t>386942111R00</t>
  </si>
  <si>
    <t>Montáž odlučovačů tuků velikosti T 2</t>
  </si>
  <si>
    <t>kus</t>
  </si>
  <si>
    <t>577000001RA0</t>
  </si>
  <si>
    <t>Komunikace s asfaltobeton. krytem D1-N-1-III-PII</t>
  </si>
  <si>
    <t>Jedná se o finální povrchovou úpravu v místech prováděných výkopových prací, které jsou převážně prováděny na pozemní komunikaci vozovky, parkoviště</t>
  </si>
  <si>
    <t>80*0,8</t>
  </si>
  <si>
    <t>831350012RA0</t>
  </si>
  <si>
    <t>Kanalizace z trub PVC hrdlových D 150 mm</t>
  </si>
  <si>
    <t>m</t>
  </si>
  <si>
    <t>Jedná se o kompletní dodávku a montáž kanalizačního PVC potrubí DN 150mm</t>
  </si>
  <si>
    <t>Součástí této položky je provedení kanalizačního podsypu tl. 100mm po celé délce trasy uložení kanalizace</t>
  </si>
  <si>
    <t>43,18*0,8*2,44</t>
  </si>
  <si>
    <t>56,82*0,8*1,8</t>
  </si>
  <si>
    <t>721300010RA0</t>
  </si>
  <si>
    <t>Demontáž potrubí ležatého z kameniny</t>
  </si>
  <si>
    <t>Jedná se o kompletní demontáž stávající ležaté kameninové kanalizace DN 150mm</t>
  </si>
  <si>
    <t>Součástí této položky nebudou zhotovitelem oceněny výkopové práce, které jsou obsaženy v položce 831 35 - 0012 RA0</t>
  </si>
  <si>
    <t>460030081RT1</t>
  </si>
  <si>
    <t>80*2</t>
  </si>
  <si>
    <t>460620006RT1</t>
  </si>
  <si>
    <t>Osetí povrchu trávou, včetně dodávky osiva</t>
  </si>
  <si>
    <t>979081111R00</t>
  </si>
  <si>
    <t>Odvoz suti a vybour. hmot na skládku do 10 km</t>
  </si>
  <si>
    <t>t</t>
  </si>
  <si>
    <t>979081121R00</t>
  </si>
  <si>
    <t>Příplatek k odvozu za každý další 1 km</t>
  </si>
  <si>
    <t>979990107R00</t>
  </si>
  <si>
    <t>Poplatek za uložení suti - směs betonu, cihel, dřeva, skupina odpadu 170904</t>
  </si>
  <si>
    <t>979990210R00</t>
  </si>
  <si>
    <t>Poplatek za likvidaci nebezpečného odpadu - holubí trus</t>
  </si>
  <si>
    <t>Likvidace tuků ( odpad kat.č. 19 08 09 )</t>
  </si>
  <si>
    <t>001</t>
  </si>
  <si>
    <t>Vybudování nových betonových šachet</t>
  </si>
  <si>
    <t>ks</t>
  </si>
  <si>
    <t>Jedná se o kompletní dodávku betonových dílců skruží d=1000mm včetně horního betonového kónusu, který bude opatřen litinovým kanalizačním poklopem, zatížení B125</t>
  </si>
  <si>
    <t>Tato položka obsahuje kompletní dodávku a montáž všech komponentů včetně přesunu hmot</t>
  </si>
  <si>
    <t>Výška šachet je stanovena na 3m</t>
  </si>
  <si>
    <t>002</t>
  </si>
  <si>
    <t xml:space="preserve">Čistící kus DN 150mm ( PVC ) </t>
  </si>
  <si>
    <t>Součástí nové PVC kanalizace bude dodávka a montáž čistících kusů DN 150mm</t>
  </si>
  <si>
    <t>003</t>
  </si>
  <si>
    <t>Odlučovač tuků</t>
  </si>
  <si>
    <t>Jedná se o dodání odlučovače tuků dle specifikace, která je obsažena v technické zprávě</t>
  </si>
  <si>
    <t>004</t>
  </si>
  <si>
    <t>Kanalizační šachta DN 400mm ( PVC )</t>
  </si>
  <si>
    <t>POL99_0</t>
  </si>
  <si>
    <t>Součástí nové PVC kanalizace bude dodávka a montáž kanalizačních šachet DN 400mm</t>
  </si>
  <si>
    <t>005</t>
  </si>
  <si>
    <t>Kanalizační zátka</t>
  </si>
  <si>
    <t>Součástí nové PVC kanalizace bude dodávka a montáž kanalizační zátky</t>
  </si>
  <si>
    <t>005121010R</t>
  </si>
  <si>
    <t>Vybudování zařízení staveniště</t>
  </si>
  <si>
    <t>Soubor</t>
  </si>
  <si>
    <t>Zadavatelem budou určena místa, kde bude provedeno hloubení 3ks nových šachet</t>
  </si>
  <si>
    <t>výpočet:</t>
  </si>
  <si>
    <t>Zbylá zemina bude rozprostřena dle požadavků a pokynů zadavatele.</t>
  </si>
  <si>
    <t>Následně provedení obsypu kanalizace štěrkopískem 0/22 po celé délce trasy uložení kanalizace</t>
  </si>
  <si>
    <t>Zásyp jam, rýh, šachet se zhutněním</t>
  </si>
  <si>
    <t>výpočet výkopových prací</t>
  </si>
  <si>
    <t>Součástí této položky je provedení výkopových prací v místech uložení kanalizace, vodorovné přemístění zeminy a následné srovnání povrchu výkopu včetně zhutnění</t>
  </si>
  <si>
    <t>Položka obsahuje demontáž současného odlučovače tuků</t>
  </si>
  <si>
    <t/>
  </si>
  <si>
    <t>SUM</t>
  </si>
  <si>
    <t>Poznámky uchazeče k zadání</t>
  </si>
  <si>
    <t>POPUZIV</t>
  </si>
  <si>
    <t>END</t>
  </si>
  <si>
    <t>Řezání spáry v asfaltu nebo betonu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</si>
</sst>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8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9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17" fillId="0" borderId="26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34" xfId="0" applyNumberFormat="1" applyFont="1" applyBorder="1" applyAlignment="1">
      <alignment vertical="top" wrapText="1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</cellXfs>
  <cellStyles count="2">
    <cellStyle name="Normální" xfId="0" builtinId="0"/>
    <cellStyle name="normální 2" xfId="1" xr:uid="{9886902C-217E-44D9-B039-F1983B2665F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56B72-D155-4D34-A214-4939828A35BC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194" t="s">
        <v>39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A4D97-6B74-4EA3-B274-981CD44D2B97}">
  <sheetPr codeName="List5112">
    <tabColor rgb="FF66FF66"/>
  </sheetPr>
  <dimension ref="A1:O60"/>
  <sheetViews>
    <sheetView showGridLines="0" topLeftCell="B48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222" t="s">
        <v>42</v>
      </c>
      <c r="C1" s="223"/>
      <c r="D1" s="223"/>
      <c r="E1" s="223"/>
      <c r="F1" s="223"/>
      <c r="G1" s="223"/>
      <c r="H1" s="223"/>
      <c r="I1" s="223"/>
      <c r="J1" s="224"/>
    </row>
    <row r="2" spans="1:15" ht="23.25" customHeight="1" x14ac:dyDescent="0.2">
      <c r="A2" s="4"/>
      <c r="B2" s="79" t="s">
        <v>40</v>
      </c>
      <c r="C2" s="80"/>
      <c r="D2" s="239" t="s">
        <v>47</v>
      </c>
      <c r="E2" s="240"/>
      <c r="F2" s="240"/>
      <c r="G2" s="240"/>
      <c r="H2" s="240"/>
      <c r="I2" s="240"/>
      <c r="J2" s="241"/>
      <c r="O2" s="2"/>
    </row>
    <row r="3" spans="1:15" ht="23.25" customHeight="1" x14ac:dyDescent="0.2">
      <c r="A3" s="4"/>
      <c r="B3" s="81" t="s">
        <v>45</v>
      </c>
      <c r="C3" s="82"/>
      <c r="D3" s="202" t="s">
        <v>43</v>
      </c>
      <c r="E3" s="203"/>
      <c r="F3" s="203"/>
      <c r="G3" s="203"/>
      <c r="H3" s="203"/>
      <c r="I3" s="203"/>
      <c r="J3" s="204"/>
    </row>
    <row r="4" spans="1:15" ht="23.25" hidden="1" customHeight="1" x14ac:dyDescent="0.2">
      <c r="A4" s="4"/>
      <c r="B4" s="83" t="s">
        <v>44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2">
      <c r="A5" s="4"/>
      <c r="B5" s="45" t="s">
        <v>21</v>
      </c>
      <c r="C5" s="5"/>
      <c r="D5" s="89" t="s">
        <v>48</v>
      </c>
      <c r="E5" s="25"/>
      <c r="F5" s="25"/>
      <c r="G5" s="25"/>
      <c r="H5" s="27" t="s">
        <v>33</v>
      </c>
      <c r="I5" s="89" t="s">
        <v>52</v>
      </c>
      <c r="J5" s="11"/>
    </row>
    <row r="6" spans="1:15" ht="15.75" customHeight="1" x14ac:dyDescent="0.2">
      <c r="A6" s="4"/>
      <c r="B6" s="39"/>
      <c r="C6" s="25"/>
      <c r="D6" s="89" t="s">
        <v>49</v>
      </c>
      <c r="E6" s="25"/>
      <c r="F6" s="25"/>
      <c r="G6" s="25"/>
      <c r="H6" s="27" t="s">
        <v>34</v>
      </c>
      <c r="I6" s="89" t="s">
        <v>53</v>
      </c>
      <c r="J6" s="11"/>
    </row>
    <row r="7" spans="1:15" ht="15.75" customHeight="1" x14ac:dyDescent="0.2">
      <c r="A7" s="4"/>
      <c r="B7" s="40"/>
      <c r="C7" s="90" t="s">
        <v>51</v>
      </c>
      <c r="D7" s="78" t="s">
        <v>50</v>
      </c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234"/>
      <c r="E11" s="234"/>
      <c r="F11" s="234"/>
      <c r="G11" s="234"/>
      <c r="H11" s="27" t="s">
        <v>33</v>
      </c>
      <c r="I11" s="92"/>
      <c r="J11" s="11"/>
    </row>
    <row r="12" spans="1:15" ht="15.75" customHeight="1" x14ac:dyDescent="0.2">
      <c r="A12" s="4"/>
      <c r="B12" s="39"/>
      <c r="C12" s="25"/>
      <c r="D12" s="219"/>
      <c r="E12" s="219"/>
      <c r="F12" s="219"/>
      <c r="G12" s="219"/>
      <c r="H12" s="27" t="s">
        <v>34</v>
      </c>
      <c r="I12" s="92"/>
      <c r="J12" s="11"/>
    </row>
    <row r="13" spans="1:15" ht="15.75" customHeight="1" x14ac:dyDescent="0.2">
      <c r="A13" s="4"/>
      <c r="B13" s="40"/>
      <c r="C13" s="91"/>
      <c r="D13" s="220"/>
      <c r="E13" s="220"/>
      <c r="F13" s="220"/>
      <c r="G13" s="220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 t="s">
        <v>46</v>
      </c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242"/>
      <c r="F15" s="242"/>
      <c r="G15" s="215"/>
      <c r="H15" s="215"/>
      <c r="I15" s="215" t="s">
        <v>28</v>
      </c>
      <c r="J15" s="216"/>
    </row>
    <row r="16" spans="1:15" ht="23.25" customHeight="1" x14ac:dyDescent="0.2">
      <c r="A16" s="139" t="s">
        <v>23</v>
      </c>
      <c r="B16" s="140" t="s">
        <v>23</v>
      </c>
      <c r="C16" s="56"/>
      <c r="D16" s="57"/>
      <c r="E16" s="217"/>
      <c r="F16" s="218"/>
      <c r="G16" s="217"/>
      <c r="H16" s="218"/>
      <c r="I16" s="217">
        <f>SUMIF(F47:F56,A16,I47:I56)+SUMIF(F47:F56,"PSU",I47:I56)</f>
        <v>0</v>
      </c>
      <c r="J16" s="231"/>
    </row>
    <row r="17" spans="1:10" ht="23.25" customHeight="1" x14ac:dyDescent="0.2">
      <c r="A17" s="139" t="s">
        <v>24</v>
      </c>
      <c r="B17" s="140" t="s">
        <v>24</v>
      </c>
      <c r="C17" s="56"/>
      <c r="D17" s="57"/>
      <c r="E17" s="217"/>
      <c r="F17" s="218"/>
      <c r="G17" s="217"/>
      <c r="H17" s="218"/>
      <c r="I17" s="217">
        <f>SUMIF(F47:F56,A17,I47:I56)</f>
        <v>0</v>
      </c>
      <c r="J17" s="231"/>
    </row>
    <row r="18" spans="1:10" ht="23.25" customHeight="1" x14ac:dyDescent="0.2">
      <c r="A18" s="139" t="s">
        <v>25</v>
      </c>
      <c r="B18" s="140" t="s">
        <v>25</v>
      </c>
      <c r="C18" s="56"/>
      <c r="D18" s="57"/>
      <c r="E18" s="217"/>
      <c r="F18" s="218"/>
      <c r="G18" s="217"/>
      <c r="H18" s="218"/>
      <c r="I18" s="217">
        <f>SUMIF(F47:F56,A18,I47:I56)</f>
        <v>0</v>
      </c>
      <c r="J18" s="231"/>
    </row>
    <row r="19" spans="1:10" ht="23.25" customHeight="1" x14ac:dyDescent="0.2">
      <c r="A19" s="139" t="s">
        <v>76</v>
      </c>
      <c r="B19" s="140" t="s">
        <v>26</v>
      </c>
      <c r="C19" s="56"/>
      <c r="D19" s="57"/>
      <c r="E19" s="217"/>
      <c r="F19" s="218"/>
      <c r="G19" s="217"/>
      <c r="H19" s="218"/>
      <c r="I19" s="217">
        <f>SUMIF(F47:F56,A19,I47:I56)</f>
        <v>0</v>
      </c>
      <c r="J19" s="231"/>
    </row>
    <row r="20" spans="1:10" ht="23.25" customHeight="1" x14ac:dyDescent="0.2">
      <c r="A20" s="139" t="s">
        <v>75</v>
      </c>
      <c r="B20" s="140" t="s">
        <v>27</v>
      </c>
      <c r="C20" s="56"/>
      <c r="D20" s="57"/>
      <c r="E20" s="217"/>
      <c r="F20" s="218"/>
      <c r="G20" s="217"/>
      <c r="H20" s="218"/>
      <c r="I20" s="217">
        <f>SUMIF(F47:F56,A20,I47:I56)</f>
        <v>0</v>
      </c>
      <c r="J20" s="231"/>
    </row>
    <row r="21" spans="1:10" ht="23.25" customHeight="1" x14ac:dyDescent="0.2">
      <c r="A21" s="4"/>
      <c r="B21" s="72" t="s">
        <v>28</v>
      </c>
      <c r="C21" s="73"/>
      <c r="D21" s="74"/>
      <c r="E21" s="232"/>
      <c r="F21" s="233"/>
      <c r="G21" s="232"/>
      <c r="H21" s="233"/>
      <c r="I21" s="232">
        <f>SUM(I16:J20)</f>
        <v>0</v>
      </c>
      <c r="J21" s="238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12</v>
      </c>
      <c r="F23" s="59" t="s">
        <v>0</v>
      </c>
      <c r="G23" s="229">
        <f>ZakladDPHSniVypocet</f>
        <v>0</v>
      </c>
      <c r="H23" s="230"/>
      <c r="I23" s="230"/>
      <c r="J23" s="60" t="str">
        <f t="shared" ref="J23:J28" si="0">Mena</f>
        <v>CZK</v>
      </c>
    </row>
    <row r="24" spans="1:10" ht="23.25" customHeight="1" x14ac:dyDescent="0.2">
      <c r="A24" s="4"/>
      <c r="B24" s="55" t="s">
        <v>12</v>
      </c>
      <c r="C24" s="56"/>
      <c r="D24" s="57"/>
      <c r="E24" s="58">
        <f>SazbaDPH1</f>
        <v>12</v>
      </c>
      <c r="F24" s="59" t="s">
        <v>0</v>
      </c>
      <c r="G24" s="236">
        <f>ZakladDPHSni*SazbaDPH1/100</f>
        <v>0</v>
      </c>
      <c r="H24" s="237"/>
      <c r="I24" s="237"/>
      <c r="J24" s="60" t="str">
        <f t="shared" si="0"/>
        <v>CZK</v>
      </c>
    </row>
    <row r="25" spans="1:10" ht="23.25" customHeight="1" x14ac:dyDescent="0.2">
      <c r="A25" s="4"/>
      <c r="B25" s="55" t="s">
        <v>13</v>
      </c>
      <c r="C25" s="56"/>
      <c r="D25" s="57"/>
      <c r="E25" s="58">
        <v>21</v>
      </c>
      <c r="F25" s="59" t="s">
        <v>0</v>
      </c>
      <c r="G25" s="229">
        <f>ZakladDPHZaklVypocet</f>
        <v>0</v>
      </c>
      <c r="H25" s="230"/>
      <c r="I25" s="230"/>
      <c r="J25" s="60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225">
        <f>ZakladDPHZakl*SazbaDPH2/100</f>
        <v>0</v>
      </c>
      <c r="H26" s="226"/>
      <c r="I26" s="226"/>
      <c r="J26" s="54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227">
        <f>0</f>
        <v>0</v>
      </c>
      <c r="H27" s="227"/>
      <c r="I27" s="227"/>
      <c r="J27" s="61" t="str">
        <f t="shared" si="0"/>
        <v>CZK</v>
      </c>
    </row>
    <row r="28" spans="1:10" ht="27.75" hidden="1" customHeight="1" thickBot="1" x14ac:dyDescent="0.25">
      <c r="A28" s="4"/>
      <c r="B28" s="111" t="s">
        <v>22</v>
      </c>
      <c r="C28" s="112"/>
      <c r="D28" s="112"/>
      <c r="E28" s="113"/>
      <c r="F28" s="114"/>
      <c r="G28" s="214">
        <f>ZakladDPHSniVypocet+ZakladDPHZaklVypocet</f>
        <v>0</v>
      </c>
      <c r="H28" s="214"/>
      <c r="I28" s="214"/>
      <c r="J28" s="115" t="str">
        <f t="shared" si="0"/>
        <v>CZK</v>
      </c>
    </row>
    <row r="29" spans="1:10" ht="27.75" customHeight="1" thickBot="1" x14ac:dyDescent="0.25">
      <c r="A29" s="4"/>
      <c r="B29" s="111" t="s">
        <v>35</v>
      </c>
      <c r="C29" s="116"/>
      <c r="D29" s="116"/>
      <c r="E29" s="116"/>
      <c r="F29" s="116"/>
      <c r="G29" s="228">
        <f>ZakladDPHSni+DPHSni+ZakladDPHZakl+DPHZakl+Zaokrouhleni</f>
        <v>0</v>
      </c>
      <c r="H29" s="228"/>
      <c r="I29" s="228"/>
      <c r="J29" s="117" t="s">
        <v>56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/>
      <c r="I32" s="37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">
      <c r="A34" s="29"/>
      <c r="B34" s="29"/>
      <c r="C34" s="30"/>
      <c r="D34" s="221"/>
      <c r="E34" s="221"/>
      <c r="F34" s="30"/>
      <c r="G34" s="221"/>
      <c r="H34" s="221"/>
      <c r="I34" s="221"/>
      <c r="J34" s="36"/>
    </row>
    <row r="35" spans="1:10" ht="12.75" customHeight="1" x14ac:dyDescent="0.2">
      <c r="A35" s="4"/>
      <c r="B35" s="4"/>
      <c r="C35" s="5"/>
      <c r="D35" s="235" t="s">
        <v>2</v>
      </c>
      <c r="E35" s="235"/>
      <c r="F35" s="5"/>
      <c r="G35" s="43"/>
      <c r="H35" s="13" t="s">
        <v>3</v>
      </c>
      <c r="I35" s="43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5" t="s">
        <v>15</v>
      </c>
      <c r="C37" s="3"/>
      <c r="D37" s="3"/>
      <c r="E37" s="3"/>
      <c r="F37" s="103"/>
      <c r="G37" s="103"/>
      <c r="H37" s="103"/>
      <c r="I37" s="103"/>
      <c r="J37" s="3"/>
    </row>
    <row r="38" spans="1:10" ht="25.5" hidden="1" customHeight="1" x14ac:dyDescent="0.2">
      <c r="A38" s="95" t="s">
        <v>37</v>
      </c>
      <c r="B38" s="97" t="s">
        <v>16</v>
      </c>
      <c r="C38" s="98" t="s">
        <v>5</v>
      </c>
      <c r="D38" s="99"/>
      <c r="E38" s="99"/>
      <c r="F38" s="104" t="str">
        <f>B23</f>
        <v>Základ pro sníženou DPH</v>
      </c>
      <c r="G38" s="104" t="str">
        <f>B25</f>
        <v>Základ pro základní DPH</v>
      </c>
      <c r="H38" s="105" t="s">
        <v>17</v>
      </c>
      <c r="I38" s="105" t="s">
        <v>1</v>
      </c>
      <c r="J38" s="100" t="s">
        <v>0</v>
      </c>
    </row>
    <row r="39" spans="1:10" ht="25.5" hidden="1" customHeight="1" x14ac:dyDescent="0.2">
      <c r="A39" s="95">
        <v>1</v>
      </c>
      <c r="B39" s="101" t="s">
        <v>54</v>
      </c>
      <c r="C39" s="205" t="s">
        <v>47</v>
      </c>
      <c r="D39" s="206"/>
      <c r="E39" s="206"/>
      <c r="F39" s="106">
        <f>'Rozpočet Pol'!AC71</f>
        <v>0</v>
      </c>
      <c r="G39" s="107">
        <f>'Rozpočet Pol'!AD71</f>
        <v>0</v>
      </c>
      <c r="H39" s="108">
        <f>(F39*SazbaDPH1/100)+(G39*SazbaDPH2/100)</f>
        <v>0</v>
      </c>
      <c r="I39" s="108">
        <f>F39+G39+H39</f>
        <v>0</v>
      </c>
      <c r="J39" s="102" t="e">
        <f ca="1">IF(_xlfn.SINGLE(CenaCelkemVypocet)=0,"",I39/_xlfn.SINGLE(CenaCelkemVypocet)*100)</f>
        <v>#NAME?</v>
      </c>
    </row>
    <row r="40" spans="1:10" ht="25.5" hidden="1" customHeight="1" x14ac:dyDescent="0.2">
      <c r="A40" s="95"/>
      <c r="B40" s="207" t="s">
        <v>55</v>
      </c>
      <c r="C40" s="208"/>
      <c r="D40" s="208"/>
      <c r="E40" s="209"/>
      <c r="F40" s="109">
        <f>SUMIF(A39:A39,"=1",F39:F39)</f>
        <v>0</v>
      </c>
      <c r="G40" s="110">
        <f>SUMIF(A39:A39,"=1",G39:G39)</f>
        <v>0</v>
      </c>
      <c r="H40" s="110">
        <f>SUMIF(A39:A39,"=1",H39:H39)</f>
        <v>0</v>
      </c>
      <c r="I40" s="110">
        <f>SUMIF(A39:A39,"=1",I39:I39)</f>
        <v>0</v>
      </c>
      <c r="J40" s="96" t="e">
        <f ca="1">SUMIF(A39:A39,"=1",J39:J39)</f>
        <v>#NAME?</v>
      </c>
    </row>
    <row r="44" spans="1:10" ht="15.75" x14ac:dyDescent="0.25">
      <c r="B44" s="118" t="s">
        <v>57</v>
      </c>
    </row>
    <row r="46" spans="1:10" ht="25.5" customHeight="1" x14ac:dyDescent="0.2">
      <c r="A46" s="119"/>
      <c r="B46" s="123" t="s">
        <v>16</v>
      </c>
      <c r="C46" s="123" t="s">
        <v>5</v>
      </c>
      <c r="D46" s="124"/>
      <c r="E46" s="124"/>
      <c r="F46" s="127" t="s">
        <v>58</v>
      </c>
      <c r="G46" s="127"/>
      <c r="H46" s="127"/>
      <c r="I46" s="210" t="s">
        <v>28</v>
      </c>
      <c r="J46" s="210"/>
    </row>
    <row r="47" spans="1:10" ht="25.5" customHeight="1" x14ac:dyDescent="0.2">
      <c r="A47" s="120"/>
      <c r="B47" s="128" t="s">
        <v>59</v>
      </c>
      <c r="C47" s="212" t="s">
        <v>60</v>
      </c>
      <c r="D47" s="213"/>
      <c r="E47" s="213"/>
      <c r="F47" s="130" t="s">
        <v>23</v>
      </c>
      <c r="G47" s="131"/>
      <c r="H47" s="131"/>
      <c r="I47" s="211">
        <f>'Rozpočet Pol'!G8</f>
        <v>0</v>
      </c>
      <c r="J47" s="211"/>
    </row>
    <row r="48" spans="1:10" ht="25.5" customHeight="1" x14ac:dyDescent="0.2">
      <c r="A48" s="120"/>
      <c r="B48" s="122" t="s">
        <v>61</v>
      </c>
      <c r="C48" s="197" t="s">
        <v>62</v>
      </c>
      <c r="D48" s="198"/>
      <c r="E48" s="198"/>
      <c r="F48" s="132" t="s">
        <v>23</v>
      </c>
      <c r="G48" s="133"/>
      <c r="H48" s="133"/>
      <c r="I48" s="196">
        <f>'Rozpočet Pol'!G17</f>
        <v>0</v>
      </c>
      <c r="J48" s="196"/>
    </row>
    <row r="49" spans="1:10" ht="25.5" customHeight="1" x14ac:dyDescent="0.2">
      <c r="A49" s="120"/>
      <c r="B49" s="122" t="s">
        <v>63</v>
      </c>
      <c r="C49" s="197" t="s">
        <v>64</v>
      </c>
      <c r="D49" s="198"/>
      <c r="E49" s="198"/>
      <c r="F49" s="132" t="s">
        <v>23</v>
      </c>
      <c r="G49" s="133"/>
      <c r="H49" s="133"/>
      <c r="I49" s="196">
        <f>'Rozpočet Pol'!G22</f>
        <v>0</v>
      </c>
      <c r="J49" s="196"/>
    </row>
    <row r="50" spans="1:10" ht="25.5" customHeight="1" x14ac:dyDescent="0.2">
      <c r="A50" s="120"/>
      <c r="B50" s="122" t="s">
        <v>65</v>
      </c>
      <c r="C50" s="197" t="s">
        <v>66</v>
      </c>
      <c r="D50" s="198"/>
      <c r="E50" s="198"/>
      <c r="F50" s="132" t="s">
        <v>23</v>
      </c>
      <c r="G50" s="133"/>
      <c r="H50" s="133"/>
      <c r="I50" s="196">
        <f>'Rozpočet Pol'!G24</f>
        <v>0</v>
      </c>
      <c r="J50" s="196"/>
    </row>
    <row r="51" spans="1:10" ht="25.5" customHeight="1" x14ac:dyDescent="0.2">
      <c r="A51" s="120"/>
      <c r="B51" s="122" t="s">
        <v>67</v>
      </c>
      <c r="C51" s="197" t="s">
        <v>68</v>
      </c>
      <c r="D51" s="198"/>
      <c r="E51" s="198"/>
      <c r="F51" s="132" t="s">
        <v>23</v>
      </c>
      <c r="G51" s="133"/>
      <c r="H51" s="133"/>
      <c r="I51" s="196">
        <f>'Rozpočet Pol'!G29</f>
        <v>0</v>
      </c>
      <c r="J51" s="196"/>
    </row>
    <row r="52" spans="1:10" ht="25.5" customHeight="1" x14ac:dyDescent="0.2">
      <c r="A52" s="120"/>
      <c r="B52" s="122" t="s">
        <v>69</v>
      </c>
      <c r="C52" s="197" t="s">
        <v>70</v>
      </c>
      <c r="D52" s="198"/>
      <c r="E52" s="198"/>
      <c r="F52" s="132" t="s">
        <v>23</v>
      </c>
      <c r="G52" s="133"/>
      <c r="H52" s="133"/>
      <c r="I52" s="196">
        <f>'Rozpočet Pol'!G38</f>
        <v>0</v>
      </c>
      <c r="J52" s="196"/>
    </row>
    <row r="53" spans="1:10" ht="25.5" customHeight="1" x14ac:dyDescent="0.2">
      <c r="A53" s="120"/>
      <c r="B53" s="122" t="s">
        <v>71</v>
      </c>
      <c r="C53" s="197" t="s">
        <v>72</v>
      </c>
      <c r="D53" s="198"/>
      <c r="E53" s="198"/>
      <c r="F53" s="132" t="s">
        <v>25</v>
      </c>
      <c r="G53" s="133"/>
      <c r="H53" s="133"/>
      <c r="I53" s="196">
        <f>'Rozpočet Pol'!G44</f>
        <v>0</v>
      </c>
      <c r="J53" s="196"/>
    </row>
    <row r="54" spans="1:10" ht="25.5" customHeight="1" x14ac:dyDescent="0.2">
      <c r="A54" s="120"/>
      <c r="B54" s="122" t="s">
        <v>73</v>
      </c>
      <c r="C54" s="197" t="s">
        <v>74</v>
      </c>
      <c r="D54" s="198"/>
      <c r="E54" s="198"/>
      <c r="F54" s="132" t="s">
        <v>23</v>
      </c>
      <c r="G54" s="133"/>
      <c r="H54" s="133"/>
      <c r="I54" s="196">
        <f>'Rozpočet Pol'!G49</f>
        <v>0</v>
      </c>
      <c r="J54" s="196"/>
    </row>
    <row r="55" spans="1:10" ht="25.5" customHeight="1" x14ac:dyDescent="0.2">
      <c r="A55" s="120"/>
      <c r="B55" s="122" t="s">
        <v>75</v>
      </c>
      <c r="C55" s="197" t="s">
        <v>27</v>
      </c>
      <c r="D55" s="198"/>
      <c r="E55" s="198"/>
      <c r="F55" s="132" t="s">
        <v>75</v>
      </c>
      <c r="G55" s="133"/>
      <c r="H55" s="133"/>
      <c r="I55" s="196">
        <f>'Rozpočet Pol'!G55</f>
        <v>0</v>
      </c>
      <c r="J55" s="196"/>
    </row>
    <row r="56" spans="1:10" ht="25.5" customHeight="1" x14ac:dyDescent="0.2">
      <c r="A56" s="120"/>
      <c r="B56" s="129" t="s">
        <v>76</v>
      </c>
      <c r="C56" s="200" t="s">
        <v>26</v>
      </c>
      <c r="D56" s="201"/>
      <c r="E56" s="201"/>
      <c r="F56" s="134" t="s">
        <v>76</v>
      </c>
      <c r="G56" s="135"/>
      <c r="H56" s="135"/>
      <c r="I56" s="199">
        <f>'Rozpočet Pol'!G68</f>
        <v>0</v>
      </c>
      <c r="J56" s="199"/>
    </row>
    <row r="57" spans="1:10" ht="25.5" customHeight="1" x14ac:dyDescent="0.2">
      <c r="A57" s="121"/>
      <c r="B57" s="125" t="s">
        <v>1</v>
      </c>
      <c r="C57" s="125"/>
      <c r="D57" s="126"/>
      <c r="E57" s="126"/>
      <c r="F57" s="136"/>
      <c r="G57" s="137"/>
      <c r="H57" s="137"/>
      <c r="I57" s="195">
        <f>SUM(I47:I56)</f>
        <v>0</v>
      </c>
      <c r="J57" s="195"/>
    </row>
    <row r="58" spans="1:10" x14ac:dyDescent="0.2">
      <c r="F58" s="138"/>
      <c r="G58" s="94"/>
      <c r="H58" s="138"/>
      <c r="I58" s="94"/>
      <c r="J58" s="94"/>
    </row>
    <row r="59" spans="1:10" x14ac:dyDescent="0.2">
      <c r="F59" s="138"/>
      <c r="G59" s="94"/>
      <c r="H59" s="138"/>
      <c r="I59" s="94"/>
      <c r="J59" s="94"/>
    </row>
    <row r="60" spans="1:10" x14ac:dyDescent="0.2">
      <c r="F60" s="138"/>
      <c r="G60" s="94"/>
      <c r="H60" s="138"/>
      <c r="I60" s="94"/>
      <c r="J60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D35:E35"/>
    <mergeCell ref="G19:H19"/>
    <mergeCell ref="G20:H20"/>
    <mergeCell ref="I48:J48"/>
    <mergeCell ref="C48:E48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7:J57"/>
    <mergeCell ref="I54:J54"/>
    <mergeCell ref="C54:E54"/>
    <mergeCell ref="I55:J55"/>
    <mergeCell ref="C55:E55"/>
    <mergeCell ref="I56:J56"/>
    <mergeCell ref="C56:E5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476C9-C742-4D6B-A47F-3EFFD070D032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3" t="s">
        <v>6</v>
      </c>
      <c r="B1" s="243"/>
      <c r="C1" s="244"/>
      <c r="D1" s="243"/>
      <c r="E1" s="243"/>
      <c r="F1" s="243"/>
      <c r="G1" s="243"/>
    </row>
    <row r="2" spans="1:7" ht="24.95" customHeight="1" x14ac:dyDescent="0.2">
      <c r="A2" s="77" t="s">
        <v>41</v>
      </c>
      <c r="B2" s="76"/>
      <c r="C2" s="245"/>
      <c r="D2" s="245"/>
      <c r="E2" s="245"/>
      <c r="F2" s="245"/>
      <c r="G2" s="246"/>
    </row>
    <row r="3" spans="1:7" ht="24.95" hidden="1" customHeight="1" x14ac:dyDescent="0.2">
      <c r="A3" s="77" t="s">
        <v>7</v>
      </c>
      <c r="B3" s="76"/>
      <c r="C3" s="245"/>
      <c r="D3" s="245"/>
      <c r="E3" s="245"/>
      <c r="F3" s="245"/>
      <c r="G3" s="246"/>
    </row>
    <row r="4" spans="1:7" ht="24.95" hidden="1" customHeight="1" x14ac:dyDescent="0.2">
      <c r="A4" s="77" t="s">
        <v>8</v>
      </c>
      <c r="B4" s="76"/>
      <c r="C4" s="245"/>
      <c r="D4" s="245"/>
      <c r="E4" s="245"/>
      <c r="F4" s="245"/>
      <c r="G4" s="246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972CD-C560-4677-8BD8-45E8FE8A313F}">
  <sheetPr>
    <outlinePr summaryBelow="0"/>
  </sheetPr>
  <dimension ref="A1:BH81"/>
  <sheetViews>
    <sheetView tabSelected="1" topLeftCell="A39" workbookViewId="0">
      <selection activeCell="X47" sqref="X47:X48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66" t="s">
        <v>6</v>
      </c>
      <c r="B1" s="266"/>
      <c r="C1" s="266"/>
      <c r="D1" s="266"/>
      <c r="E1" s="266"/>
      <c r="F1" s="266"/>
      <c r="G1" s="266"/>
      <c r="AE1" t="s">
        <v>78</v>
      </c>
    </row>
    <row r="2" spans="1:60" ht="25.15" customHeight="1" x14ac:dyDescent="0.2">
      <c r="A2" s="143" t="s">
        <v>77</v>
      </c>
      <c r="B2" s="141"/>
      <c r="C2" s="267" t="s">
        <v>47</v>
      </c>
      <c r="D2" s="268"/>
      <c r="E2" s="268"/>
      <c r="F2" s="268"/>
      <c r="G2" s="269"/>
      <c r="AE2" t="s">
        <v>79</v>
      </c>
    </row>
    <row r="3" spans="1:60" ht="25.15" customHeight="1" x14ac:dyDescent="0.2">
      <c r="A3" s="144" t="s">
        <v>7</v>
      </c>
      <c r="B3" s="142"/>
      <c r="C3" s="270" t="s">
        <v>43</v>
      </c>
      <c r="D3" s="271"/>
      <c r="E3" s="271"/>
      <c r="F3" s="271"/>
      <c r="G3" s="272"/>
      <c r="AE3" t="s">
        <v>80</v>
      </c>
    </row>
    <row r="4" spans="1:60" ht="25.15" hidden="1" customHeight="1" x14ac:dyDescent="0.2">
      <c r="A4" s="144" t="s">
        <v>8</v>
      </c>
      <c r="B4" s="142"/>
      <c r="C4" s="270"/>
      <c r="D4" s="271"/>
      <c r="E4" s="271"/>
      <c r="F4" s="271"/>
      <c r="G4" s="272"/>
      <c r="AE4" t="s">
        <v>81</v>
      </c>
    </row>
    <row r="5" spans="1:60" hidden="1" x14ac:dyDescent="0.2">
      <c r="A5" s="145" t="s">
        <v>82</v>
      </c>
      <c r="B5" s="146"/>
      <c r="C5" s="147"/>
      <c r="D5" s="148"/>
      <c r="E5" s="148"/>
      <c r="F5" s="148"/>
      <c r="G5" s="149"/>
      <c r="AE5" t="s">
        <v>83</v>
      </c>
    </row>
    <row r="7" spans="1:60" ht="38.25" x14ac:dyDescent="0.2">
      <c r="A7" s="155" t="s">
        <v>84</v>
      </c>
      <c r="B7" s="156" t="s">
        <v>85</v>
      </c>
      <c r="C7" s="156" t="s">
        <v>86</v>
      </c>
      <c r="D7" s="155" t="s">
        <v>87</v>
      </c>
      <c r="E7" s="155" t="s">
        <v>88</v>
      </c>
      <c r="F7" s="150" t="s">
        <v>89</v>
      </c>
      <c r="G7" s="170" t="s">
        <v>28</v>
      </c>
      <c r="H7" s="171" t="s">
        <v>29</v>
      </c>
      <c r="I7" s="171" t="s">
        <v>90</v>
      </c>
      <c r="J7" s="171" t="s">
        <v>30</v>
      </c>
      <c r="K7" s="171" t="s">
        <v>91</v>
      </c>
      <c r="L7" s="171" t="s">
        <v>92</v>
      </c>
      <c r="M7" s="171" t="s">
        <v>93</v>
      </c>
      <c r="N7" s="171" t="s">
        <v>94</v>
      </c>
      <c r="O7" s="171" t="s">
        <v>95</v>
      </c>
      <c r="P7" s="171" t="s">
        <v>96</v>
      </c>
      <c r="Q7" s="171" t="s">
        <v>97</v>
      </c>
      <c r="R7" s="171" t="s">
        <v>98</v>
      </c>
      <c r="S7" s="171" t="s">
        <v>99</v>
      </c>
      <c r="T7" s="171" t="s">
        <v>100</v>
      </c>
      <c r="U7" s="158" t="s">
        <v>101</v>
      </c>
    </row>
    <row r="8" spans="1:60" x14ac:dyDescent="0.2">
      <c r="A8" s="172" t="s">
        <v>102</v>
      </c>
      <c r="B8" s="173" t="s">
        <v>59</v>
      </c>
      <c r="C8" s="174" t="s">
        <v>60</v>
      </c>
      <c r="D8" s="157"/>
      <c r="E8" s="175"/>
      <c r="F8" s="176"/>
      <c r="G8" s="176">
        <f>SUMIF(AE9:AE16,"&lt;&gt;NOR",G9:G16)</f>
        <v>0</v>
      </c>
      <c r="H8" s="176"/>
      <c r="I8" s="176">
        <f>SUM(I9:I16)</f>
        <v>0</v>
      </c>
      <c r="J8" s="176"/>
      <c r="K8" s="176">
        <f>SUM(K9:K16)</f>
        <v>0</v>
      </c>
      <c r="L8" s="176"/>
      <c r="M8" s="176">
        <f>SUM(M9:M16)</f>
        <v>0</v>
      </c>
      <c r="N8" s="157"/>
      <c r="O8" s="157">
        <f>SUM(O9:O16)</f>
        <v>0</v>
      </c>
      <c r="P8" s="157"/>
      <c r="Q8" s="157">
        <f>SUM(Q9:Q16)</f>
        <v>0</v>
      </c>
      <c r="R8" s="157"/>
      <c r="S8" s="157"/>
      <c r="T8" s="172"/>
      <c r="U8" s="157">
        <f>SUM(U9:U16)</f>
        <v>60.050000000000004</v>
      </c>
      <c r="AE8" t="s">
        <v>103</v>
      </c>
    </row>
    <row r="9" spans="1:60" outlineLevel="1" x14ac:dyDescent="0.2">
      <c r="A9" s="152">
        <v>1</v>
      </c>
      <c r="B9" s="159" t="s">
        <v>104</v>
      </c>
      <c r="C9" s="188" t="s">
        <v>105</v>
      </c>
      <c r="D9" s="161" t="s">
        <v>106</v>
      </c>
      <c r="E9" s="165">
        <v>15.9</v>
      </c>
      <c r="F9" s="167">
        <f>H9+J9</f>
        <v>0</v>
      </c>
      <c r="G9" s="168">
        <f>ROUND(E9*F9,2)</f>
        <v>0</v>
      </c>
      <c r="H9" s="168"/>
      <c r="I9" s="168">
        <f>ROUND(E9*H9,2)</f>
        <v>0</v>
      </c>
      <c r="J9" s="168"/>
      <c r="K9" s="168">
        <f>ROUND(E9*J9,2)</f>
        <v>0</v>
      </c>
      <c r="L9" s="168">
        <v>0</v>
      </c>
      <c r="M9" s="168">
        <f>G9*(1+L9/100)</f>
        <v>0</v>
      </c>
      <c r="N9" s="161">
        <v>0</v>
      </c>
      <c r="O9" s="161">
        <f>ROUND(E9*N9,5)</f>
        <v>0</v>
      </c>
      <c r="P9" s="161">
        <v>0</v>
      </c>
      <c r="Q9" s="161">
        <f>ROUND(E9*P9,5)</f>
        <v>0</v>
      </c>
      <c r="R9" s="161"/>
      <c r="S9" s="161"/>
      <c r="T9" s="162">
        <v>3.1309999999999998</v>
      </c>
      <c r="U9" s="161">
        <f>ROUND(E9*T9,2)</f>
        <v>49.78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107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2"/>
      <c r="B10" s="159"/>
      <c r="C10" s="261" t="s">
        <v>175</v>
      </c>
      <c r="D10" s="262"/>
      <c r="E10" s="263"/>
      <c r="F10" s="264"/>
      <c r="G10" s="265"/>
      <c r="H10" s="168"/>
      <c r="I10" s="168"/>
      <c r="J10" s="168"/>
      <c r="K10" s="168"/>
      <c r="L10" s="168"/>
      <c r="M10" s="168"/>
      <c r="N10" s="161"/>
      <c r="O10" s="161"/>
      <c r="P10" s="161"/>
      <c r="Q10" s="161"/>
      <c r="R10" s="161"/>
      <c r="S10" s="161"/>
      <c r="T10" s="162"/>
      <c r="U10" s="161"/>
      <c r="V10" s="151"/>
      <c r="W10" s="151"/>
      <c r="X10" s="151"/>
      <c r="Y10" s="151"/>
      <c r="Z10" s="151"/>
      <c r="AA10" s="151"/>
      <c r="AB10" s="151"/>
      <c r="AC10" s="151"/>
      <c r="AD10" s="151"/>
      <c r="AE10" s="151" t="s">
        <v>108</v>
      </c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4" t="str">
        <f>C10</f>
        <v>Zadavatelem budou určena místa, kde bude provedeno hloubení 3ks nových šachet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2"/>
      <c r="B11" s="159"/>
      <c r="C11" s="261" t="s">
        <v>176</v>
      </c>
      <c r="D11" s="262"/>
      <c r="E11" s="263"/>
      <c r="F11" s="264"/>
      <c r="G11" s="265"/>
      <c r="H11" s="168"/>
      <c r="I11" s="168"/>
      <c r="J11" s="168"/>
      <c r="K11" s="168"/>
      <c r="L11" s="168"/>
      <c r="M11" s="168"/>
      <c r="N11" s="161"/>
      <c r="O11" s="161"/>
      <c r="P11" s="161"/>
      <c r="Q11" s="161"/>
      <c r="R11" s="161"/>
      <c r="S11" s="161"/>
      <c r="T11" s="162"/>
      <c r="U11" s="161"/>
      <c r="V11" s="151"/>
      <c r="W11" s="151"/>
      <c r="X11" s="151"/>
      <c r="Y11" s="151"/>
      <c r="Z11" s="151"/>
      <c r="AA11" s="151"/>
      <c r="AB11" s="151"/>
      <c r="AC11" s="151"/>
      <c r="AD11" s="151"/>
      <c r="AE11" s="151" t="s">
        <v>108</v>
      </c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4" t="str">
        <f>C11</f>
        <v>výpočet:</v>
      </c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2"/>
      <c r="B12" s="159"/>
      <c r="C12" s="261" t="s">
        <v>109</v>
      </c>
      <c r="D12" s="262"/>
      <c r="E12" s="263"/>
      <c r="F12" s="264"/>
      <c r="G12" s="265"/>
      <c r="H12" s="168"/>
      <c r="I12" s="168"/>
      <c r="J12" s="168"/>
      <c r="K12" s="168"/>
      <c r="L12" s="168"/>
      <c r="M12" s="168"/>
      <c r="N12" s="161"/>
      <c r="O12" s="161"/>
      <c r="P12" s="161"/>
      <c r="Q12" s="161"/>
      <c r="R12" s="161"/>
      <c r="S12" s="161"/>
      <c r="T12" s="162"/>
      <c r="U12" s="161"/>
      <c r="V12" s="151"/>
      <c r="W12" s="151"/>
      <c r="X12" s="151"/>
      <c r="Y12" s="151"/>
      <c r="Z12" s="151"/>
      <c r="AA12" s="151"/>
      <c r="AB12" s="151"/>
      <c r="AC12" s="151"/>
      <c r="AD12" s="151"/>
      <c r="AE12" s="151" t="s">
        <v>108</v>
      </c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4" t="str">
        <f>C12</f>
        <v>3,14*0,75*0,75*3*3</v>
      </c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2">
        <v>2</v>
      </c>
      <c r="B13" s="159" t="s">
        <v>110</v>
      </c>
      <c r="C13" s="188" t="s">
        <v>111</v>
      </c>
      <c r="D13" s="161" t="s">
        <v>106</v>
      </c>
      <c r="E13" s="165">
        <v>7.95</v>
      </c>
      <c r="F13" s="167">
        <f>H13+J13</f>
        <v>0</v>
      </c>
      <c r="G13" s="168">
        <f>ROUND(E13*F13,2)</f>
        <v>0</v>
      </c>
      <c r="H13" s="168"/>
      <c r="I13" s="168">
        <f>ROUND(E13*H13,2)</f>
        <v>0</v>
      </c>
      <c r="J13" s="168"/>
      <c r="K13" s="168">
        <f>ROUND(E13*J13,2)</f>
        <v>0</v>
      </c>
      <c r="L13" s="168">
        <v>0</v>
      </c>
      <c r="M13" s="168">
        <f>G13*(1+L13/100)</f>
        <v>0</v>
      </c>
      <c r="N13" s="161">
        <v>0</v>
      </c>
      <c r="O13" s="161">
        <f>ROUND(E13*N13,5)</f>
        <v>0</v>
      </c>
      <c r="P13" s="161">
        <v>0</v>
      </c>
      <c r="Q13" s="161">
        <f>ROUND(E13*P13,5)</f>
        <v>0</v>
      </c>
      <c r="R13" s="161"/>
      <c r="S13" s="161"/>
      <c r="T13" s="162">
        <v>0.47399999999999998</v>
      </c>
      <c r="U13" s="161">
        <f>ROUND(E13*T13,2)</f>
        <v>3.77</v>
      </c>
      <c r="V13" s="151"/>
      <c r="W13" s="151"/>
      <c r="X13" s="151"/>
      <c r="Y13" s="151"/>
      <c r="Z13" s="151"/>
      <c r="AA13" s="151"/>
      <c r="AB13" s="151"/>
      <c r="AC13" s="151"/>
      <c r="AD13" s="151"/>
      <c r="AE13" s="151" t="s">
        <v>107</v>
      </c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2">
        <v>3</v>
      </c>
      <c r="B14" s="159" t="s">
        <v>112</v>
      </c>
      <c r="C14" s="188" t="s">
        <v>113</v>
      </c>
      <c r="D14" s="161" t="s">
        <v>114</v>
      </c>
      <c r="E14" s="165">
        <v>50</v>
      </c>
      <c r="F14" s="167">
        <f>H14+J14</f>
        <v>0</v>
      </c>
      <c r="G14" s="168">
        <f>ROUND(E14*F14,2)</f>
        <v>0</v>
      </c>
      <c r="H14" s="168"/>
      <c r="I14" s="168">
        <f>ROUND(E14*H14,2)</f>
        <v>0</v>
      </c>
      <c r="J14" s="168"/>
      <c r="K14" s="168">
        <f>ROUND(E14*J14,2)</f>
        <v>0</v>
      </c>
      <c r="L14" s="168">
        <v>0</v>
      </c>
      <c r="M14" s="168">
        <f>G14*(1+L14/100)</f>
        <v>0</v>
      </c>
      <c r="N14" s="161">
        <v>0</v>
      </c>
      <c r="O14" s="161">
        <f>ROUND(E14*N14,5)</f>
        <v>0</v>
      </c>
      <c r="P14" s="161">
        <v>0</v>
      </c>
      <c r="Q14" s="161">
        <f>ROUND(E14*P14,5)</f>
        <v>0</v>
      </c>
      <c r="R14" s="161"/>
      <c r="S14" s="161"/>
      <c r="T14" s="162">
        <v>0.13</v>
      </c>
      <c r="U14" s="161">
        <f>ROUND(E14*T14,2)</f>
        <v>6.5</v>
      </c>
      <c r="V14" s="151"/>
      <c r="W14" s="151"/>
      <c r="X14" s="151"/>
      <c r="Y14" s="151"/>
      <c r="Z14" s="151"/>
      <c r="AA14" s="151"/>
      <c r="AB14" s="151"/>
      <c r="AC14" s="151"/>
      <c r="AD14" s="151"/>
      <c r="AE14" s="151" t="s">
        <v>107</v>
      </c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2"/>
      <c r="B15" s="159"/>
      <c r="C15" s="261" t="s">
        <v>177</v>
      </c>
      <c r="D15" s="262"/>
      <c r="E15" s="263"/>
      <c r="F15" s="264"/>
      <c r="G15" s="265"/>
      <c r="H15" s="168"/>
      <c r="I15" s="168"/>
      <c r="J15" s="168"/>
      <c r="K15" s="168"/>
      <c r="L15" s="168"/>
      <c r="M15" s="168"/>
      <c r="N15" s="161"/>
      <c r="O15" s="161"/>
      <c r="P15" s="161"/>
      <c r="Q15" s="161"/>
      <c r="R15" s="161"/>
      <c r="S15" s="161"/>
      <c r="T15" s="162"/>
      <c r="U15" s="161"/>
      <c r="V15" s="151"/>
      <c r="W15" s="151"/>
      <c r="X15" s="151"/>
      <c r="Y15" s="151"/>
      <c r="Z15" s="151"/>
      <c r="AA15" s="151"/>
      <c r="AB15" s="151"/>
      <c r="AC15" s="151"/>
      <c r="AD15" s="151"/>
      <c r="AE15" s="151" t="s">
        <v>108</v>
      </c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4" t="str">
        <f>C15</f>
        <v>Zbylá zemina bude rozprostřena dle požadavků a pokynů zadavatele.</v>
      </c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2"/>
      <c r="B16" s="159"/>
      <c r="C16" s="261" t="s">
        <v>115</v>
      </c>
      <c r="D16" s="262"/>
      <c r="E16" s="263"/>
      <c r="F16" s="264"/>
      <c r="G16" s="265"/>
      <c r="H16" s="168"/>
      <c r="I16" s="168"/>
      <c r="J16" s="168"/>
      <c r="K16" s="168"/>
      <c r="L16" s="168"/>
      <c r="M16" s="168"/>
      <c r="N16" s="161"/>
      <c r="O16" s="161"/>
      <c r="P16" s="161"/>
      <c r="Q16" s="161"/>
      <c r="R16" s="161"/>
      <c r="S16" s="161"/>
      <c r="T16" s="162"/>
      <c r="U16" s="161"/>
      <c r="V16" s="151"/>
      <c r="W16" s="151"/>
      <c r="X16" s="151"/>
      <c r="Y16" s="151"/>
      <c r="Z16" s="151"/>
      <c r="AA16" s="151"/>
      <c r="AB16" s="151"/>
      <c r="AC16" s="151"/>
      <c r="AD16" s="151"/>
      <c r="AE16" s="151" t="s">
        <v>108</v>
      </c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4" t="str">
        <f>C16</f>
        <v>Následně bude provedeno dodání a osetí travího semene, které je oceněno samostatnou položkou.</v>
      </c>
      <c r="BB16" s="151"/>
      <c r="BC16" s="151"/>
      <c r="BD16" s="151"/>
      <c r="BE16" s="151"/>
      <c r="BF16" s="151"/>
      <c r="BG16" s="151"/>
      <c r="BH16" s="151"/>
    </row>
    <row r="17" spans="1:60" x14ac:dyDescent="0.2">
      <c r="A17" s="153" t="s">
        <v>102</v>
      </c>
      <c r="B17" s="160" t="s">
        <v>61</v>
      </c>
      <c r="C17" s="189" t="s">
        <v>62</v>
      </c>
      <c r="D17" s="163"/>
      <c r="E17" s="166"/>
      <c r="F17" s="169"/>
      <c r="G17" s="169">
        <f>SUMIF(AE18:AE21,"&lt;&gt;NOR",G18:G21)</f>
        <v>0</v>
      </c>
      <c r="H17" s="169"/>
      <c r="I17" s="169">
        <f>SUM(I18:I21)</f>
        <v>0</v>
      </c>
      <c r="J17" s="169"/>
      <c r="K17" s="169">
        <f>SUM(K18:K21)</f>
        <v>0</v>
      </c>
      <c r="L17" s="169"/>
      <c r="M17" s="169">
        <f>SUM(M18:M21)</f>
        <v>0</v>
      </c>
      <c r="N17" s="163"/>
      <c r="O17" s="163">
        <f>SUM(O18:O21)</f>
        <v>1.5332300000000001</v>
      </c>
      <c r="P17" s="163"/>
      <c r="Q17" s="163">
        <f>SUM(Q18:Q21)</f>
        <v>0</v>
      </c>
      <c r="R17" s="163"/>
      <c r="S17" s="163"/>
      <c r="T17" s="164"/>
      <c r="U17" s="163">
        <f>SUM(U18:U21)</f>
        <v>1.23</v>
      </c>
      <c r="AE17" t="s">
        <v>103</v>
      </c>
    </row>
    <row r="18" spans="1:60" outlineLevel="1" x14ac:dyDescent="0.2">
      <c r="A18" s="152">
        <v>4</v>
      </c>
      <c r="B18" s="159" t="s">
        <v>116</v>
      </c>
      <c r="C18" s="188" t="s">
        <v>117</v>
      </c>
      <c r="D18" s="161" t="s">
        <v>106</v>
      </c>
      <c r="E18" s="165">
        <v>0.5</v>
      </c>
      <c r="F18" s="167">
        <f>H18+J18</f>
        <v>0</v>
      </c>
      <c r="G18" s="168">
        <f>ROUND(E18*F18,2)</f>
        <v>0</v>
      </c>
      <c r="H18" s="168"/>
      <c r="I18" s="168">
        <f>ROUND(E18*H18,2)</f>
        <v>0</v>
      </c>
      <c r="J18" s="168"/>
      <c r="K18" s="168">
        <f>ROUND(E18*J18,2)</f>
        <v>0</v>
      </c>
      <c r="L18" s="168">
        <v>0</v>
      </c>
      <c r="M18" s="168">
        <f>G18*(1+L18/100)</f>
        <v>0</v>
      </c>
      <c r="N18" s="161">
        <v>3.0664600000000002</v>
      </c>
      <c r="O18" s="161">
        <f>ROUND(E18*N18,5)</f>
        <v>1.5332300000000001</v>
      </c>
      <c r="P18" s="161">
        <v>0</v>
      </c>
      <c r="Q18" s="161">
        <f>ROUND(E18*P18,5)</f>
        <v>0</v>
      </c>
      <c r="R18" s="161"/>
      <c r="S18" s="161"/>
      <c r="T18" s="162">
        <v>2.4660500000000001</v>
      </c>
      <c r="U18" s="161">
        <f>ROUND(E18*T18,2)</f>
        <v>1.23</v>
      </c>
      <c r="V18" s="151"/>
      <c r="W18" s="151"/>
      <c r="X18" s="151"/>
      <c r="Y18" s="151"/>
      <c r="Z18" s="151"/>
      <c r="AA18" s="151"/>
      <c r="AB18" s="151"/>
      <c r="AC18" s="151"/>
      <c r="AD18" s="151"/>
      <c r="AE18" s="151" t="s">
        <v>118</v>
      </c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2"/>
      <c r="B19" s="159"/>
      <c r="C19" s="261" t="s">
        <v>119</v>
      </c>
      <c r="D19" s="262"/>
      <c r="E19" s="263"/>
      <c r="F19" s="264"/>
      <c r="G19" s="265"/>
      <c r="H19" s="168"/>
      <c r="I19" s="168"/>
      <c r="J19" s="168"/>
      <c r="K19" s="168"/>
      <c r="L19" s="168"/>
      <c r="M19" s="168"/>
      <c r="N19" s="161"/>
      <c r="O19" s="161"/>
      <c r="P19" s="161"/>
      <c r="Q19" s="161"/>
      <c r="R19" s="161"/>
      <c r="S19" s="161"/>
      <c r="T19" s="162"/>
      <c r="U19" s="161"/>
      <c r="V19" s="151"/>
      <c r="W19" s="151"/>
      <c r="X19" s="151"/>
      <c r="Y19" s="151"/>
      <c r="Z19" s="151"/>
      <c r="AA19" s="151"/>
      <c r="AB19" s="151"/>
      <c r="AC19" s="151"/>
      <c r="AD19" s="151"/>
      <c r="AE19" s="151" t="s">
        <v>108</v>
      </c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4" t="str">
        <f>C19</f>
        <v>Základová deska bude provedena v místě uložení odlučovače tuků</v>
      </c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2"/>
      <c r="B20" s="159"/>
      <c r="C20" s="261" t="s">
        <v>176</v>
      </c>
      <c r="D20" s="262"/>
      <c r="E20" s="263"/>
      <c r="F20" s="264"/>
      <c r="G20" s="265"/>
      <c r="H20" s="168"/>
      <c r="I20" s="168"/>
      <c r="J20" s="168"/>
      <c r="K20" s="168"/>
      <c r="L20" s="168"/>
      <c r="M20" s="168"/>
      <c r="N20" s="161"/>
      <c r="O20" s="161"/>
      <c r="P20" s="161"/>
      <c r="Q20" s="161"/>
      <c r="R20" s="161"/>
      <c r="S20" s="161"/>
      <c r="T20" s="162"/>
      <c r="U20" s="161"/>
      <c r="V20" s="151"/>
      <c r="W20" s="151"/>
      <c r="X20" s="151"/>
      <c r="Y20" s="151"/>
      <c r="Z20" s="151"/>
      <c r="AA20" s="151"/>
      <c r="AB20" s="151"/>
      <c r="AC20" s="151"/>
      <c r="AD20" s="151"/>
      <c r="AE20" s="151" t="s">
        <v>108</v>
      </c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4" t="str">
        <f>C20</f>
        <v>výpočet:</v>
      </c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2"/>
      <c r="B21" s="159"/>
      <c r="C21" s="261" t="s">
        <v>120</v>
      </c>
      <c r="D21" s="262"/>
      <c r="E21" s="263"/>
      <c r="F21" s="264"/>
      <c r="G21" s="265"/>
      <c r="H21" s="168"/>
      <c r="I21" s="168"/>
      <c r="J21" s="168"/>
      <c r="K21" s="168"/>
      <c r="L21" s="168"/>
      <c r="M21" s="168"/>
      <c r="N21" s="161"/>
      <c r="O21" s="161"/>
      <c r="P21" s="161"/>
      <c r="Q21" s="161"/>
      <c r="R21" s="161"/>
      <c r="S21" s="161"/>
      <c r="T21" s="162"/>
      <c r="U21" s="161"/>
      <c r="V21" s="151"/>
      <c r="W21" s="151"/>
      <c r="X21" s="151"/>
      <c r="Y21" s="151"/>
      <c r="Z21" s="151"/>
      <c r="AA21" s="151"/>
      <c r="AB21" s="151"/>
      <c r="AC21" s="151"/>
      <c r="AD21" s="151"/>
      <c r="AE21" s="151" t="s">
        <v>108</v>
      </c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4" t="str">
        <f>C21</f>
        <v>2*1*0,25</v>
      </c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53" t="s">
        <v>102</v>
      </c>
      <c r="B22" s="160" t="s">
        <v>63</v>
      </c>
      <c r="C22" s="189" t="s">
        <v>64</v>
      </c>
      <c r="D22" s="163"/>
      <c r="E22" s="166"/>
      <c r="F22" s="169"/>
      <c r="G22" s="169">
        <f>SUMIF(AE23:AE23,"&lt;&gt;NOR",G23:G23)</f>
        <v>0</v>
      </c>
      <c r="H22" s="169"/>
      <c r="I22" s="169">
        <f>SUM(I23:I23)</f>
        <v>0</v>
      </c>
      <c r="J22" s="169"/>
      <c r="K22" s="169">
        <f>SUM(K23:K23)</f>
        <v>0</v>
      </c>
      <c r="L22" s="169"/>
      <c r="M22" s="169">
        <f>SUM(M23:M23)</f>
        <v>0</v>
      </c>
      <c r="N22" s="163"/>
      <c r="O22" s="163">
        <f>SUM(O23:O23)</f>
        <v>4.0000000000000002E-4</v>
      </c>
      <c r="P22" s="163"/>
      <c r="Q22" s="163">
        <f>SUM(Q23:Q23)</f>
        <v>0</v>
      </c>
      <c r="R22" s="163"/>
      <c r="S22" s="163"/>
      <c r="T22" s="164"/>
      <c r="U22" s="163">
        <f>SUM(U23:U23)</f>
        <v>4.1100000000000003</v>
      </c>
      <c r="AE22" t="s">
        <v>103</v>
      </c>
    </row>
    <row r="23" spans="1:60" outlineLevel="1" x14ac:dyDescent="0.2">
      <c r="A23" s="152">
        <v>5</v>
      </c>
      <c r="B23" s="159" t="s">
        <v>121</v>
      </c>
      <c r="C23" s="188" t="s">
        <v>122</v>
      </c>
      <c r="D23" s="161" t="s">
        <v>123</v>
      </c>
      <c r="E23" s="165">
        <v>1</v>
      </c>
      <c r="F23" s="167">
        <f>H23+J23</f>
        <v>0</v>
      </c>
      <c r="G23" s="168">
        <f>ROUND(E23*F23,2)</f>
        <v>0</v>
      </c>
      <c r="H23" s="168"/>
      <c r="I23" s="168">
        <f>ROUND(E23*H23,2)</f>
        <v>0</v>
      </c>
      <c r="J23" s="168"/>
      <c r="K23" s="168">
        <f>ROUND(E23*J23,2)</f>
        <v>0</v>
      </c>
      <c r="L23" s="168">
        <v>0</v>
      </c>
      <c r="M23" s="168">
        <f>G23*(1+L23/100)</f>
        <v>0</v>
      </c>
      <c r="N23" s="161">
        <v>4.0000000000000002E-4</v>
      </c>
      <c r="O23" s="161">
        <f>ROUND(E23*N23,5)</f>
        <v>4.0000000000000002E-4</v>
      </c>
      <c r="P23" s="161">
        <v>0</v>
      </c>
      <c r="Q23" s="161">
        <f>ROUND(E23*P23,5)</f>
        <v>0</v>
      </c>
      <c r="R23" s="161"/>
      <c r="S23" s="161"/>
      <c r="T23" s="162">
        <v>4.1100000000000003</v>
      </c>
      <c r="U23" s="161">
        <f>ROUND(E23*T23,2)</f>
        <v>4.1100000000000003</v>
      </c>
      <c r="V23" s="151"/>
      <c r="W23" s="151"/>
      <c r="X23" s="151"/>
      <c r="Y23" s="151"/>
      <c r="Z23" s="151"/>
      <c r="AA23" s="151"/>
      <c r="AB23" s="151"/>
      <c r="AC23" s="151"/>
      <c r="AD23" s="151"/>
      <c r="AE23" s="151" t="s">
        <v>107</v>
      </c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53" t="s">
        <v>102</v>
      </c>
      <c r="B24" s="160" t="s">
        <v>65</v>
      </c>
      <c r="C24" s="189" t="s">
        <v>66</v>
      </c>
      <c r="D24" s="163"/>
      <c r="E24" s="166"/>
      <c r="F24" s="169"/>
      <c r="G24" s="169">
        <f>SUMIF(AE25:AE28,"&lt;&gt;NOR",G25:G28)</f>
        <v>0</v>
      </c>
      <c r="H24" s="169"/>
      <c r="I24" s="169">
        <f>SUM(I25:I28)</f>
        <v>0</v>
      </c>
      <c r="J24" s="169"/>
      <c r="K24" s="169">
        <f>SUM(K25:K28)</f>
        <v>0</v>
      </c>
      <c r="L24" s="169"/>
      <c r="M24" s="169">
        <f>SUM(M25:M28)</f>
        <v>0</v>
      </c>
      <c r="N24" s="163"/>
      <c r="O24" s="163">
        <f>SUM(O25:O28)</f>
        <v>76.587519999999998</v>
      </c>
      <c r="P24" s="163"/>
      <c r="Q24" s="163">
        <f>SUM(Q25:Q28)</f>
        <v>0</v>
      </c>
      <c r="R24" s="163"/>
      <c r="S24" s="163"/>
      <c r="T24" s="164"/>
      <c r="U24" s="163">
        <f>SUM(U25:U28)</f>
        <v>26.74</v>
      </c>
      <c r="AE24" t="s">
        <v>103</v>
      </c>
    </row>
    <row r="25" spans="1:60" outlineLevel="1" x14ac:dyDescent="0.2">
      <c r="A25" s="152">
        <v>6</v>
      </c>
      <c r="B25" s="159" t="s">
        <v>124</v>
      </c>
      <c r="C25" s="188" t="s">
        <v>125</v>
      </c>
      <c r="D25" s="161" t="s">
        <v>114</v>
      </c>
      <c r="E25" s="165">
        <v>64</v>
      </c>
      <c r="F25" s="167">
        <f>H25+J25</f>
        <v>0</v>
      </c>
      <c r="G25" s="168">
        <f>ROUND(E25*F25,2)</f>
        <v>0</v>
      </c>
      <c r="H25" s="168"/>
      <c r="I25" s="168">
        <f>ROUND(E25*H25,2)</f>
        <v>0</v>
      </c>
      <c r="J25" s="168"/>
      <c r="K25" s="168">
        <f>ROUND(E25*J25,2)</f>
        <v>0</v>
      </c>
      <c r="L25" s="168">
        <v>0</v>
      </c>
      <c r="M25" s="168">
        <f>G25*(1+L25/100)</f>
        <v>0</v>
      </c>
      <c r="N25" s="161">
        <v>1.19668</v>
      </c>
      <c r="O25" s="161">
        <f>ROUND(E25*N25,5)</f>
        <v>76.587519999999998</v>
      </c>
      <c r="P25" s="161">
        <v>0</v>
      </c>
      <c r="Q25" s="161">
        <f>ROUND(E25*P25,5)</f>
        <v>0</v>
      </c>
      <c r="R25" s="161"/>
      <c r="S25" s="161"/>
      <c r="T25" s="162">
        <v>0.41786000000000001</v>
      </c>
      <c r="U25" s="161">
        <f>ROUND(E25*T25,2)</f>
        <v>26.74</v>
      </c>
      <c r="V25" s="151"/>
      <c r="W25" s="151"/>
      <c r="X25" s="151"/>
      <c r="Y25" s="151"/>
      <c r="Z25" s="151"/>
      <c r="AA25" s="151"/>
      <c r="AB25" s="151"/>
      <c r="AC25" s="151"/>
      <c r="AD25" s="151"/>
      <c r="AE25" s="151" t="s">
        <v>118</v>
      </c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 x14ac:dyDescent="0.2">
      <c r="A26" s="152"/>
      <c r="B26" s="159"/>
      <c r="C26" s="261" t="s">
        <v>126</v>
      </c>
      <c r="D26" s="262"/>
      <c r="E26" s="263"/>
      <c r="F26" s="264"/>
      <c r="G26" s="265"/>
      <c r="H26" s="168"/>
      <c r="I26" s="168"/>
      <c r="J26" s="168"/>
      <c r="K26" s="168"/>
      <c r="L26" s="168"/>
      <c r="M26" s="168"/>
      <c r="N26" s="161"/>
      <c r="O26" s="161"/>
      <c r="P26" s="161"/>
      <c r="Q26" s="161"/>
      <c r="R26" s="161"/>
      <c r="S26" s="161"/>
      <c r="T26" s="162"/>
      <c r="U26" s="161"/>
      <c r="V26" s="151"/>
      <c r="W26" s="151"/>
      <c r="X26" s="151"/>
      <c r="Y26" s="151"/>
      <c r="Z26" s="151"/>
      <c r="AA26" s="151"/>
      <c r="AB26" s="151"/>
      <c r="AC26" s="151"/>
      <c r="AD26" s="151"/>
      <c r="AE26" s="151" t="s">
        <v>108</v>
      </c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4" t="str">
        <f>C26</f>
        <v>Jedná se o finální povrchovou úpravu v místech prováděných výkopových prací, které jsou převážně prováděny na pozemní komunikaci vozovky, parkoviště</v>
      </c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2"/>
      <c r="B27" s="159"/>
      <c r="C27" s="261" t="s">
        <v>176</v>
      </c>
      <c r="D27" s="262"/>
      <c r="E27" s="263"/>
      <c r="F27" s="264"/>
      <c r="G27" s="265"/>
      <c r="H27" s="168"/>
      <c r="I27" s="168"/>
      <c r="J27" s="168"/>
      <c r="K27" s="168"/>
      <c r="L27" s="168"/>
      <c r="M27" s="168"/>
      <c r="N27" s="161"/>
      <c r="O27" s="161"/>
      <c r="P27" s="161"/>
      <c r="Q27" s="161"/>
      <c r="R27" s="161"/>
      <c r="S27" s="161"/>
      <c r="T27" s="162"/>
      <c r="U27" s="161"/>
      <c r="V27" s="151"/>
      <c r="W27" s="151"/>
      <c r="X27" s="151"/>
      <c r="Y27" s="151"/>
      <c r="Z27" s="151"/>
      <c r="AA27" s="151"/>
      <c r="AB27" s="151"/>
      <c r="AC27" s="151"/>
      <c r="AD27" s="151"/>
      <c r="AE27" s="151" t="s">
        <v>108</v>
      </c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4" t="str">
        <f>C27</f>
        <v>výpočet:</v>
      </c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2"/>
      <c r="B28" s="159"/>
      <c r="C28" s="261" t="s">
        <v>127</v>
      </c>
      <c r="D28" s="262"/>
      <c r="E28" s="263"/>
      <c r="F28" s="264"/>
      <c r="G28" s="265"/>
      <c r="H28" s="168"/>
      <c r="I28" s="168"/>
      <c r="J28" s="168"/>
      <c r="K28" s="168"/>
      <c r="L28" s="168"/>
      <c r="M28" s="168"/>
      <c r="N28" s="161"/>
      <c r="O28" s="161"/>
      <c r="P28" s="161"/>
      <c r="Q28" s="161"/>
      <c r="R28" s="161"/>
      <c r="S28" s="161"/>
      <c r="T28" s="162"/>
      <c r="U28" s="161"/>
      <c r="V28" s="151"/>
      <c r="W28" s="151"/>
      <c r="X28" s="151"/>
      <c r="Y28" s="151"/>
      <c r="Z28" s="151"/>
      <c r="AA28" s="151"/>
      <c r="AB28" s="151"/>
      <c r="AC28" s="151"/>
      <c r="AD28" s="151"/>
      <c r="AE28" s="151" t="s">
        <v>108</v>
      </c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4" t="str">
        <f>C28</f>
        <v>80*0,8</v>
      </c>
      <c r="BB28" s="151"/>
      <c r="BC28" s="151"/>
      <c r="BD28" s="151"/>
      <c r="BE28" s="151"/>
      <c r="BF28" s="151"/>
      <c r="BG28" s="151"/>
      <c r="BH28" s="151"/>
    </row>
    <row r="29" spans="1:60" x14ac:dyDescent="0.2">
      <c r="A29" s="153" t="s">
        <v>102</v>
      </c>
      <c r="B29" s="160" t="s">
        <v>67</v>
      </c>
      <c r="C29" s="189" t="s">
        <v>68</v>
      </c>
      <c r="D29" s="163"/>
      <c r="E29" s="166"/>
      <c r="F29" s="169"/>
      <c r="G29" s="169">
        <f>SUMIF(AE30:AE37,"&lt;&gt;NOR",G30:G37)</f>
        <v>0</v>
      </c>
      <c r="H29" s="169"/>
      <c r="I29" s="169">
        <f>SUM(I30:I37)</f>
        <v>0</v>
      </c>
      <c r="J29" s="169"/>
      <c r="K29" s="169">
        <f>SUM(K30:K37)</f>
        <v>0</v>
      </c>
      <c r="L29" s="169"/>
      <c r="M29" s="169">
        <f>SUM(M30:M37)</f>
        <v>0</v>
      </c>
      <c r="N29" s="163"/>
      <c r="O29" s="163">
        <f>SUM(O30:O37)</f>
        <v>90.896000000000001</v>
      </c>
      <c r="P29" s="163"/>
      <c r="Q29" s="163">
        <f>SUM(Q30:Q37)</f>
        <v>0</v>
      </c>
      <c r="R29" s="163"/>
      <c r="S29" s="163"/>
      <c r="T29" s="164"/>
      <c r="U29" s="163">
        <f>SUM(U30:U37)</f>
        <v>340.35</v>
      </c>
      <c r="AE29" t="s">
        <v>103</v>
      </c>
    </row>
    <row r="30" spans="1:60" outlineLevel="1" x14ac:dyDescent="0.2">
      <c r="A30" s="152">
        <v>7</v>
      </c>
      <c r="B30" s="159" t="s">
        <v>128</v>
      </c>
      <c r="C30" s="188" t="s">
        <v>129</v>
      </c>
      <c r="D30" s="161" t="s">
        <v>130</v>
      </c>
      <c r="E30" s="165">
        <v>100</v>
      </c>
      <c r="F30" s="167">
        <f>H30+J30</f>
        <v>0</v>
      </c>
      <c r="G30" s="168">
        <f>ROUND(E30*F30,2)</f>
        <v>0</v>
      </c>
      <c r="H30" s="168"/>
      <c r="I30" s="168">
        <f>ROUND(E30*H30,2)</f>
        <v>0</v>
      </c>
      <c r="J30" s="168"/>
      <c r="K30" s="168">
        <f>ROUND(E30*J30,2)</f>
        <v>0</v>
      </c>
      <c r="L30" s="168">
        <v>0</v>
      </c>
      <c r="M30" s="168">
        <f>G30*(1+L30/100)</f>
        <v>0</v>
      </c>
      <c r="N30" s="161">
        <v>0.90895999999999999</v>
      </c>
      <c r="O30" s="161">
        <f>ROUND(E30*N30,5)</f>
        <v>90.896000000000001</v>
      </c>
      <c r="P30" s="161">
        <v>0</v>
      </c>
      <c r="Q30" s="161">
        <f>ROUND(E30*P30,5)</f>
        <v>0</v>
      </c>
      <c r="R30" s="161"/>
      <c r="S30" s="161"/>
      <c r="T30" s="162">
        <v>3.4034499999999999</v>
      </c>
      <c r="U30" s="161">
        <f>ROUND(E30*T30,2)</f>
        <v>340.35</v>
      </c>
      <c r="V30" s="151"/>
      <c r="W30" s="151"/>
      <c r="X30" s="151"/>
      <c r="Y30" s="151"/>
      <c r="Z30" s="151"/>
      <c r="AA30" s="151"/>
      <c r="AB30" s="151"/>
      <c r="AC30" s="151"/>
      <c r="AD30" s="151"/>
      <c r="AE30" s="151" t="s">
        <v>118</v>
      </c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2"/>
      <c r="B31" s="159"/>
      <c r="C31" s="261" t="s">
        <v>131</v>
      </c>
      <c r="D31" s="262"/>
      <c r="E31" s="263"/>
      <c r="F31" s="264"/>
      <c r="G31" s="265"/>
      <c r="H31" s="168"/>
      <c r="I31" s="168"/>
      <c r="J31" s="168"/>
      <c r="K31" s="168"/>
      <c r="L31" s="168"/>
      <c r="M31" s="168"/>
      <c r="N31" s="161"/>
      <c r="O31" s="161"/>
      <c r="P31" s="161"/>
      <c r="Q31" s="161"/>
      <c r="R31" s="161"/>
      <c r="S31" s="161"/>
      <c r="T31" s="162"/>
      <c r="U31" s="161"/>
      <c r="V31" s="151"/>
      <c r="W31" s="151"/>
      <c r="X31" s="151"/>
      <c r="Y31" s="151"/>
      <c r="Z31" s="151"/>
      <c r="AA31" s="151"/>
      <c r="AB31" s="151"/>
      <c r="AC31" s="151"/>
      <c r="AD31" s="151"/>
      <c r="AE31" s="151" t="s">
        <v>108</v>
      </c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4" t="str">
        <f t="shared" ref="BA31:BA37" si="0">C31</f>
        <v>Jedná se o kompletní dodávku a montáž kanalizačního PVC potrubí DN 150mm</v>
      </c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152"/>
      <c r="B32" s="159"/>
      <c r="C32" s="261" t="s">
        <v>132</v>
      </c>
      <c r="D32" s="262"/>
      <c r="E32" s="263"/>
      <c r="F32" s="264"/>
      <c r="G32" s="265"/>
      <c r="H32" s="168"/>
      <c r="I32" s="168"/>
      <c r="J32" s="168"/>
      <c r="K32" s="168"/>
      <c r="L32" s="168"/>
      <c r="M32" s="168"/>
      <c r="N32" s="161"/>
      <c r="O32" s="161"/>
      <c r="P32" s="161"/>
      <c r="Q32" s="161"/>
      <c r="R32" s="161"/>
      <c r="S32" s="161"/>
      <c r="T32" s="162"/>
      <c r="U32" s="161"/>
      <c r="V32" s="151"/>
      <c r="W32" s="151"/>
      <c r="X32" s="151"/>
      <c r="Y32" s="151"/>
      <c r="Z32" s="151"/>
      <c r="AA32" s="151"/>
      <c r="AB32" s="151"/>
      <c r="AC32" s="151"/>
      <c r="AD32" s="151"/>
      <c r="AE32" s="151" t="s">
        <v>108</v>
      </c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4" t="str">
        <f t="shared" si="0"/>
        <v>Součástí této položky je provedení kanalizačního podsypu tl. 100mm po celé délce trasy uložení kanalizace</v>
      </c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2"/>
      <c r="B33" s="159"/>
      <c r="C33" s="261" t="s">
        <v>178</v>
      </c>
      <c r="D33" s="262"/>
      <c r="E33" s="263"/>
      <c r="F33" s="264"/>
      <c r="G33" s="265"/>
      <c r="H33" s="168"/>
      <c r="I33" s="168"/>
      <c r="J33" s="168"/>
      <c r="K33" s="168"/>
      <c r="L33" s="168"/>
      <c r="M33" s="168"/>
      <c r="N33" s="161"/>
      <c r="O33" s="161"/>
      <c r="P33" s="161"/>
      <c r="Q33" s="161"/>
      <c r="R33" s="161"/>
      <c r="S33" s="161"/>
      <c r="T33" s="162"/>
      <c r="U33" s="161"/>
      <c r="V33" s="151"/>
      <c r="W33" s="151"/>
      <c r="X33" s="151"/>
      <c r="Y33" s="151"/>
      <c r="Z33" s="151"/>
      <c r="AA33" s="151"/>
      <c r="AB33" s="151"/>
      <c r="AC33" s="151"/>
      <c r="AD33" s="151"/>
      <c r="AE33" s="151" t="s">
        <v>108</v>
      </c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4" t="str">
        <f t="shared" si="0"/>
        <v>Následně provedení obsypu kanalizace štěrkopískem 0/22 po celé délce trasy uložení kanalizace</v>
      </c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2"/>
      <c r="B34" s="159"/>
      <c r="C34" s="261" t="s">
        <v>179</v>
      </c>
      <c r="D34" s="262"/>
      <c r="E34" s="263"/>
      <c r="F34" s="264"/>
      <c r="G34" s="265"/>
      <c r="H34" s="168"/>
      <c r="I34" s="168"/>
      <c r="J34" s="168"/>
      <c r="K34" s="168"/>
      <c r="L34" s="168"/>
      <c r="M34" s="168"/>
      <c r="N34" s="161"/>
      <c r="O34" s="161"/>
      <c r="P34" s="161"/>
      <c r="Q34" s="161"/>
      <c r="R34" s="161"/>
      <c r="S34" s="161"/>
      <c r="T34" s="162"/>
      <c r="U34" s="161"/>
      <c r="V34" s="151"/>
      <c r="W34" s="151"/>
      <c r="X34" s="151"/>
      <c r="Y34" s="151"/>
      <c r="Z34" s="151"/>
      <c r="AA34" s="151"/>
      <c r="AB34" s="151"/>
      <c r="AC34" s="151"/>
      <c r="AD34" s="151"/>
      <c r="AE34" s="151" t="s">
        <v>108</v>
      </c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4" t="str">
        <f t="shared" si="0"/>
        <v>Zásyp jam, rýh, šachet se zhutněním</v>
      </c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2"/>
      <c r="B35" s="159"/>
      <c r="C35" s="261" t="s">
        <v>180</v>
      </c>
      <c r="D35" s="262"/>
      <c r="E35" s="263"/>
      <c r="F35" s="264"/>
      <c r="G35" s="265"/>
      <c r="H35" s="168"/>
      <c r="I35" s="168"/>
      <c r="J35" s="168"/>
      <c r="K35" s="168"/>
      <c r="L35" s="168"/>
      <c r="M35" s="168"/>
      <c r="N35" s="161"/>
      <c r="O35" s="161"/>
      <c r="P35" s="161"/>
      <c r="Q35" s="161"/>
      <c r="R35" s="161"/>
      <c r="S35" s="161"/>
      <c r="T35" s="162"/>
      <c r="U35" s="161"/>
      <c r="V35" s="151"/>
      <c r="W35" s="151"/>
      <c r="X35" s="151"/>
      <c r="Y35" s="151"/>
      <c r="Z35" s="151"/>
      <c r="AA35" s="151"/>
      <c r="AB35" s="151"/>
      <c r="AC35" s="151"/>
      <c r="AD35" s="151"/>
      <c r="AE35" s="151" t="s">
        <v>108</v>
      </c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4" t="str">
        <f t="shared" si="0"/>
        <v>výpočet výkopových prací</v>
      </c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2"/>
      <c r="B36" s="159"/>
      <c r="C36" s="261" t="s">
        <v>133</v>
      </c>
      <c r="D36" s="262"/>
      <c r="E36" s="263"/>
      <c r="F36" s="264"/>
      <c r="G36" s="265"/>
      <c r="H36" s="168"/>
      <c r="I36" s="168"/>
      <c r="J36" s="168"/>
      <c r="K36" s="168"/>
      <c r="L36" s="168"/>
      <c r="M36" s="168"/>
      <c r="N36" s="161"/>
      <c r="O36" s="161"/>
      <c r="P36" s="161"/>
      <c r="Q36" s="161"/>
      <c r="R36" s="161"/>
      <c r="S36" s="161"/>
      <c r="T36" s="162"/>
      <c r="U36" s="161"/>
      <c r="V36" s="151"/>
      <c r="W36" s="151"/>
      <c r="X36" s="151"/>
      <c r="Y36" s="151"/>
      <c r="Z36" s="151"/>
      <c r="AA36" s="151"/>
      <c r="AB36" s="151"/>
      <c r="AC36" s="151"/>
      <c r="AD36" s="151"/>
      <c r="AE36" s="151" t="s">
        <v>108</v>
      </c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4" t="str">
        <f t="shared" si="0"/>
        <v>43,18*0,8*2,44</v>
      </c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2"/>
      <c r="B37" s="159"/>
      <c r="C37" s="261" t="s">
        <v>134</v>
      </c>
      <c r="D37" s="262"/>
      <c r="E37" s="263"/>
      <c r="F37" s="264"/>
      <c r="G37" s="265"/>
      <c r="H37" s="168"/>
      <c r="I37" s="168"/>
      <c r="J37" s="168"/>
      <c r="K37" s="168"/>
      <c r="L37" s="168"/>
      <c r="M37" s="168"/>
      <c r="N37" s="161"/>
      <c r="O37" s="161"/>
      <c r="P37" s="161"/>
      <c r="Q37" s="161"/>
      <c r="R37" s="161"/>
      <c r="S37" s="161"/>
      <c r="T37" s="162"/>
      <c r="U37" s="161"/>
      <c r="V37" s="151"/>
      <c r="W37" s="151"/>
      <c r="X37" s="151"/>
      <c r="Y37" s="151"/>
      <c r="Z37" s="151"/>
      <c r="AA37" s="151"/>
      <c r="AB37" s="151"/>
      <c r="AC37" s="151"/>
      <c r="AD37" s="151"/>
      <c r="AE37" s="151" t="s">
        <v>108</v>
      </c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4" t="str">
        <f t="shared" si="0"/>
        <v>56,82*0,8*1,8</v>
      </c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53" t="s">
        <v>102</v>
      </c>
      <c r="B38" s="160" t="s">
        <v>69</v>
      </c>
      <c r="C38" s="189" t="s">
        <v>70</v>
      </c>
      <c r="D38" s="163"/>
      <c r="E38" s="166"/>
      <c r="F38" s="169"/>
      <c r="G38" s="169">
        <f>SUMIF(AE39:AE43,"&lt;&gt;NOR",G39:G43)</f>
        <v>0</v>
      </c>
      <c r="H38" s="169"/>
      <c r="I38" s="169">
        <f>SUM(I39:I43)</f>
        <v>0</v>
      </c>
      <c r="J38" s="169"/>
      <c r="K38" s="169">
        <f>SUM(K39:K43)</f>
        <v>0</v>
      </c>
      <c r="L38" s="169"/>
      <c r="M38" s="169">
        <f>SUM(M39:M43)</f>
        <v>0</v>
      </c>
      <c r="N38" s="163"/>
      <c r="O38" s="163">
        <f>SUM(O39:O43)</f>
        <v>0</v>
      </c>
      <c r="P38" s="163"/>
      <c r="Q38" s="163">
        <f>SUM(Q39:Q43)</f>
        <v>22.966000000000001</v>
      </c>
      <c r="R38" s="163"/>
      <c r="S38" s="163"/>
      <c r="T38" s="164"/>
      <c r="U38" s="163">
        <f>SUM(U39:U43)</f>
        <v>384.06</v>
      </c>
      <c r="AE38" t="s">
        <v>103</v>
      </c>
    </row>
    <row r="39" spans="1:60" outlineLevel="1" x14ac:dyDescent="0.2">
      <c r="A39" s="152">
        <v>8</v>
      </c>
      <c r="B39" s="159" t="s">
        <v>135</v>
      </c>
      <c r="C39" s="188" t="s">
        <v>136</v>
      </c>
      <c r="D39" s="161" t="s">
        <v>130</v>
      </c>
      <c r="E39" s="165">
        <v>100</v>
      </c>
      <c r="F39" s="167">
        <f>H39+J39</f>
        <v>0</v>
      </c>
      <c r="G39" s="168">
        <f>ROUND(E39*F39,2)</f>
        <v>0</v>
      </c>
      <c r="H39" s="168"/>
      <c r="I39" s="168">
        <f>ROUND(E39*H39,2)</f>
        <v>0</v>
      </c>
      <c r="J39" s="168"/>
      <c r="K39" s="168">
        <f>ROUND(E39*J39,2)</f>
        <v>0</v>
      </c>
      <c r="L39" s="168">
        <v>0</v>
      </c>
      <c r="M39" s="168">
        <f>G39*(1+L39/100)</f>
        <v>0</v>
      </c>
      <c r="N39" s="161">
        <v>0</v>
      </c>
      <c r="O39" s="161">
        <f>ROUND(E39*N39,5)</f>
        <v>0</v>
      </c>
      <c r="P39" s="161">
        <v>0.22966</v>
      </c>
      <c r="Q39" s="161">
        <f>ROUND(E39*P39,5)</f>
        <v>22.966000000000001</v>
      </c>
      <c r="R39" s="161"/>
      <c r="S39" s="161"/>
      <c r="T39" s="162">
        <v>3.8405499999999999</v>
      </c>
      <c r="U39" s="161">
        <f>ROUND(E39*T39,2)</f>
        <v>384.06</v>
      </c>
      <c r="V39" s="151"/>
      <c r="W39" s="151"/>
      <c r="X39" s="151"/>
      <c r="Y39" s="151"/>
      <c r="Z39" s="151"/>
      <c r="AA39" s="151"/>
      <c r="AB39" s="151"/>
      <c r="AC39" s="151"/>
      <c r="AD39" s="151"/>
      <c r="AE39" s="151" t="s">
        <v>118</v>
      </c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2"/>
      <c r="B40" s="159"/>
      <c r="C40" s="261" t="s">
        <v>137</v>
      </c>
      <c r="D40" s="262"/>
      <c r="E40" s="263"/>
      <c r="F40" s="264"/>
      <c r="G40" s="265"/>
      <c r="H40" s="168"/>
      <c r="I40" s="168"/>
      <c r="J40" s="168"/>
      <c r="K40" s="168"/>
      <c r="L40" s="168"/>
      <c r="M40" s="168"/>
      <c r="N40" s="161"/>
      <c r="O40" s="161"/>
      <c r="P40" s="161"/>
      <c r="Q40" s="161"/>
      <c r="R40" s="161"/>
      <c r="S40" s="161"/>
      <c r="T40" s="162"/>
      <c r="U40" s="161"/>
      <c r="V40" s="151"/>
      <c r="W40" s="151"/>
      <c r="X40" s="151"/>
      <c r="Y40" s="151"/>
      <c r="Z40" s="151"/>
      <c r="AA40" s="151"/>
      <c r="AB40" s="151"/>
      <c r="AC40" s="151"/>
      <c r="AD40" s="151"/>
      <c r="AE40" s="151" t="s">
        <v>108</v>
      </c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4" t="str">
        <f>C40</f>
        <v>Jedná se o kompletní demontáž stávající ležaté kameninové kanalizace DN 150mm</v>
      </c>
      <c r="BB40" s="151"/>
      <c r="BC40" s="151"/>
      <c r="BD40" s="151"/>
      <c r="BE40" s="151"/>
      <c r="BF40" s="151"/>
      <c r="BG40" s="151"/>
      <c r="BH40" s="151"/>
    </row>
    <row r="41" spans="1:60" ht="22.5" outlineLevel="1" x14ac:dyDescent="0.2">
      <c r="A41" s="152"/>
      <c r="B41" s="159"/>
      <c r="C41" s="261" t="s">
        <v>181</v>
      </c>
      <c r="D41" s="262"/>
      <c r="E41" s="263"/>
      <c r="F41" s="264"/>
      <c r="G41" s="265"/>
      <c r="H41" s="168"/>
      <c r="I41" s="168"/>
      <c r="J41" s="168"/>
      <c r="K41" s="168"/>
      <c r="L41" s="168"/>
      <c r="M41" s="168"/>
      <c r="N41" s="161"/>
      <c r="O41" s="161"/>
      <c r="P41" s="161"/>
      <c r="Q41" s="161"/>
      <c r="R41" s="161"/>
      <c r="S41" s="161"/>
      <c r="T41" s="162"/>
      <c r="U41" s="161"/>
      <c r="V41" s="151"/>
      <c r="W41" s="151"/>
      <c r="X41" s="151"/>
      <c r="Y41" s="151"/>
      <c r="Z41" s="151"/>
      <c r="AA41" s="151"/>
      <c r="AB41" s="151"/>
      <c r="AC41" s="151"/>
      <c r="AD41" s="151"/>
      <c r="AE41" s="151" t="s">
        <v>108</v>
      </c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4" t="str">
        <f>C41</f>
        <v>Součástí této položky je provedení výkopových prací v místech uložení kanalizace, vodorovné přemístění zeminy a následné srovnání povrchu výkopu včetně zhutnění</v>
      </c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2"/>
      <c r="B42" s="159"/>
      <c r="C42" s="261" t="s">
        <v>182</v>
      </c>
      <c r="D42" s="262"/>
      <c r="E42" s="263"/>
      <c r="F42" s="264"/>
      <c r="G42" s="265"/>
      <c r="H42" s="168"/>
      <c r="I42" s="168"/>
      <c r="J42" s="168"/>
      <c r="K42" s="168"/>
      <c r="L42" s="168"/>
      <c r="M42" s="168"/>
      <c r="N42" s="161"/>
      <c r="O42" s="161"/>
      <c r="P42" s="161"/>
      <c r="Q42" s="161"/>
      <c r="R42" s="161"/>
      <c r="S42" s="161"/>
      <c r="T42" s="162"/>
      <c r="U42" s="161"/>
      <c r="V42" s="151"/>
      <c r="W42" s="151"/>
      <c r="X42" s="151"/>
      <c r="Y42" s="151"/>
      <c r="Z42" s="151"/>
      <c r="AA42" s="151"/>
      <c r="AB42" s="151"/>
      <c r="AC42" s="151"/>
      <c r="AD42" s="151"/>
      <c r="AE42" s="151" t="s">
        <v>108</v>
      </c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4" t="str">
        <f>C42</f>
        <v>Položka obsahuje demontáž současného odlučovače tuků</v>
      </c>
      <c r="BB42" s="151"/>
      <c r="BC42" s="151"/>
      <c r="BD42" s="151"/>
      <c r="BE42" s="151"/>
      <c r="BF42" s="151"/>
      <c r="BG42" s="151"/>
      <c r="BH42" s="151"/>
    </row>
    <row r="43" spans="1:60" ht="22.5" outlineLevel="1" x14ac:dyDescent="0.2">
      <c r="A43" s="152"/>
      <c r="B43" s="159"/>
      <c r="C43" s="261" t="s">
        <v>138</v>
      </c>
      <c r="D43" s="262"/>
      <c r="E43" s="263"/>
      <c r="F43" s="264"/>
      <c r="G43" s="265"/>
      <c r="H43" s="168"/>
      <c r="I43" s="168"/>
      <c r="J43" s="168"/>
      <c r="K43" s="168"/>
      <c r="L43" s="168"/>
      <c r="M43" s="168"/>
      <c r="N43" s="161"/>
      <c r="O43" s="161"/>
      <c r="P43" s="161"/>
      <c r="Q43" s="161"/>
      <c r="R43" s="161"/>
      <c r="S43" s="161"/>
      <c r="T43" s="162"/>
      <c r="U43" s="161"/>
      <c r="V43" s="151"/>
      <c r="W43" s="151"/>
      <c r="X43" s="151"/>
      <c r="Y43" s="151"/>
      <c r="Z43" s="151"/>
      <c r="AA43" s="151"/>
      <c r="AB43" s="151"/>
      <c r="AC43" s="151"/>
      <c r="AD43" s="151"/>
      <c r="AE43" s="151" t="s">
        <v>108</v>
      </c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4" t="str">
        <f>C43</f>
        <v>Součástí této položky nebudou zhotovitelem oceněny výkopové práce, které jsou obsaženy v položce 831 35 - 0012 RA0</v>
      </c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53" t="s">
        <v>102</v>
      </c>
      <c r="B44" s="160" t="s">
        <v>71</v>
      </c>
      <c r="C44" s="189" t="s">
        <v>72</v>
      </c>
      <c r="D44" s="163"/>
      <c r="E44" s="166"/>
      <c r="F44" s="169"/>
      <c r="G44" s="169">
        <f>SUMIF(AE45:AE48,"&lt;&gt;NOR",G45:G48)</f>
        <v>0</v>
      </c>
      <c r="H44" s="169"/>
      <c r="I44" s="169">
        <f>SUM(I45:I48)</f>
        <v>0</v>
      </c>
      <c r="J44" s="169"/>
      <c r="K44" s="169">
        <f>SUM(K45:K48)</f>
        <v>0</v>
      </c>
      <c r="L44" s="169"/>
      <c r="M44" s="169">
        <f>SUM(M45:M48)</f>
        <v>0</v>
      </c>
      <c r="N44" s="163"/>
      <c r="O44" s="163">
        <f>SUM(O45:O48)</f>
        <v>1E-3</v>
      </c>
      <c r="P44" s="163"/>
      <c r="Q44" s="163">
        <f>SUM(Q45:Q48)</f>
        <v>0</v>
      </c>
      <c r="R44" s="163"/>
      <c r="S44" s="163"/>
      <c r="T44" s="164"/>
      <c r="U44" s="163">
        <f>SUM(U45:U48)</f>
        <v>25.7</v>
      </c>
      <c r="AE44" t="s">
        <v>103</v>
      </c>
    </row>
    <row r="45" spans="1:60" outlineLevel="1" x14ac:dyDescent="0.2">
      <c r="A45" s="152">
        <v>9</v>
      </c>
      <c r="B45" s="159" t="s">
        <v>139</v>
      </c>
      <c r="C45" s="188" t="s">
        <v>188</v>
      </c>
      <c r="D45" s="161" t="s">
        <v>130</v>
      </c>
      <c r="E45" s="165">
        <v>160</v>
      </c>
      <c r="F45" s="167">
        <f>H45+J45</f>
        <v>0</v>
      </c>
      <c r="G45" s="168">
        <f>ROUND(E45*F45,2)</f>
        <v>0</v>
      </c>
      <c r="H45" s="168"/>
      <c r="I45" s="168">
        <f>ROUND(E45*H45,2)</f>
        <v>0</v>
      </c>
      <c r="J45" s="168"/>
      <c r="K45" s="168">
        <f>ROUND(E45*J45,2)</f>
        <v>0</v>
      </c>
      <c r="L45" s="168">
        <v>0</v>
      </c>
      <c r="M45" s="168">
        <f>G45*(1+L45/100)</f>
        <v>0</v>
      </c>
      <c r="N45" s="161">
        <v>0</v>
      </c>
      <c r="O45" s="161">
        <f>ROUND(E45*N45,5)</f>
        <v>0</v>
      </c>
      <c r="P45" s="161">
        <v>0</v>
      </c>
      <c r="Q45" s="161">
        <f>ROUND(E45*P45,5)</f>
        <v>0</v>
      </c>
      <c r="R45" s="161"/>
      <c r="S45" s="161"/>
      <c r="T45" s="162">
        <v>0.14499999999999999</v>
      </c>
      <c r="U45" s="161">
        <f>ROUND(E45*T45,2)</f>
        <v>23.2</v>
      </c>
      <c r="V45" s="151"/>
      <c r="W45" s="151"/>
      <c r="X45" s="151"/>
      <c r="Y45" s="151"/>
      <c r="Z45" s="151"/>
      <c r="AA45" s="151"/>
      <c r="AB45" s="151"/>
      <c r="AC45" s="151"/>
      <c r="AD45" s="151"/>
      <c r="AE45" s="151" t="s">
        <v>107</v>
      </c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2"/>
      <c r="B46" s="159"/>
      <c r="C46" s="261" t="s">
        <v>176</v>
      </c>
      <c r="D46" s="262"/>
      <c r="E46" s="263"/>
      <c r="F46" s="264"/>
      <c r="G46" s="265"/>
      <c r="H46" s="168"/>
      <c r="I46" s="168"/>
      <c r="J46" s="168"/>
      <c r="K46" s="168"/>
      <c r="L46" s="168"/>
      <c r="M46" s="168"/>
      <c r="N46" s="161"/>
      <c r="O46" s="161"/>
      <c r="P46" s="161"/>
      <c r="Q46" s="161"/>
      <c r="R46" s="161"/>
      <c r="S46" s="161"/>
      <c r="T46" s="162"/>
      <c r="U46" s="161"/>
      <c r="V46" s="151"/>
      <c r="W46" s="151"/>
      <c r="X46" s="151"/>
      <c r="Y46" s="151"/>
      <c r="Z46" s="151"/>
      <c r="AA46" s="151"/>
      <c r="AB46" s="151"/>
      <c r="AC46" s="151"/>
      <c r="AD46" s="151"/>
      <c r="AE46" s="151" t="s">
        <v>108</v>
      </c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4" t="str">
        <f>C46</f>
        <v>výpočet:</v>
      </c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2"/>
      <c r="B47" s="159"/>
      <c r="C47" s="261" t="s">
        <v>140</v>
      </c>
      <c r="D47" s="262"/>
      <c r="E47" s="263"/>
      <c r="F47" s="264"/>
      <c r="G47" s="265"/>
      <c r="H47" s="168"/>
      <c r="I47" s="168"/>
      <c r="J47" s="168"/>
      <c r="K47" s="168"/>
      <c r="L47" s="168"/>
      <c r="M47" s="168"/>
      <c r="N47" s="161"/>
      <c r="O47" s="161"/>
      <c r="P47" s="161"/>
      <c r="Q47" s="161"/>
      <c r="R47" s="161"/>
      <c r="S47" s="161"/>
      <c r="T47" s="162"/>
      <c r="U47" s="161"/>
      <c r="V47" s="151"/>
      <c r="W47" s="151"/>
      <c r="X47" s="151"/>
      <c r="Y47" s="151"/>
      <c r="Z47" s="151"/>
      <c r="AA47" s="151"/>
      <c r="AB47" s="151"/>
      <c r="AC47" s="151"/>
      <c r="AD47" s="151"/>
      <c r="AE47" s="151" t="s">
        <v>108</v>
      </c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4" t="str">
        <f>C47</f>
        <v>80*2</v>
      </c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2">
        <v>10</v>
      </c>
      <c r="B48" s="159" t="s">
        <v>141</v>
      </c>
      <c r="C48" s="188" t="s">
        <v>142</v>
      </c>
      <c r="D48" s="161" t="s">
        <v>114</v>
      </c>
      <c r="E48" s="165">
        <v>50</v>
      </c>
      <c r="F48" s="167">
        <f>H48+J48</f>
        <v>0</v>
      </c>
      <c r="G48" s="168">
        <f>ROUND(E48*F48,2)</f>
        <v>0</v>
      </c>
      <c r="H48" s="168"/>
      <c r="I48" s="168">
        <f>ROUND(E48*H48,2)</f>
        <v>0</v>
      </c>
      <c r="J48" s="168"/>
      <c r="K48" s="168">
        <f>ROUND(E48*J48,2)</f>
        <v>0</v>
      </c>
      <c r="L48" s="168">
        <v>0</v>
      </c>
      <c r="M48" s="168">
        <f>G48*(1+L48/100)</f>
        <v>0</v>
      </c>
      <c r="N48" s="161">
        <v>2.0000000000000002E-5</v>
      </c>
      <c r="O48" s="161">
        <f>ROUND(E48*N48,5)</f>
        <v>1E-3</v>
      </c>
      <c r="P48" s="161">
        <v>0</v>
      </c>
      <c r="Q48" s="161">
        <f>ROUND(E48*P48,5)</f>
        <v>0</v>
      </c>
      <c r="R48" s="161"/>
      <c r="S48" s="161"/>
      <c r="T48" s="162">
        <v>0.05</v>
      </c>
      <c r="U48" s="161">
        <f>ROUND(E48*T48,2)</f>
        <v>2.5</v>
      </c>
      <c r="V48" s="151"/>
      <c r="W48" s="151"/>
      <c r="X48" s="151"/>
      <c r="Y48" s="151"/>
      <c r="Z48" s="151"/>
      <c r="AA48" s="151"/>
      <c r="AB48" s="151"/>
      <c r="AC48" s="151"/>
      <c r="AD48" s="151"/>
      <c r="AE48" s="151" t="s">
        <v>107</v>
      </c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x14ac:dyDescent="0.2">
      <c r="A49" s="153" t="s">
        <v>102</v>
      </c>
      <c r="B49" s="160" t="s">
        <v>73</v>
      </c>
      <c r="C49" s="189" t="s">
        <v>74</v>
      </c>
      <c r="D49" s="163"/>
      <c r="E49" s="166"/>
      <c r="F49" s="169"/>
      <c r="G49" s="169">
        <f>SUMIF(AE50:AE54,"&lt;&gt;NOR",G50:G54)</f>
        <v>0</v>
      </c>
      <c r="H49" s="169"/>
      <c r="I49" s="169">
        <f>SUM(I50:I54)</f>
        <v>0</v>
      </c>
      <c r="J49" s="169"/>
      <c r="K49" s="169">
        <f>SUM(K50:K54)</f>
        <v>0</v>
      </c>
      <c r="L49" s="169"/>
      <c r="M49" s="169">
        <f>SUM(M50:M54)</f>
        <v>0</v>
      </c>
      <c r="N49" s="163"/>
      <c r="O49" s="163">
        <f>SUM(O50:O54)</f>
        <v>0</v>
      </c>
      <c r="P49" s="163"/>
      <c r="Q49" s="163">
        <f>SUM(Q50:Q54)</f>
        <v>0</v>
      </c>
      <c r="R49" s="163"/>
      <c r="S49" s="163"/>
      <c r="T49" s="164"/>
      <c r="U49" s="163">
        <f>SUM(U50:U54)</f>
        <v>2.62</v>
      </c>
      <c r="AE49" t="s">
        <v>103</v>
      </c>
    </row>
    <row r="50" spans="1:60" outlineLevel="1" x14ac:dyDescent="0.2">
      <c r="A50" s="152">
        <v>11</v>
      </c>
      <c r="B50" s="159" t="s">
        <v>143</v>
      </c>
      <c r="C50" s="188" t="s">
        <v>144</v>
      </c>
      <c r="D50" s="161" t="s">
        <v>145</v>
      </c>
      <c r="E50" s="165">
        <v>5.35</v>
      </c>
      <c r="F50" s="167">
        <f>H50+J50</f>
        <v>0</v>
      </c>
      <c r="G50" s="168">
        <f>ROUND(E50*F50,2)</f>
        <v>0</v>
      </c>
      <c r="H50" s="168"/>
      <c r="I50" s="168">
        <f>ROUND(E50*H50,2)</f>
        <v>0</v>
      </c>
      <c r="J50" s="168"/>
      <c r="K50" s="168">
        <f>ROUND(E50*J50,2)</f>
        <v>0</v>
      </c>
      <c r="L50" s="168">
        <v>0</v>
      </c>
      <c r="M50" s="168">
        <f>G50*(1+L50/100)</f>
        <v>0</v>
      </c>
      <c r="N50" s="161">
        <v>0</v>
      </c>
      <c r="O50" s="161">
        <f>ROUND(E50*N50,5)</f>
        <v>0</v>
      </c>
      <c r="P50" s="161">
        <v>0</v>
      </c>
      <c r="Q50" s="161">
        <f>ROUND(E50*P50,5)</f>
        <v>0</v>
      </c>
      <c r="R50" s="161"/>
      <c r="S50" s="161"/>
      <c r="T50" s="162">
        <v>0.49</v>
      </c>
      <c r="U50" s="161">
        <f>ROUND(E50*T50,2)</f>
        <v>2.62</v>
      </c>
      <c r="V50" s="151"/>
      <c r="W50" s="151"/>
      <c r="X50" s="151"/>
      <c r="Y50" s="151"/>
      <c r="Z50" s="151"/>
      <c r="AA50" s="151"/>
      <c r="AB50" s="151"/>
      <c r="AC50" s="151"/>
      <c r="AD50" s="151"/>
      <c r="AE50" s="151" t="s">
        <v>107</v>
      </c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2">
        <v>12</v>
      </c>
      <c r="B51" s="159" t="s">
        <v>146</v>
      </c>
      <c r="C51" s="188" t="s">
        <v>147</v>
      </c>
      <c r="D51" s="161" t="s">
        <v>145</v>
      </c>
      <c r="E51" s="165">
        <v>74.900000000000006</v>
      </c>
      <c r="F51" s="167">
        <f>H51+J51</f>
        <v>0</v>
      </c>
      <c r="G51" s="168">
        <f>ROUND(E51*F51,2)</f>
        <v>0</v>
      </c>
      <c r="H51" s="168"/>
      <c r="I51" s="168">
        <f>ROUND(E51*H51,2)</f>
        <v>0</v>
      </c>
      <c r="J51" s="168"/>
      <c r="K51" s="168">
        <f>ROUND(E51*J51,2)</f>
        <v>0</v>
      </c>
      <c r="L51" s="168">
        <v>0</v>
      </c>
      <c r="M51" s="168">
        <f>G51*(1+L51/100)</f>
        <v>0</v>
      </c>
      <c r="N51" s="161">
        <v>0</v>
      </c>
      <c r="O51" s="161">
        <f>ROUND(E51*N51,5)</f>
        <v>0</v>
      </c>
      <c r="P51" s="161">
        <v>0</v>
      </c>
      <c r="Q51" s="161">
        <f>ROUND(E51*P51,5)</f>
        <v>0</v>
      </c>
      <c r="R51" s="161"/>
      <c r="S51" s="161"/>
      <c r="T51" s="162">
        <v>0</v>
      </c>
      <c r="U51" s="161">
        <f>ROUND(E51*T51,2)</f>
        <v>0</v>
      </c>
      <c r="V51" s="151"/>
      <c r="W51" s="151"/>
      <c r="X51" s="151"/>
      <c r="Y51" s="151"/>
      <c r="Z51" s="151"/>
      <c r="AA51" s="151"/>
      <c r="AB51" s="151"/>
      <c r="AC51" s="151"/>
      <c r="AD51" s="151"/>
      <c r="AE51" s="151" t="s">
        <v>107</v>
      </c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ht="22.5" outlineLevel="1" x14ac:dyDescent="0.2">
      <c r="A52" s="152">
        <v>13</v>
      </c>
      <c r="B52" s="159" t="s">
        <v>148</v>
      </c>
      <c r="C52" s="188" t="s">
        <v>149</v>
      </c>
      <c r="D52" s="161" t="s">
        <v>145</v>
      </c>
      <c r="E52" s="165">
        <v>5.35</v>
      </c>
      <c r="F52" s="167">
        <f>H52+J52</f>
        <v>0</v>
      </c>
      <c r="G52" s="168">
        <f>ROUND(E52*F52,2)</f>
        <v>0</v>
      </c>
      <c r="H52" s="168"/>
      <c r="I52" s="168">
        <f>ROUND(E52*H52,2)</f>
        <v>0</v>
      </c>
      <c r="J52" s="168"/>
      <c r="K52" s="168">
        <f>ROUND(E52*J52,2)</f>
        <v>0</v>
      </c>
      <c r="L52" s="168">
        <v>0</v>
      </c>
      <c r="M52" s="168">
        <f>G52*(1+L52/100)</f>
        <v>0</v>
      </c>
      <c r="N52" s="161">
        <v>0</v>
      </c>
      <c r="O52" s="161">
        <f>ROUND(E52*N52,5)</f>
        <v>0</v>
      </c>
      <c r="P52" s="161">
        <v>0</v>
      </c>
      <c r="Q52" s="161">
        <f>ROUND(E52*P52,5)</f>
        <v>0</v>
      </c>
      <c r="R52" s="161"/>
      <c r="S52" s="161"/>
      <c r="T52" s="162">
        <v>0</v>
      </c>
      <c r="U52" s="161">
        <f>ROUND(E52*T52,2)</f>
        <v>0</v>
      </c>
      <c r="V52" s="151"/>
      <c r="W52" s="151"/>
      <c r="X52" s="151"/>
      <c r="Y52" s="151"/>
      <c r="Z52" s="151"/>
      <c r="AA52" s="151"/>
      <c r="AB52" s="151"/>
      <c r="AC52" s="151"/>
      <c r="AD52" s="151"/>
      <c r="AE52" s="151" t="s">
        <v>107</v>
      </c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 x14ac:dyDescent="0.2">
      <c r="A53" s="152">
        <v>14</v>
      </c>
      <c r="B53" s="159" t="s">
        <v>150</v>
      </c>
      <c r="C53" s="188" t="s">
        <v>151</v>
      </c>
      <c r="D53" s="161" t="s">
        <v>145</v>
      </c>
      <c r="E53" s="165">
        <v>0.2</v>
      </c>
      <c r="F53" s="167">
        <f>H53+J53</f>
        <v>0</v>
      </c>
      <c r="G53" s="168">
        <f>ROUND(E53*F53,2)</f>
        <v>0</v>
      </c>
      <c r="H53" s="168"/>
      <c r="I53" s="168">
        <f>ROUND(E53*H53,2)</f>
        <v>0</v>
      </c>
      <c r="J53" s="168"/>
      <c r="K53" s="168">
        <f>ROUND(E53*J53,2)</f>
        <v>0</v>
      </c>
      <c r="L53" s="168">
        <v>0</v>
      </c>
      <c r="M53" s="168">
        <f>G53*(1+L53/100)</f>
        <v>0</v>
      </c>
      <c r="N53" s="161">
        <v>0</v>
      </c>
      <c r="O53" s="161">
        <f>ROUND(E53*N53,5)</f>
        <v>0</v>
      </c>
      <c r="P53" s="161">
        <v>0</v>
      </c>
      <c r="Q53" s="161">
        <f>ROUND(E53*P53,5)</f>
        <v>0</v>
      </c>
      <c r="R53" s="161"/>
      <c r="S53" s="161"/>
      <c r="T53" s="162">
        <v>0</v>
      </c>
      <c r="U53" s="161">
        <f>ROUND(E53*T53,2)</f>
        <v>0</v>
      </c>
      <c r="V53" s="151"/>
      <c r="W53" s="151"/>
      <c r="X53" s="151"/>
      <c r="Y53" s="151"/>
      <c r="Z53" s="151"/>
      <c r="AA53" s="151"/>
      <c r="AB53" s="151"/>
      <c r="AC53" s="151"/>
      <c r="AD53" s="151"/>
      <c r="AE53" s="151" t="s">
        <v>107</v>
      </c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2"/>
      <c r="B54" s="159"/>
      <c r="C54" s="261" t="s">
        <v>152</v>
      </c>
      <c r="D54" s="262"/>
      <c r="E54" s="263"/>
      <c r="F54" s="264"/>
      <c r="G54" s="265"/>
      <c r="H54" s="168"/>
      <c r="I54" s="168"/>
      <c r="J54" s="168"/>
      <c r="K54" s="168"/>
      <c r="L54" s="168"/>
      <c r="M54" s="168"/>
      <c r="N54" s="161"/>
      <c r="O54" s="161"/>
      <c r="P54" s="161"/>
      <c r="Q54" s="161"/>
      <c r="R54" s="161"/>
      <c r="S54" s="161"/>
      <c r="T54" s="162"/>
      <c r="U54" s="161"/>
      <c r="V54" s="151"/>
      <c r="W54" s="151"/>
      <c r="X54" s="151"/>
      <c r="Y54" s="151"/>
      <c r="Z54" s="151"/>
      <c r="AA54" s="151"/>
      <c r="AB54" s="151"/>
      <c r="AC54" s="151"/>
      <c r="AD54" s="151"/>
      <c r="AE54" s="151" t="s">
        <v>108</v>
      </c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4" t="str">
        <f>C54</f>
        <v>Likvidace tuků ( odpad kat.č. 19 08 09 )</v>
      </c>
      <c r="BB54" s="151"/>
      <c r="BC54" s="151"/>
      <c r="BD54" s="151"/>
      <c r="BE54" s="151"/>
      <c r="BF54" s="151"/>
      <c r="BG54" s="151"/>
      <c r="BH54" s="151"/>
    </row>
    <row r="55" spans="1:60" x14ac:dyDescent="0.2">
      <c r="A55" s="153" t="s">
        <v>102</v>
      </c>
      <c r="B55" s="160" t="s">
        <v>75</v>
      </c>
      <c r="C55" s="189" t="s">
        <v>27</v>
      </c>
      <c r="D55" s="163"/>
      <c r="E55" s="166"/>
      <c r="F55" s="169"/>
      <c r="G55" s="169">
        <f>SUMIF(AE56:AE67,"&lt;&gt;NOR",G56:G67)</f>
        <v>0</v>
      </c>
      <c r="H55" s="169"/>
      <c r="I55" s="169">
        <f>SUM(I56:I67)</f>
        <v>0</v>
      </c>
      <c r="J55" s="169"/>
      <c r="K55" s="169">
        <f>SUM(K56:K67)</f>
        <v>0</v>
      </c>
      <c r="L55" s="169"/>
      <c r="M55" s="169">
        <f>SUM(M56:M67)</f>
        <v>0</v>
      </c>
      <c r="N55" s="163"/>
      <c r="O55" s="163">
        <f>SUM(O56:O67)</f>
        <v>0</v>
      </c>
      <c r="P55" s="163"/>
      <c r="Q55" s="163">
        <f>SUM(Q56:Q67)</f>
        <v>0</v>
      </c>
      <c r="R55" s="163"/>
      <c r="S55" s="163"/>
      <c r="T55" s="164"/>
      <c r="U55" s="163">
        <f>SUM(U56:U67)</f>
        <v>0</v>
      </c>
      <c r="AE55" t="s">
        <v>103</v>
      </c>
    </row>
    <row r="56" spans="1:60" outlineLevel="1" x14ac:dyDescent="0.2">
      <c r="A56" s="152">
        <v>15</v>
      </c>
      <c r="B56" s="159" t="s">
        <v>153</v>
      </c>
      <c r="C56" s="188" t="s">
        <v>154</v>
      </c>
      <c r="D56" s="161" t="s">
        <v>155</v>
      </c>
      <c r="E56" s="165">
        <v>3</v>
      </c>
      <c r="F56" s="167">
        <f>H56+J56</f>
        <v>0</v>
      </c>
      <c r="G56" s="168">
        <f>ROUND(E56*F56,2)</f>
        <v>0</v>
      </c>
      <c r="H56" s="168"/>
      <c r="I56" s="168">
        <f>ROUND(E56*H56,2)</f>
        <v>0</v>
      </c>
      <c r="J56" s="168"/>
      <c r="K56" s="168">
        <f>ROUND(E56*J56,2)</f>
        <v>0</v>
      </c>
      <c r="L56" s="168">
        <v>0</v>
      </c>
      <c r="M56" s="168">
        <f>G56*(1+L56/100)</f>
        <v>0</v>
      </c>
      <c r="N56" s="161">
        <v>0</v>
      </c>
      <c r="O56" s="161">
        <f>ROUND(E56*N56,5)</f>
        <v>0</v>
      </c>
      <c r="P56" s="161">
        <v>0</v>
      </c>
      <c r="Q56" s="161">
        <f>ROUND(E56*P56,5)</f>
        <v>0</v>
      </c>
      <c r="R56" s="161"/>
      <c r="S56" s="161"/>
      <c r="T56" s="162">
        <v>0</v>
      </c>
      <c r="U56" s="161">
        <f>ROUND(E56*T56,2)</f>
        <v>0</v>
      </c>
      <c r="V56" s="151"/>
      <c r="W56" s="151"/>
      <c r="X56" s="151"/>
      <c r="Y56" s="151"/>
      <c r="Z56" s="151"/>
      <c r="AA56" s="151"/>
      <c r="AB56" s="151"/>
      <c r="AC56" s="151"/>
      <c r="AD56" s="151"/>
      <c r="AE56" s="151" t="s">
        <v>107</v>
      </c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ht="22.5" outlineLevel="1" x14ac:dyDescent="0.2">
      <c r="A57" s="152"/>
      <c r="B57" s="159"/>
      <c r="C57" s="261" t="s">
        <v>156</v>
      </c>
      <c r="D57" s="262"/>
      <c r="E57" s="263"/>
      <c r="F57" s="264"/>
      <c r="G57" s="265"/>
      <c r="H57" s="168"/>
      <c r="I57" s="168"/>
      <c r="J57" s="168"/>
      <c r="K57" s="168"/>
      <c r="L57" s="168"/>
      <c r="M57" s="168"/>
      <c r="N57" s="161"/>
      <c r="O57" s="161"/>
      <c r="P57" s="161"/>
      <c r="Q57" s="161"/>
      <c r="R57" s="161"/>
      <c r="S57" s="161"/>
      <c r="T57" s="162"/>
      <c r="U57" s="161"/>
      <c r="V57" s="151"/>
      <c r="W57" s="151"/>
      <c r="X57" s="151"/>
      <c r="Y57" s="151"/>
      <c r="Z57" s="151"/>
      <c r="AA57" s="151"/>
      <c r="AB57" s="151"/>
      <c r="AC57" s="151"/>
      <c r="AD57" s="151"/>
      <c r="AE57" s="151" t="s">
        <v>108</v>
      </c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4" t="str">
        <f>C57</f>
        <v>Jedná se o kompletní dodávku betonových dílců skruží d=1000mm včetně horního betonového kónusu, který bude opatřen litinovým kanalizačním poklopem, zatížení B125</v>
      </c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2"/>
      <c r="B58" s="159"/>
      <c r="C58" s="261" t="s">
        <v>157</v>
      </c>
      <c r="D58" s="262"/>
      <c r="E58" s="263"/>
      <c r="F58" s="264"/>
      <c r="G58" s="265"/>
      <c r="H58" s="168"/>
      <c r="I58" s="168"/>
      <c r="J58" s="168"/>
      <c r="K58" s="168"/>
      <c r="L58" s="168"/>
      <c r="M58" s="168"/>
      <c r="N58" s="161"/>
      <c r="O58" s="161"/>
      <c r="P58" s="161"/>
      <c r="Q58" s="161"/>
      <c r="R58" s="161"/>
      <c r="S58" s="161"/>
      <c r="T58" s="162"/>
      <c r="U58" s="161"/>
      <c r="V58" s="151"/>
      <c r="W58" s="151"/>
      <c r="X58" s="151"/>
      <c r="Y58" s="151"/>
      <c r="Z58" s="151"/>
      <c r="AA58" s="151"/>
      <c r="AB58" s="151"/>
      <c r="AC58" s="151"/>
      <c r="AD58" s="151"/>
      <c r="AE58" s="151" t="s">
        <v>108</v>
      </c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4" t="str">
        <f>C58</f>
        <v>Tato položka obsahuje kompletní dodávku a montáž všech komponentů včetně přesunu hmot</v>
      </c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2"/>
      <c r="B59" s="159"/>
      <c r="C59" s="261" t="s">
        <v>158</v>
      </c>
      <c r="D59" s="262"/>
      <c r="E59" s="263"/>
      <c r="F59" s="264"/>
      <c r="G59" s="265"/>
      <c r="H59" s="168"/>
      <c r="I59" s="168"/>
      <c r="J59" s="168"/>
      <c r="K59" s="168"/>
      <c r="L59" s="168"/>
      <c r="M59" s="168"/>
      <c r="N59" s="161"/>
      <c r="O59" s="161"/>
      <c r="P59" s="161"/>
      <c r="Q59" s="161"/>
      <c r="R59" s="161"/>
      <c r="S59" s="161"/>
      <c r="T59" s="162"/>
      <c r="U59" s="161"/>
      <c r="V59" s="151"/>
      <c r="W59" s="151"/>
      <c r="X59" s="151"/>
      <c r="Y59" s="151"/>
      <c r="Z59" s="151"/>
      <c r="AA59" s="151"/>
      <c r="AB59" s="151"/>
      <c r="AC59" s="151"/>
      <c r="AD59" s="151"/>
      <c r="AE59" s="151" t="s">
        <v>108</v>
      </c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4" t="str">
        <f>C59</f>
        <v>Výška šachet je stanovena na 3m</v>
      </c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2">
        <v>16</v>
      </c>
      <c r="B60" s="159" t="s">
        <v>159</v>
      </c>
      <c r="C60" s="188" t="s">
        <v>160</v>
      </c>
      <c r="D60" s="161" t="s">
        <v>155</v>
      </c>
      <c r="E60" s="165">
        <v>4</v>
      </c>
      <c r="F60" s="167">
        <f>H60+J60</f>
        <v>0</v>
      </c>
      <c r="G60" s="168">
        <f>ROUND(E60*F60,2)</f>
        <v>0</v>
      </c>
      <c r="H60" s="168"/>
      <c r="I60" s="168">
        <f>ROUND(E60*H60,2)</f>
        <v>0</v>
      </c>
      <c r="J60" s="168"/>
      <c r="K60" s="168">
        <f>ROUND(E60*J60,2)</f>
        <v>0</v>
      </c>
      <c r="L60" s="168">
        <v>0</v>
      </c>
      <c r="M60" s="168">
        <f>G60*(1+L60/100)</f>
        <v>0</v>
      </c>
      <c r="N60" s="161">
        <v>0</v>
      </c>
      <c r="O60" s="161">
        <f>ROUND(E60*N60,5)</f>
        <v>0</v>
      </c>
      <c r="P60" s="161">
        <v>0</v>
      </c>
      <c r="Q60" s="161">
        <f>ROUND(E60*P60,5)</f>
        <v>0</v>
      </c>
      <c r="R60" s="161"/>
      <c r="S60" s="161"/>
      <c r="T60" s="162">
        <v>0</v>
      </c>
      <c r="U60" s="161">
        <f>ROUND(E60*T60,2)</f>
        <v>0</v>
      </c>
      <c r="V60" s="151"/>
      <c r="W60" s="151"/>
      <c r="X60" s="151"/>
      <c r="Y60" s="151"/>
      <c r="Z60" s="151"/>
      <c r="AA60" s="151"/>
      <c r="AB60" s="151"/>
      <c r="AC60" s="151"/>
      <c r="AD60" s="151"/>
      <c r="AE60" s="151" t="s">
        <v>107</v>
      </c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2"/>
      <c r="B61" s="159"/>
      <c r="C61" s="261" t="s">
        <v>161</v>
      </c>
      <c r="D61" s="262"/>
      <c r="E61" s="263"/>
      <c r="F61" s="264"/>
      <c r="G61" s="265"/>
      <c r="H61" s="168"/>
      <c r="I61" s="168"/>
      <c r="J61" s="168"/>
      <c r="K61" s="168"/>
      <c r="L61" s="168"/>
      <c r="M61" s="168"/>
      <c r="N61" s="161"/>
      <c r="O61" s="161"/>
      <c r="P61" s="161"/>
      <c r="Q61" s="161"/>
      <c r="R61" s="161"/>
      <c r="S61" s="161"/>
      <c r="T61" s="162"/>
      <c r="U61" s="161"/>
      <c r="V61" s="151"/>
      <c r="W61" s="151"/>
      <c r="X61" s="151"/>
      <c r="Y61" s="151"/>
      <c r="Z61" s="151"/>
      <c r="AA61" s="151"/>
      <c r="AB61" s="151"/>
      <c r="AC61" s="151"/>
      <c r="AD61" s="151"/>
      <c r="AE61" s="151" t="s">
        <v>108</v>
      </c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4" t="str">
        <f>C61</f>
        <v>Součástí nové PVC kanalizace bude dodávka a montáž čistících kusů DN 150mm</v>
      </c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2">
        <v>17</v>
      </c>
      <c r="B62" s="159" t="s">
        <v>162</v>
      </c>
      <c r="C62" s="188" t="s">
        <v>163</v>
      </c>
      <c r="D62" s="161" t="s">
        <v>155</v>
      </c>
      <c r="E62" s="165">
        <v>1</v>
      </c>
      <c r="F62" s="167">
        <f>H62+J62</f>
        <v>0</v>
      </c>
      <c r="G62" s="168">
        <f>ROUND(E62*F62,2)</f>
        <v>0</v>
      </c>
      <c r="H62" s="168"/>
      <c r="I62" s="168">
        <f>ROUND(E62*H62,2)</f>
        <v>0</v>
      </c>
      <c r="J62" s="168"/>
      <c r="K62" s="168">
        <f>ROUND(E62*J62,2)</f>
        <v>0</v>
      </c>
      <c r="L62" s="168">
        <v>0</v>
      </c>
      <c r="M62" s="168">
        <f>G62*(1+L62/100)</f>
        <v>0</v>
      </c>
      <c r="N62" s="161">
        <v>0</v>
      </c>
      <c r="O62" s="161">
        <f>ROUND(E62*N62,5)</f>
        <v>0</v>
      </c>
      <c r="P62" s="161">
        <v>0</v>
      </c>
      <c r="Q62" s="161">
        <f>ROUND(E62*P62,5)</f>
        <v>0</v>
      </c>
      <c r="R62" s="161"/>
      <c r="S62" s="161"/>
      <c r="T62" s="162">
        <v>0</v>
      </c>
      <c r="U62" s="161">
        <f>ROUND(E62*T62,2)</f>
        <v>0</v>
      </c>
      <c r="V62" s="151"/>
      <c r="W62" s="151"/>
      <c r="X62" s="151"/>
      <c r="Y62" s="151"/>
      <c r="Z62" s="151"/>
      <c r="AA62" s="151"/>
      <c r="AB62" s="151"/>
      <c r="AC62" s="151"/>
      <c r="AD62" s="151"/>
      <c r="AE62" s="151" t="s">
        <v>107</v>
      </c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2"/>
      <c r="B63" s="159"/>
      <c r="C63" s="261" t="s">
        <v>164</v>
      </c>
      <c r="D63" s="262"/>
      <c r="E63" s="263"/>
      <c r="F63" s="264"/>
      <c r="G63" s="265"/>
      <c r="H63" s="168"/>
      <c r="I63" s="168"/>
      <c r="J63" s="168"/>
      <c r="K63" s="168"/>
      <c r="L63" s="168"/>
      <c r="M63" s="168"/>
      <c r="N63" s="161"/>
      <c r="O63" s="161"/>
      <c r="P63" s="161"/>
      <c r="Q63" s="161"/>
      <c r="R63" s="161"/>
      <c r="S63" s="161"/>
      <c r="T63" s="162"/>
      <c r="U63" s="161"/>
      <c r="V63" s="151"/>
      <c r="W63" s="151"/>
      <c r="X63" s="151"/>
      <c r="Y63" s="151"/>
      <c r="Z63" s="151"/>
      <c r="AA63" s="151"/>
      <c r="AB63" s="151"/>
      <c r="AC63" s="151"/>
      <c r="AD63" s="151"/>
      <c r="AE63" s="151" t="s">
        <v>108</v>
      </c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4" t="str">
        <f>C63</f>
        <v>Jedná se o dodání odlučovače tuků dle specifikace, která je obsažena v technické zprávě</v>
      </c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2">
        <v>18</v>
      </c>
      <c r="B64" s="159" t="s">
        <v>165</v>
      </c>
      <c r="C64" s="188" t="s">
        <v>166</v>
      </c>
      <c r="D64" s="161" t="s">
        <v>155</v>
      </c>
      <c r="E64" s="165">
        <v>3</v>
      </c>
      <c r="F64" s="167">
        <f>H64+J64</f>
        <v>0</v>
      </c>
      <c r="G64" s="168">
        <f>ROUND(E64*F64,2)</f>
        <v>0</v>
      </c>
      <c r="H64" s="168"/>
      <c r="I64" s="168">
        <f>ROUND(E64*H64,2)</f>
        <v>0</v>
      </c>
      <c r="J64" s="168"/>
      <c r="K64" s="168">
        <f>ROUND(E64*J64,2)</f>
        <v>0</v>
      </c>
      <c r="L64" s="168">
        <v>0</v>
      </c>
      <c r="M64" s="168">
        <f>G64*(1+L64/100)</f>
        <v>0</v>
      </c>
      <c r="N64" s="161">
        <v>0</v>
      </c>
      <c r="O64" s="161">
        <f>ROUND(E64*N64,5)</f>
        <v>0</v>
      </c>
      <c r="P64" s="161">
        <v>0</v>
      </c>
      <c r="Q64" s="161">
        <f>ROUND(E64*P64,5)</f>
        <v>0</v>
      </c>
      <c r="R64" s="161"/>
      <c r="S64" s="161"/>
      <c r="T64" s="162">
        <v>0</v>
      </c>
      <c r="U64" s="161">
        <f>ROUND(E64*T64,2)</f>
        <v>0</v>
      </c>
      <c r="V64" s="151"/>
      <c r="W64" s="151"/>
      <c r="X64" s="151"/>
      <c r="Y64" s="151"/>
      <c r="Z64" s="151"/>
      <c r="AA64" s="151"/>
      <c r="AB64" s="151"/>
      <c r="AC64" s="151"/>
      <c r="AD64" s="151"/>
      <c r="AE64" s="151" t="s">
        <v>167</v>
      </c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2"/>
      <c r="B65" s="159"/>
      <c r="C65" s="261" t="s">
        <v>168</v>
      </c>
      <c r="D65" s="262"/>
      <c r="E65" s="263"/>
      <c r="F65" s="264"/>
      <c r="G65" s="265"/>
      <c r="H65" s="168"/>
      <c r="I65" s="168"/>
      <c r="J65" s="168"/>
      <c r="K65" s="168"/>
      <c r="L65" s="168"/>
      <c r="M65" s="168"/>
      <c r="N65" s="161"/>
      <c r="O65" s="161"/>
      <c r="P65" s="161"/>
      <c r="Q65" s="161"/>
      <c r="R65" s="161"/>
      <c r="S65" s="161"/>
      <c r="T65" s="162"/>
      <c r="U65" s="161"/>
      <c r="V65" s="151"/>
      <c r="W65" s="151"/>
      <c r="X65" s="151"/>
      <c r="Y65" s="151"/>
      <c r="Z65" s="151"/>
      <c r="AA65" s="151"/>
      <c r="AB65" s="151"/>
      <c r="AC65" s="151"/>
      <c r="AD65" s="151"/>
      <c r="AE65" s="151" t="s">
        <v>108</v>
      </c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4" t="str">
        <f>C65</f>
        <v>Součástí nové PVC kanalizace bude dodávka a montáž kanalizačních šachet DN 400mm</v>
      </c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2">
        <v>19</v>
      </c>
      <c r="B66" s="159" t="s">
        <v>169</v>
      </c>
      <c r="C66" s="188" t="s">
        <v>170</v>
      </c>
      <c r="D66" s="161" t="s">
        <v>155</v>
      </c>
      <c r="E66" s="165">
        <v>1</v>
      </c>
      <c r="F66" s="167">
        <f>H66+J66</f>
        <v>0</v>
      </c>
      <c r="G66" s="168">
        <f>ROUND(E66*F66,2)</f>
        <v>0</v>
      </c>
      <c r="H66" s="168"/>
      <c r="I66" s="168">
        <f>ROUND(E66*H66,2)</f>
        <v>0</v>
      </c>
      <c r="J66" s="168"/>
      <c r="K66" s="168">
        <f>ROUND(E66*J66,2)</f>
        <v>0</v>
      </c>
      <c r="L66" s="168">
        <v>0</v>
      </c>
      <c r="M66" s="168">
        <f>G66*(1+L66/100)</f>
        <v>0</v>
      </c>
      <c r="N66" s="161">
        <v>0</v>
      </c>
      <c r="O66" s="161">
        <f>ROUND(E66*N66,5)</f>
        <v>0</v>
      </c>
      <c r="P66" s="161">
        <v>0</v>
      </c>
      <c r="Q66" s="161">
        <f>ROUND(E66*P66,5)</f>
        <v>0</v>
      </c>
      <c r="R66" s="161"/>
      <c r="S66" s="161"/>
      <c r="T66" s="162">
        <v>0</v>
      </c>
      <c r="U66" s="161">
        <f>ROUND(E66*T66,2)</f>
        <v>0</v>
      </c>
      <c r="V66" s="151"/>
      <c r="W66" s="151"/>
      <c r="X66" s="151"/>
      <c r="Y66" s="151"/>
      <c r="Z66" s="151"/>
      <c r="AA66" s="151"/>
      <c r="AB66" s="151"/>
      <c r="AC66" s="151"/>
      <c r="AD66" s="151"/>
      <c r="AE66" s="151" t="s">
        <v>167</v>
      </c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2"/>
      <c r="B67" s="159"/>
      <c r="C67" s="261" t="s">
        <v>171</v>
      </c>
      <c r="D67" s="262"/>
      <c r="E67" s="263"/>
      <c r="F67" s="264"/>
      <c r="G67" s="265"/>
      <c r="H67" s="168"/>
      <c r="I67" s="168"/>
      <c r="J67" s="168"/>
      <c r="K67" s="168"/>
      <c r="L67" s="168"/>
      <c r="M67" s="168"/>
      <c r="N67" s="161"/>
      <c r="O67" s="161"/>
      <c r="P67" s="161"/>
      <c r="Q67" s="161"/>
      <c r="R67" s="161"/>
      <c r="S67" s="161"/>
      <c r="T67" s="162"/>
      <c r="U67" s="161"/>
      <c r="V67" s="151"/>
      <c r="W67" s="151"/>
      <c r="X67" s="151"/>
      <c r="Y67" s="151"/>
      <c r="Z67" s="151"/>
      <c r="AA67" s="151"/>
      <c r="AB67" s="151"/>
      <c r="AC67" s="151"/>
      <c r="AD67" s="151"/>
      <c r="AE67" s="151" t="s">
        <v>108</v>
      </c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4" t="str">
        <f>C67</f>
        <v>Součástí nové PVC kanalizace bude dodávka a montáž kanalizační zátky</v>
      </c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53" t="s">
        <v>102</v>
      </c>
      <c r="B68" s="160" t="s">
        <v>76</v>
      </c>
      <c r="C68" s="189" t="s">
        <v>26</v>
      </c>
      <c r="D68" s="163"/>
      <c r="E68" s="166"/>
      <c r="F68" s="169"/>
      <c r="G68" s="169">
        <f>SUMIF(AE69:AE69,"&lt;&gt;NOR",G69:G69)</f>
        <v>0</v>
      </c>
      <c r="H68" s="169"/>
      <c r="I68" s="169">
        <f>SUM(I69:I69)</f>
        <v>0</v>
      </c>
      <c r="J68" s="169"/>
      <c r="K68" s="169">
        <f>SUM(K69:K69)</f>
        <v>0</v>
      </c>
      <c r="L68" s="169"/>
      <c r="M68" s="169">
        <f>SUM(M69:M69)</f>
        <v>0</v>
      </c>
      <c r="N68" s="163"/>
      <c r="O68" s="163">
        <f>SUM(O69:O69)</f>
        <v>0</v>
      </c>
      <c r="P68" s="163"/>
      <c r="Q68" s="163">
        <f>SUM(Q69:Q69)</f>
        <v>0</v>
      </c>
      <c r="R68" s="163"/>
      <c r="S68" s="163"/>
      <c r="T68" s="164"/>
      <c r="U68" s="163">
        <f>SUM(U69:U69)</f>
        <v>0</v>
      </c>
      <c r="AE68" t="s">
        <v>103</v>
      </c>
    </row>
    <row r="69" spans="1:60" outlineLevel="1" x14ac:dyDescent="0.2">
      <c r="A69" s="177">
        <v>20</v>
      </c>
      <c r="B69" s="178" t="s">
        <v>172</v>
      </c>
      <c r="C69" s="190" t="s">
        <v>173</v>
      </c>
      <c r="D69" s="179" t="s">
        <v>174</v>
      </c>
      <c r="E69" s="180">
        <v>1</v>
      </c>
      <c r="F69" s="181">
        <f>H69+J69</f>
        <v>0</v>
      </c>
      <c r="G69" s="182">
        <f>ROUND(E69*F69,2)</f>
        <v>0</v>
      </c>
      <c r="H69" s="182"/>
      <c r="I69" s="182">
        <f>ROUND(E69*H69,2)</f>
        <v>0</v>
      </c>
      <c r="J69" s="182"/>
      <c r="K69" s="182">
        <f>ROUND(E69*J69,2)</f>
        <v>0</v>
      </c>
      <c r="L69" s="182">
        <v>0</v>
      </c>
      <c r="M69" s="182">
        <f>G69*(1+L69/100)</f>
        <v>0</v>
      </c>
      <c r="N69" s="179">
        <v>0</v>
      </c>
      <c r="O69" s="179">
        <f>ROUND(E69*N69,5)</f>
        <v>0</v>
      </c>
      <c r="P69" s="179">
        <v>0</v>
      </c>
      <c r="Q69" s="179">
        <f>ROUND(E69*P69,5)</f>
        <v>0</v>
      </c>
      <c r="R69" s="179"/>
      <c r="S69" s="179"/>
      <c r="T69" s="183">
        <v>0</v>
      </c>
      <c r="U69" s="179">
        <f>ROUND(E69*T69,2)</f>
        <v>0</v>
      </c>
      <c r="V69" s="151"/>
      <c r="W69" s="151"/>
      <c r="X69" s="151"/>
      <c r="Y69" s="151"/>
      <c r="Z69" s="151"/>
      <c r="AA69" s="151"/>
      <c r="AB69" s="151"/>
      <c r="AC69" s="151"/>
      <c r="AD69" s="151"/>
      <c r="AE69" s="151" t="s">
        <v>107</v>
      </c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x14ac:dyDescent="0.2">
      <c r="A70" s="6"/>
      <c r="B70" s="7" t="s">
        <v>183</v>
      </c>
      <c r="C70" s="191" t="s">
        <v>183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AC70">
        <v>12</v>
      </c>
      <c r="AD70">
        <v>21</v>
      </c>
    </row>
    <row r="71" spans="1:60" x14ac:dyDescent="0.2">
      <c r="A71" s="184"/>
      <c r="B71" s="185" t="s">
        <v>28</v>
      </c>
      <c r="C71" s="192" t="s">
        <v>183</v>
      </c>
      <c r="D71" s="186"/>
      <c r="E71" s="186"/>
      <c r="F71" s="186"/>
      <c r="G71" s="187">
        <f>G8+G17+G22+G24+G29+G38+G44+G49+G55+G68</f>
        <v>0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AC71">
        <f>SUMIF(L7:L69,AC70,G7:G69)</f>
        <v>0</v>
      </c>
      <c r="AD71">
        <f>SUMIF(L7:L69,AD70,G7:G69)</f>
        <v>0</v>
      </c>
      <c r="AE71" t="s">
        <v>184</v>
      </c>
    </row>
    <row r="72" spans="1:60" x14ac:dyDescent="0.2">
      <c r="A72" s="6"/>
      <c r="B72" s="7" t="s">
        <v>183</v>
      </c>
      <c r="C72" s="191" t="s">
        <v>183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60" x14ac:dyDescent="0.2">
      <c r="A73" s="6"/>
      <c r="B73" s="7" t="s">
        <v>183</v>
      </c>
      <c r="C73" s="191" t="s">
        <v>183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60" x14ac:dyDescent="0.2">
      <c r="A74" s="247" t="s">
        <v>185</v>
      </c>
      <c r="B74" s="247"/>
      <c r="C74" s="248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60" x14ac:dyDescent="0.2">
      <c r="A75" s="249"/>
      <c r="B75" s="250"/>
      <c r="C75" s="251"/>
      <c r="D75" s="250"/>
      <c r="E75" s="250"/>
      <c r="F75" s="250"/>
      <c r="G75" s="252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AE75" t="s">
        <v>186</v>
      </c>
    </row>
    <row r="76" spans="1:60" x14ac:dyDescent="0.2">
      <c r="A76" s="253"/>
      <c r="B76" s="254"/>
      <c r="C76" s="255"/>
      <c r="D76" s="254"/>
      <c r="E76" s="254"/>
      <c r="F76" s="254"/>
      <c r="G76" s="25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60" x14ac:dyDescent="0.2">
      <c r="A77" s="253"/>
      <c r="B77" s="254"/>
      <c r="C77" s="255"/>
      <c r="D77" s="254"/>
      <c r="E77" s="254"/>
      <c r="F77" s="254"/>
      <c r="G77" s="25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60" x14ac:dyDescent="0.2">
      <c r="A78" s="253"/>
      <c r="B78" s="254"/>
      <c r="C78" s="255"/>
      <c r="D78" s="254"/>
      <c r="E78" s="254"/>
      <c r="F78" s="254"/>
      <c r="G78" s="25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60" x14ac:dyDescent="0.2">
      <c r="A79" s="257"/>
      <c r="B79" s="258"/>
      <c r="C79" s="259"/>
      <c r="D79" s="258"/>
      <c r="E79" s="258"/>
      <c r="F79" s="258"/>
      <c r="G79" s="260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60" x14ac:dyDescent="0.2">
      <c r="A80" s="6"/>
      <c r="B80" s="7" t="s">
        <v>183</v>
      </c>
      <c r="C80" s="191" t="s">
        <v>183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3:31" x14ac:dyDescent="0.2">
      <c r="C81" s="193"/>
      <c r="AE81" t="s">
        <v>187</v>
      </c>
    </row>
  </sheetData>
  <mergeCells count="38">
    <mergeCell ref="C11:G11"/>
    <mergeCell ref="A1:G1"/>
    <mergeCell ref="C2:G2"/>
    <mergeCell ref="C3:G3"/>
    <mergeCell ref="C4:G4"/>
    <mergeCell ref="C10:G10"/>
    <mergeCell ref="C33:G33"/>
    <mergeCell ref="C12:G12"/>
    <mergeCell ref="C15:G15"/>
    <mergeCell ref="C16:G16"/>
    <mergeCell ref="C19:G19"/>
    <mergeCell ref="C20:G20"/>
    <mergeCell ref="C21:G21"/>
    <mergeCell ref="C26:G26"/>
    <mergeCell ref="C27:G27"/>
    <mergeCell ref="C28:G28"/>
    <mergeCell ref="C31:G31"/>
    <mergeCell ref="C32:G32"/>
    <mergeCell ref="C57:G57"/>
    <mergeCell ref="C34:G34"/>
    <mergeCell ref="C35:G35"/>
    <mergeCell ref="C36:G36"/>
    <mergeCell ref="C37:G37"/>
    <mergeCell ref="C40:G40"/>
    <mergeCell ref="C41:G41"/>
    <mergeCell ref="C42:G42"/>
    <mergeCell ref="C43:G43"/>
    <mergeCell ref="C46:G46"/>
    <mergeCell ref="C47:G47"/>
    <mergeCell ref="C54:G54"/>
    <mergeCell ref="A74:C74"/>
    <mergeCell ref="A75:G79"/>
    <mergeCell ref="C58:G58"/>
    <mergeCell ref="C59:G59"/>
    <mergeCell ref="C61:G61"/>
    <mergeCell ref="C63:G63"/>
    <mergeCell ref="C65:G65"/>
    <mergeCell ref="C67:G67"/>
  </mergeCells>
  <pageMargins left="0.39370078740157499" right="0.19685039370078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FCB0331A883547B6ECB5991025F73B" ma:contentTypeVersion="0" ma:contentTypeDescription="Vytvoří nový dokument" ma:contentTypeScope="" ma:versionID="b916d396a3892d1a8196b346cd1601f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2e859ab3f162ac39b5a50c9082783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5E3A84-71B7-4E9E-94DA-5C564163CAC4}"/>
</file>

<file path=customXml/itemProps2.xml><?xml version="1.0" encoding="utf-8"?>
<ds:datastoreItem xmlns:ds="http://schemas.openxmlformats.org/officeDocument/2006/customXml" ds:itemID="{BC6BF661-E19B-4700-AD29-1B523D577F3C}"/>
</file>

<file path=customXml/itemProps3.xml><?xml version="1.0" encoding="utf-8"?>
<ds:datastoreItem xmlns:ds="http://schemas.openxmlformats.org/officeDocument/2006/customXml" ds:itemID="{CA36F2FB-5F7B-4A33-BEDD-E59F6CFEF8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Kouřil</dc:creator>
  <cp:lastModifiedBy>Tomáš Kouřil</cp:lastModifiedBy>
  <cp:lastPrinted>2014-02-28T09:52:57Z</cp:lastPrinted>
  <dcterms:created xsi:type="dcterms:W3CDTF">2009-04-08T07:15:50Z</dcterms:created>
  <dcterms:modified xsi:type="dcterms:W3CDTF">2024-07-12T05:19:49Z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0x010100C4FCB0331A883547B6ECB5991025F73B</vt:lpwstr>
  </property>
</Properties>
</file>