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18d188c58beb4a/Plocha/"/>
    </mc:Choice>
  </mc:AlternateContent>
  <xr:revisionPtr revIDLastSave="0" documentId="8_{74B1B093-2055-4E00-9C4B-4813E0C7230E}" xr6:coauthVersionLast="47" xr6:coauthVersionMax="47" xr10:uidLastSave="{00000000-0000-0000-0000-000000000000}"/>
  <bookViews>
    <workbookView xWindow="-108" yWindow="-108" windowWidth="23256" windowHeight="12456" activeTab="3" xr2:uid="{1F300C78-5F9D-48F9-9ECE-BDE4DB1DA044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Pol'!$A$1:$U$77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 fullCalcOnLoad="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I49" i="1"/>
  <c r="I48" i="1"/>
  <c r="I47" i="1"/>
  <c r="G39" i="1"/>
  <c r="F39" i="1"/>
  <c r="F40" i="1" s="1"/>
  <c r="G67" i="12"/>
  <c r="AC67" i="12"/>
  <c r="AD67" i="12"/>
  <c r="BA63" i="12"/>
  <c r="BA61" i="12"/>
  <c r="BA59" i="12"/>
  <c r="BA58" i="12"/>
  <c r="BA57" i="12"/>
  <c r="BA54" i="12"/>
  <c r="BA47" i="12"/>
  <c r="BA46" i="12"/>
  <c r="BA43" i="12"/>
  <c r="BA42" i="12"/>
  <c r="BA41" i="12"/>
  <c r="BA40" i="12"/>
  <c r="BA37" i="12"/>
  <c r="BA36" i="12"/>
  <c r="BA35" i="12"/>
  <c r="BA34" i="12"/>
  <c r="BA33" i="12"/>
  <c r="BA32" i="12"/>
  <c r="BA31" i="12"/>
  <c r="BA28" i="12"/>
  <c r="BA27" i="12"/>
  <c r="BA26" i="12"/>
  <c r="BA21" i="12"/>
  <c r="BA20" i="12"/>
  <c r="BA19" i="12"/>
  <c r="BA16" i="12"/>
  <c r="BA15" i="12"/>
  <c r="BA12" i="12"/>
  <c r="BA11" i="12"/>
  <c r="BA10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8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3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 s="1"/>
  <c r="I25" i="12"/>
  <c r="I24" i="12" s="1"/>
  <c r="K25" i="12"/>
  <c r="K24" i="12" s="1"/>
  <c r="O25" i="12"/>
  <c r="O24" i="12" s="1"/>
  <c r="Q25" i="12"/>
  <c r="Q24" i="12" s="1"/>
  <c r="U25" i="12"/>
  <c r="U24" i="12" s="1"/>
  <c r="F30" i="12"/>
  <c r="G30" i="12"/>
  <c r="G29" i="12" s="1"/>
  <c r="I30" i="12"/>
  <c r="I29" i="12" s="1"/>
  <c r="K30" i="12"/>
  <c r="K29" i="12" s="1"/>
  <c r="O30" i="12"/>
  <c r="O29" i="12" s="1"/>
  <c r="Q30" i="12"/>
  <c r="Q29" i="12" s="1"/>
  <c r="U30" i="12"/>
  <c r="U29" i="12" s="1"/>
  <c r="F39" i="12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U39" i="12"/>
  <c r="U38" i="12" s="1"/>
  <c r="F45" i="12"/>
  <c r="G45" i="12"/>
  <c r="M45" i="12" s="1"/>
  <c r="M44" i="12" s="1"/>
  <c r="I45" i="12"/>
  <c r="I44" i="12" s="1"/>
  <c r="K45" i="12"/>
  <c r="K44" i="12" s="1"/>
  <c r="O45" i="12"/>
  <c r="O44" i="12" s="1"/>
  <c r="Q45" i="12"/>
  <c r="Q44" i="12" s="1"/>
  <c r="U45" i="12"/>
  <c r="U44" i="12" s="1"/>
  <c r="F48" i="12"/>
  <c r="G48" i="12"/>
  <c r="M48" i="12" s="1"/>
  <c r="I48" i="12"/>
  <c r="K48" i="12"/>
  <c r="O48" i="12"/>
  <c r="Q48" i="12"/>
  <c r="U48" i="12"/>
  <c r="F50" i="12"/>
  <c r="G50" i="12" s="1"/>
  <c r="I50" i="12"/>
  <c r="I49" i="12" s="1"/>
  <c r="K50" i="12"/>
  <c r="K49" i="12" s="1"/>
  <c r="O50" i="12"/>
  <c r="O49" i="12" s="1"/>
  <c r="Q50" i="12"/>
  <c r="Q49" i="12" s="1"/>
  <c r="U50" i="12"/>
  <c r="U49" i="12" s="1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6" i="12"/>
  <c r="G56" i="12"/>
  <c r="G55" i="12" s="1"/>
  <c r="I56" i="12"/>
  <c r="I55" i="12" s="1"/>
  <c r="K56" i="12"/>
  <c r="K55" i="12" s="1"/>
  <c r="O56" i="12"/>
  <c r="O55" i="12" s="1"/>
  <c r="Q56" i="12"/>
  <c r="Q55" i="12" s="1"/>
  <c r="U56" i="12"/>
  <c r="U55" i="12" s="1"/>
  <c r="F60" i="12"/>
  <c r="G60" i="12"/>
  <c r="M60" i="12" s="1"/>
  <c r="I60" i="12"/>
  <c r="K60" i="12"/>
  <c r="O60" i="12"/>
  <c r="Q60" i="12"/>
  <c r="U60" i="12"/>
  <c r="F62" i="12"/>
  <c r="G62" i="12"/>
  <c r="M62" i="12" s="1"/>
  <c r="I62" i="12"/>
  <c r="K62" i="12"/>
  <c r="O62" i="12"/>
  <c r="Q62" i="12"/>
  <c r="U62" i="12"/>
  <c r="G64" i="12"/>
  <c r="F65" i="12"/>
  <c r="G65" i="12"/>
  <c r="M65" i="12" s="1"/>
  <c r="M64" i="12" s="1"/>
  <c r="I65" i="12"/>
  <c r="I64" i="12" s="1"/>
  <c r="K65" i="12"/>
  <c r="K64" i="12" s="1"/>
  <c r="O65" i="12"/>
  <c r="O64" i="12" s="1"/>
  <c r="Q65" i="12"/>
  <c r="Q64" i="12" s="1"/>
  <c r="U65" i="12"/>
  <c r="U64" i="12" s="1"/>
  <c r="I20" i="1"/>
  <c r="I19" i="1"/>
  <c r="I18" i="1"/>
  <c r="I17" i="1"/>
  <c r="I16" i="1"/>
  <c r="I57" i="1"/>
  <c r="G27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G28" i="1" l="1"/>
  <c r="G23" i="1"/>
  <c r="M25" i="12"/>
  <c r="M24" i="12" s="1"/>
  <c r="G24" i="12"/>
  <c r="M50" i="12"/>
  <c r="M49" i="12" s="1"/>
  <c r="G49" i="12"/>
  <c r="M56" i="12"/>
  <c r="M55" i="12" s="1"/>
  <c r="G38" i="12"/>
  <c r="M30" i="12"/>
  <c r="M29" i="12" s="1"/>
  <c r="G17" i="12"/>
  <c r="M9" i="12"/>
  <c r="M8" i="12" s="1"/>
  <c r="G44" i="12"/>
  <c r="G22" i="12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37943ED2-7DF5-40AD-80F0-D243CD9B242B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29FAF66-A321-4059-9EE3-2D0076CEB8B2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D08B956A-0C23-487E-B3AA-785E53F9A277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9F6879C6-4C82-4DED-93FC-F9A7BDA828D5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114E119B-0A0B-4BA4-BE17-E2C4836D6B21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50968387-1D98-4E34-968E-EFF1DC0D84E9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<sst xmlns="http://schemas.openxmlformats.org/spreadsheetml/2006/main" count="325" uniqueCount="183">
  <si>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</si>
  <si>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</si>
  <si>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</si>
  <si>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</si>
  <si>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</si>
  <si>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</si>
  <si>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</si>
  <si>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</si>
  <si>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</si>
  <si>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</si>
  <si>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</si>
  <si>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</si>
  <si>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</si>
  <si>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</si>
  <si>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</si>
  <si>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</si>
  <si>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</si>
  <si>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</si>
  <si>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</si>
  <si>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</si>
  <si>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</si>
  <si>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</si>
  <si>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</si>
  <si>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</si>
  <si>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</si>
  <si>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</si>
  <si>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</si>
  <si>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</si>
  <si>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</si>
  <si>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</si>
  <si>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</si>
  <si>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</si>
  <si>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</si>
  <si>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</si>
  <si>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</si>
  <si>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</si>
  <si>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</si>
  <si>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</si>
  <si>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</si>
  <si>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</si>
  <si>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</si>
  <si>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</si>
  <si>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</si>
  <si>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Zubří č.57, Nové Město na Moravě, 592 31</t>
  </si>
  <si>
    <t>Rozpočet:</t>
  </si>
  <si>
    <t>Misto</t>
  </si>
  <si>
    <t>Tomáš Kouřil</t>
  </si>
  <si>
    <t xml:space="preserve">Modernizace kanalizace RS Zubří </t>
  </si>
  <si>
    <t>STAREZ - SPORT, a.s.</t>
  </si>
  <si>
    <t>Křídlovická 911/34</t>
  </si>
  <si>
    <t>Brno - Staré Brno</t>
  </si>
  <si>
    <t>60300</t>
  </si>
  <si>
    <t>26932211</t>
  </si>
  <si>
    <t>CZ26932211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</si>
  <si>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</si>
  <si>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</si>
  <si>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</si>
  <si>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</si>
  <si>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</si>
  <si>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</si>
  <si>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</si>
  <si>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</si>
  <si>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</si>
  <si>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</si>
  <si>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</si>
  <si>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5</t>
  </si>
  <si>
    <t>Komunikace</t>
  </si>
  <si>
    <t>8</t>
  </si>
  <si>
    <t>Trubní vedení</t>
  </si>
  <si>
    <t>83</t>
  </si>
  <si>
    <t>Potrubí z trub kameninových</t>
  </si>
  <si>
    <t>M46</t>
  </si>
  <si>
    <t>Zemní práce při montážích</t>
  </si>
  <si>
    <t>D96</t>
  </si>
  <si>
    <t>Přesuny sutí a vybouraných hmot</t>
  </si>
  <si>
    <t>ON</t>
  </si>
  <si>
    <t>VN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</si>
  <si>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</si>
  <si>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</si>
  <si>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</si>
  <si>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</si>
  <si>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</si>
  <si>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</si>
  <si>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</si>
  <si>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</si>
  <si>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</si>
  <si>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</si>
  <si>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</si>
  <si>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</si>
  <si>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</si>
  <si>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</si>
  <si>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</si>
  <si>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</si>
  <si>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</si>
  <si>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</si>
  <si>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</si>
  <si>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</si>
  <si>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</si>
  <si>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</si>
  <si>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</si>
  <si>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</si>
  <si>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</si>
  <si>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</si>
  <si>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</si>
  <si>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133201101R00</t>
  </si>
  <si>
    <t>Hloubení šachet v hor.3 do 100 m3</t>
  </si>
  <si>
    <t>m3</t>
  </si>
  <si>
    <t>POL1_0</t>
  </si>
  <si>
    <t>POP</t>
  </si>
  <si>
    <t>3,14*0,5*0,5*3*3</t>
  </si>
  <si>
    <t>133201109R00</t>
  </si>
  <si>
    <t>Příplatek za lepivost - hloubení šachet v hor.3</t>
  </si>
  <si>
    <t>181301101R00</t>
  </si>
  <si>
    <t>Rozprostření ornice, rovina, tl. do 10 cm do 500m2</t>
  </si>
  <si>
    <t>m2</t>
  </si>
  <si>
    <t>Následně bude provedeno dodání a osetí travího semene, které je oceněno samostatnou položkou.</t>
  </si>
  <si>
    <t>273310020RA0</t>
  </si>
  <si>
    <t>Základová deska z betonu C 12/15, včetně bednění</t>
  </si>
  <si>
    <t>POL2_0</t>
  </si>
  <si>
    <t>Základová deska bude provedena v místě uložení odlučovače tuků</t>
  </si>
  <si>
    <t>2*1*0,25</t>
  </si>
  <si>
    <t>386942111R00</t>
  </si>
  <si>
    <t>Montáž odlučovačů tuků velikosti T 2</t>
  </si>
  <si>
    <t>kus</t>
  </si>
  <si>
    <t>578111001RA0</t>
  </si>
  <si>
    <t xml:space="preserve">Kryt komunikace z litého asfaltu tl.5 cm </t>
  </si>
  <si>
    <t>Finální úprava povrchu komunikace v místech prováděných výkopů bude provedena z asfaltu tl. 50mm</t>
  </si>
  <si>
    <t>80*0,6</t>
  </si>
  <si>
    <t>831350012RA0</t>
  </si>
  <si>
    <t>Kanalizace z trub PVC hrdlových D 150 mm</t>
  </si>
  <si>
    <t>m</t>
  </si>
  <si>
    <t>Jedná se o kompletní dodávku a montáž kanalizačního PVC potrubí DN 150mm</t>
  </si>
  <si>
    <t>Součástí této položky je provedení kanalizačního podsypu tl. 100mm po celé délce trasy uložení kanalizace</t>
  </si>
  <si>
    <t>43,18*0,6*2,44</t>
  </si>
  <si>
    <t>56,82*0,6*1,8</t>
  </si>
  <si>
    <t>721300010RA0</t>
  </si>
  <si>
    <t>Demontáž potrubí ležatého z kameniny</t>
  </si>
  <si>
    <t>Jedná se o kompletní demontáž stávající ležaté kameninové kanalizace DN 150mm</t>
  </si>
  <si>
    <t>Součástí této položky nebudou zhotovitelem oceněny výkopové práce, které jsou obsaženy v položce 831 35 - 0012 RA0</t>
  </si>
  <si>
    <t>460030081RT1</t>
  </si>
  <si>
    <t>Řezání spáry v asfaltu nebo betonu, v tloušťce vrstvy do 5 cm</t>
  </si>
  <si>
    <t>80*2</t>
  </si>
  <si>
    <t>460620006RT1</t>
  </si>
  <si>
    <t>Osetí povrchu trávou, včetně dodávky osiva</t>
  </si>
  <si>
    <t>979081111R00</t>
  </si>
  <si>
    <t>Odvoz suti a vybour. hmot na skládku do 10 km</t>
  </si>
  <si>
    <t>t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</si>
  <si>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</si>
  <si>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</si>
  <si>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</si>
  <si>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</si>
  <si>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979990210R00</t>
  </si>
  <si>
    <t>Poplatek za likvidaci nebezpečného odpadu - holubí trus</t>
  </si>
  <si>
    <t>Likvidace tuků ( odpad kat.č. 19 08 09 )</t>
  </si>
  <si>
    <t>001</t>
  </si>
  <si>
    <t>Vybudování nových betonových šachet</t>
  </si>
  <si>
    <t>ks</t>
  </si>
  <si>
    <t>Jedná se o kompletní dodávku betonových dílců skruží d=1000mm včetně horního betonového kónusu, který bude opatřen litinovým kanalizačním poklopem, zatížení B125</t>
  </si>
  <si>
    <t>Tato položka obsahuje kompletní dodávku a montáž všech komponentů včetně přesunu hmot</t>
  </si>
  <si>
    <t>Výška šachet je stanovena na 3m</t>
  </si>
  <si>
    <t>002</t>
  </si>
  <si>
    <t xml:space="preserve">Čistící kus DN 150mm ( PVC ) </t>
  </si>
  <si>
    <t>Součástí nové PVC kanalizace bude dodávka a montáž čistících kusů DN 150mm</t>
  </si>
  <si>
    <t>003</t>
  </si>
  <si>
    <t>Odlučovač tuků</t>
  </si>
  <si>
    <t>Jedná se o dodání odlučovače tuků dle specifikace, která je obsažena v technické zprávě</t>
  </si>
  <si>
    <t>005 12-1010.R</t>
  </si>
  <si>
    <t>Vybudování zařízení staveniště</t>
  </si>
  <si>
    <t>Soubor</t>
  </si>
  <si>
    <t>POL99_0</t>
  </si>
  <si>
    <t>Zadavatelem budou určena místa, kde bude provedeno hloubení 3ks nových šachet</t>
  </si>
  <si>
    <t>výpočet:</t>
  </si>
  <si>
    <t>Zbylá zemina bude rozprostřena dle požadavků a pokynů zadavatele.</t>
  </si>
  <si>
    <t>Následně provedení obsypu kanalizace štěrkopískem 0/22 po celé délce trasy uložení kanalizace</t>
  </si>
  <si>
    <t>Zásyp jam, rýh, šachet se zhutněním</t>
  </si>
  <si>
    <t>výpočet výkopových prací</t>
  </si>
  <si>
    <t>Součástí této položky je provedení výkopových prací v místech uložení kanalizace, vodorovné přemístění zeminy a následné srovnání povrchu výkopu včetně zhutnění</t>
  </si>
  <si>
    <t>Položka obsahuje demontáž současného odlučovače tuků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</si>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</sst>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  <font>
      <sz val="8"/>
      <color theme="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8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0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17" fillId="0" borderId="0" xfId="0" applyNumberFormat="1" applyFont="1" applyBorder="1" applyAlignment="1">
      <alignment vertical="top" wrapText="1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26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0" fontId="19" fillId="0" borderId="26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 shrinkToFit="1"/>
    </xf>
    <xf numFmtId="174" fontId="19" fillId="0" borderId="0" xfId="0" applyNumberFormat="1" applyFont="1" applyBorder="1" applyAlignment="1">
      <alignment vertical="top" wrapText="1" shrinkToFit="1"/>
    </xf>
    <xf numFmtId="4" fontId="19" fillId="0" borderId="0" xfId="0" applyNumberFormat="1" applyFont="1" applyBorder="1" applyAlignment="1">
      <alignment vertical="top" wrapText="1" shrinkToFit="1"/>
    </xf>
    <xf numFmtId="4" fontId="19" fillId="0" borderId="34" xfId="0" applyNumberFormat="1" applyFont="1" applyBorder="1" applyAlignment="1">
      <alignment vertical="top" wrapText="1" shrinkToFit="1"/>
    </xf>
    <xf numFmtId="0" fontId="20" fillId="0" borderId="26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74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4" xfId="0" applyNumberFormat="1" applyFont="1" applyBorder="1" applyAlignment="1">
      <alignment vertical="top" wrapText="1" shrinkToFit="1"/>
    </xf>
  </cellXfs>
  <cellStyles count="2">
    <cellStyle name="Normální" xfId="0" builtinId="0"/>
    <cellStyle name="normální 2" xfId="1" xr:uid="{F238243D-ED69-4EBE-AF27-F9B976404A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7653-21DA-4C0E-8986-BA3BDF3F2B79}">
  <dimension ref="A1:G2"/>
  <sheetViews>
    <sheetView topLeftCell="A3" workbookViewId="0">
      <selection activeCell="E27" sqref="E27:E28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E1C7-63BE-4A92-8910-02C78E2DE8C8}">
  <sheetPr codeName="List5112">
    <tabColor rgb="FF66FF66"/>
  </sheetPr>
  <dimension ref="A1:O60"/>
  <sheetViews>
    <sheetView showGridLines="0" topLeftCell="B4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47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48</v>
      </c>
      <c r="E5" s="25"/>
      <c r="F5" s="25"/>
      <c r="G5" s="25"/>
      <c r="H5" s="27" t="s">
        <v>33</v>
      </c>
      <c r="I5" s="121" t="s">
        <v>52</v>
      </c>
      <c r="J5" s="11"/>
    </row>
    <row r="6" spans="1:15" ht="15.75" customHeight="1" x14ac:dyDescent="0.25">
      <c r="A6" s="4"/>
      <c r="B6" s="39"/>
      <c r="C6" s="25"/>
      <c r="D6" s="121" t="s">
        <v>49</v>
      </c>
      <c r="E6" s="25"/>
      <c r="F6" s="25"/>
      <c r="G6" s="25"/>
      <c r="H6" s="27" t="s">
        <v>34</v>
      </c>
      <c r="I6" s="121" t="s">
        <v>53</v>
      </c>
      <c r="J6" s="11"/>
    </row>
    <row r="7" spans="1:15" ht="15.75" customHeight="1" x14ac:dyDescent="0.25">
      <c r="A7" s="4"/>
      <c r="B7" s="40"/>
      <c r="C7" s="122" t="s">
        <v>51</v>
      </c>
      <c r="D7" s="104" t="s">
        <v>50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 t="s">
        <v>46</v>
      </c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5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SUMIF(F47:F56,A16,I47:I56)+SUMIF(F47:F56,"PSU",I47:I56)</f>
        <v>0</v>
      </c>
      <c r="J16" s="82"/>
    </row>
    <row r="17" spans="1:10" ht="23.25" customHeight="1" x14ac:dyDescent="0.25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SUMIF(F47:F56,A17,I47:I56)</f>
        <v>0</v>
      </c>
      <c r="J17" s="82"/>
    </row>
    <row r="18" spans="1:10" ht="23.25" customHeight="1" x14ac:dyDescent="0.25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SUMIF(F47:F56,A18,I47:I56)</f>
        <v>0</v>
      </c>
      <c r="J18" s="82"/>
    </row>
    <row r="19" spans="1:10" ht="23.25" customHeight="1" x14ac:dyDescent="0.25">
      <c r="A19" s="192" t="s">
        <v>76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SUMIF(F47:F56,A19,I47:I56)</f>
        <v>0</v>
      </c>
      <c r="J19" s="82"/>
    </row>
    <row r="20" spans="1:10" ht="23.25" customHeight="1" x14ac:dyDescent="0.25">
      <c r="A20" s="192" t="s">
        <v>75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SUMIF(F47:F56,A20,I47:I56)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12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12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56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45469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54</v>
      </c>
      <c r="C39" s="137" t="s">
        <v>47</v>
      </c>
      <c r="D39" s="138"/>
      <c r="E39" s="138"/>
      <c r="F39" s="146">
        <f>'Rozpočet Pol'!AC67</f>
        <v>0</v>
      </c>
      <c r="G39" s="147">
        <f>'Rozpočet Pol'!AD67</f>
        <v>0</v>
      </c>
      <c r="H39" s="148">
        <f>(F39*SazbaDPH1/100)+(G39*SazbaDPH2/100)</f>
        <v>0</v>
      </c>
      <c r="I39" s="148">
        <f>F39+G39+H39</f>
        <v>0</v>
      </c>
      <c r="J39" s="139" t="str">
        <f>IF(_xlfn.SINGLE(CenaCelkemVypocet)=0,"",I39/_xlfn.SINGLE(CenaCelkemVypocet)*100)</f>
        <v/>
      </c>
    </row>
    <row r="40" spans="1:10" ht="25.5" hidden="1" customHeight="1" x14ac:dyDescent="0.25">
      <c r="A40" s="130"/>
      <c r="B40" s="140" t="s">
        <v>55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6" x14ac:dyDescent="0.3">
      <c r="B44" s="160" t="s">
        <v>57</v>
      </c>
    </row>
    <row r="46" spans="1:10" ht="25.5" customHeight="1" x14ac:dyDescent="0.25">
      <c r="A46" s="161"/>
      <c r="B46" s="167" t="s">
        <v>16</v>
      </c>
      <c r="C46" s="167" t="s">
        <v>5</v>
      </c>
      <c r="D46" s="168"/>
      <c r="E46" s="168"/>
      <c r="F46" s="171" t="s">
        <v>58</v>
      </c>
      <c r="G46" s="171"/>
      <c r="H46" s="171"/>
      <c r="I46" s="172" t="s">
        <v>28</v>
      </c>
      <c r="J46" s="172"/>
    </row>
    <row r="47" spans="1:10" ht="25.5" customHeight="1" x14ac:dyDescent="0.25">
      <c r="A47" s="162"/>
      <c r="B47" s="173" t="s">
        <v>59</v>
      </c>
      <c r="C47" s="174" t="s">
        <v>60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5">
      <c r="A48" s="162"/>
      <c r="B48" s="165" t="s">
        <v>61</v>
      </c>
      <c r="C48" s="164" t="s">
        <v>62</v>
      </c>
      <c r="D48" s="166"/>
      <c r="E48" s="166"/>
      <c r="F48" s="182" t="s">
        <v>23</v>
      </c>
      <c r="G48" s="183"/>
      <c r="H48" s="183"/>
      <c r="I48" s="184">
        <f>'Rozpočet Pol'!G17</f>
        <v>0</v>
      </c>
      <c r="J48" s="184"/>
    </row>
    <row r="49" spans="1:10" ht="25.5" customHeight="1" x14ac:dyDescent="0.25">
      <c r="A49" s="162"/>
      <c r="B49" s="165" t="s">
        <v>63</v>
      </c>
      <c r="C49" s="164" t="s">
        <v>64</v>
      </c>
      <c r="D49" s="166"/>
      <c r="E49" s="166"/>
      <c r="F49" s="182" t="s">
        <v>23</v>
      </c>
      <c r="G49" s="183"/>
      <c r="H49" s="183"/>
      <c r="I49" s="184">
        <f>'Rozpočet Pol'!G22</f>
        <v>0</v>
      </c>
      <c r="J49" s="184"/>
    </row>
    <row r="50" spans="1:10" ht="25.5" customHeight="1" x14ac:dyDescent="0.25">
      <c r="A50" s="162"/>
      <c r="B50" s="165" t="s">
        <v>65</v>
      </c>
      <c r="C50" s="164" t="s">
        <v>66</v>
      </c>
      <c r="D50" s="166"/>
      <c r="E50" s="166"/>
      <c r="F50" s="182" t="s">
        <v>23</v>
      </c>
      <c r="G50" s="183"/>
      <c r="H50" s="183"/>
      <c r="I50" s="184">
        <f>'Rozpočet Pol'!G24</f>
        <v>0</v>
      </c>
      <c r="J50" s="184"/>
    </row>
    <row r="51" spans="1:10" ht="25.5" customHeight="1" x14ac:dyDescent="0.25">
      <c r="A51" s="162"/>
      <c r="B51" s="165" t="s">
        <v>67</v>
      </c>
      <c r="C51" s="164" t="s">
        <v>68</v>
      </c>
      <c r="D51" s="166"/>
      <c r="E51" s="166"/>
      <c r="F51" s="182" t="s">
        <v>23</v>
      </c>
      <c r="G51" s="183"/>
      <c r="H51" s="183"/>
      <c r="I51" s="184">
        <f>'Rozpočet Pol'!G29</f>
        <v>0</v>
      </c>
      <c r="J51" s="184"/>
    </row>
    <row r="52" spans="1:10" ht="25.5" customHeight="1" x14ac:dyDescent="0.25">
      <c r="A52" s="162"/>
      <c r="B52" s="165" t="s">
        <v>69</v>
      </c>
      <c r="C52" s="164" t="s">
        <v>70</v>
      </c>
      <c r="D52" s="166"/>
      <c r="E52" s="166"/>
      <c r="F52" s="182" t="s">
        <v>23</v>
      </c>
      <c r="G52" s="183"/>
      <c r="H52" s="183"/>
      <c r="I52" s="184">
        <f>'Rozpočet Pol'!G38</f>
        <v>0</v>
      </c>
      <c r="J52" s="184"/>
    </row>
    <row r="53" spans="1:10" ht="25.5" customHeight="1" x14ac:dyDescent="0.25">
      <c r="A53" s="162"/>
      <c r="B53" s="165" t="s">
        <v>71</v>
      </c>
      <c r="C53" s="164" t="s">
        <v>72</v>
      </c>
      <c r="D53" s="166"/>
      <c r="E53" s="166"/>
      <c r="F53" s="182" t="s">
        <v>25</v>
      </c>
      <c r="G53" s="183"/>
      <c r="H53" s="183"/>
      <c r="I53" s="184">
        <f>'Rozpočet Pol'!G44</f>
        <v>0</v>
      </c>
      <c r="J53" s="184"/>
    </row>
    <row r="54" spans="1:10" ht="25.5" customHeight="1" x14ac:dyDescent="0.25">
      <c r="A54" s="162"/>
      <c r="B54" s="165" t="s">
        <v>73</v>
      </c>
      <c r="C54" s="164" t="s">
        <v>74</v>
      </c>
      <c r="D54" s="166"/>
      <c r="E54" s="166"/>
      <c r="F54" s="182" t="s">
        <v>23</v>
      </c>
      <c r="G54" s="183"/>
      <c r="H54" s="183"/>
      <c r="I54" s="184">
        <f>'Rozpočet Pol'!G49</f>
        <v>0</v>
      </c>
      <c r="J54" s="184"/>
    </row>
    <row r="55" spans="1:10" ht="25.5" customHeight="1" x14ac:dyDescent="0.25">
      <c r="A55" s="162"/>
      <c r="B55" s="165" t="s">
        <v>75</v>
      </c>
      <c r="C55" s="164" t="s">
        <v>27</v>
      </c>
      <c r="D55" s="166"/>
      <c r="E55" s="166"/>
      <c r="F55" s="182" t="s">
        <v>75</v>
      </c>
      <c r="G55" s="183"/>
      <c r="H55" s="183"/>
      <c r="I55" s="184">
        <f>'Rozpočet Pol'!G55</f>
        <v>0</v>
      </c>
      <c r="J55" s="184"/>
    </row>
    <row r="56" spans="1:10" ht="25.5" customHeight="1" x14ac:dyDescent="0.25">
      <c r="A56" s="162"/>
      <c r="B56" s="176" t="s">
        <v>76</v>
      </c>
      <c r="C56" s="177" t="s">
        <v>26</v>
      </c>
      <c r="D56" s="178"/>
      <c r="E56" s="178"/>
      <c r="F56" s="185" t="s">
        <v>76</v>
      </c>
      <c r="G56" s="186"/>
      <c r="H56" s="186"/>
      <c r="I56" s="187">
        <f>'Rozpočet Pol'!G64</f>
        <v>0</v>
      </c>
      <c r="J56" s="187"/>
    </row>
    <row r="57" spans="1:10" ht="25.5" customHeight="1" x14ac:dyDescent="0.25">
      <c r="A57" s="163"/>
      <c r="B57" s="169" t="s">
        <v>1</v>
      </c>
      <c r="C57" s="169"/>
      <c r="D57" s="170"/>
      <c r="E57" s="170"/>
      <c r="F57" s="188"/>
      <c r="G57" s="189"/>
      <c r="H57" s="189"/>
      <c r="I57" s="190">
        <f>SUM(I47:I56)</f>
        <v>0</v>
      </c>
      <c r="J57" s="190"/>
    </row>
    <row r="58" spans="1:10" x14ac:dyDescent="0.25">
      <c r="F58" s="191"/>
      <c r="G58" s="129"/>
      <c r="H58" s="191"/>
      <c r="I58" s="129"/>
      <c r="J58" s="129"/>
    </row>
    <row r="59" spans="1:10" x14ac:dyDescent="0.25">
      <c r="F59" s="191"/>
      <c r="G59" s="129"/>
      <c r="H59" s="191"/>
      <c r="I59" s="129"/>
      <c r="J59" s="129"/>
    </row>
    <row r="60" spans="1:10" x14ac:dyDescent="0.25">
      <c r="F60" s="191"/>
      <c r="G60" s="129"/>
      <c r="H60" s="191"/>
      <c r="I60" s="129"/>
      <c r="J60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1">
    <mergeCell ref="I57:J57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3EF2-569D-48FC-81A5-795411FB4E7F}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0ECAB-229E-4C7D-8207-9602412BC00F}">
  <sheetPr>
    <outlinePr summaryBelow="0"/>
  </sheetPr>
  <dimension ref="A1:BH77"/>
  <sheetViews>
    <sheetView tabSelected="1" topLeftCell="A59" workbookViewId="0">
      <selection activeCell="W77" sqref="W77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8" max="21" width="0" hidden="1" customWidth="1"/>
    <col min="29" max="39" width="0" hidden="1" customWidth="1"/>
    <col min="53" max="53" width="73.44140625" customWidth="1"/>
  </cols>
  <sheetData>
    <row r="1" spans="1:60" ht="15.75" customHeight="1" x14ac:dyDescent="0.3">
      <c r="A1" s="194" t="s">
        <v>6</v>
      </c>
      <c r="B1" s="194"/>
      <c r="C1" s="194"/>
      <c r="D1" s="194"/>
      <c r="E1" s="194"/>
      <c r="F1" s="194"/>
      <c r="G1" s="194"/>
      <c r="AE1" t="s">
        <v>78</v>
      </c>
    </row>
    <row r="2" spans="1:60" ht="25.05" customHeight="1" x14ac:dyDescent="0.25">
      <c r="A2" s="201" t="s">
        <v>77</v>
      </c>
      <c r="B2" s="195"/>
      <c r="C2" s="196" t="s">
        <v>47</v>
      </c>
      <c r="D2" s="197"/>
      <c r="E2" s="197"/>
      <c r="F2" s="197"/>
      <c r="G2" s="203"/>
      <c r="AE2" t="s">
        <v>79</v>
      </c>
    </row>
    <row r="3" spans="1:60" ht="25.05" customHeight="1" x14ac:dyDescent="0.25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80</v>
      </c>
    </row>
    <row r="4" spans="1:60" ht="25.05" hidden="1" customHeight="1" x14ac:dyDescent="0.25">
      <c r="A4" s="202" t="s">
        <v>8</v>
      </c>
      <c r="B4" s="200"/>
      <c r="C4" s="198"/>
      <c r="D4" s="199"/>
      <c r="E4" s="199"/>
      <c r="F4" s="199"/>
      <c r="G4" s="204"/>
      <c r="AE4" t="s">
        <v>81</v>
      </c>
    </row>
    <row r="5" spans="1:60" hidden="1" x14ac:dyDescent="0.25">
      <c r="A5" s="205" t="s">
        <v>82</v>
      </c>
      <c r="B5" s="206"/>
      <c r="C5" s="207"/>
      <c r="D5" s="208"/>
      <c r="E5" s="208"/>
      <c r="F5" s="208"/>
      <c r="G5" s="209"/>
      <c r="AE5" t="s">
        <v>83</v>
      </c>
    </row>
    <row r="7" spans="1:60" ht="39.6" x14ac:dyDescent="0.25">
      <c r="A7" s="215" t="s">
        <v>84</v>
      </c>
      <c r="B7" s="216" t="s">
        <v>85</v>
      </c>
      <c r="C7" s="216" t="s">
        <v>86</v>
      </c>
      <c r="D7" s="215" t="s">
        <v>87</v>
      </c>
      <c r="E7" s="215" t="s">
        <v>88</v>
      </c>
      <c r="F7" s="210" t="s">
        <v>89</v>
      </c>
      <c r="G7" s="234" t="s">
        <v>28</v>
      </c>
      <c r="H7" s="235" t="s">
        <v>29</v>
      </c>
      <c r="I7" s="235" t="s">
        <v>90</v>
      </c>
      <c r="J7" s="235" t="s">
        <v>30</v>
      </c>
      <c r="K7" s="235" t="s">
        <v>91</v>
      </c>
      <c r="L7" s="235" t="s">
        <v>92</v>
      </c>
      <c r="M7" s="235" t="s">
        <v>93</v>
      </c>
      <c r="N7" s="235" t="s">
        <v>94</v>
      </c>
      <c r="O7" s="235" t="s">
        <v>95</v>
      </c>
      <c r="P7" s="235" t="s">
        <v>96</v>
      </c>
      <c r="Q7" s="235" t="s">
        <v>97</v>
      </c>
      <c r="R7" s="235" t="s">
        <v>98</v>
      </c>
      <c r="S7" s="235" t="s">
        <v>99</v>
      </c>
      <c r="T7" s="235" t="s">
        <v>100</v>
      </c>
      <c r="U7" s="218" t="s">
        <v>101</v>
      </c>
    </row>
    <row r="8" spans="1:60" x14ac:dyDescent="0.25">
      <c r="A8" s="236" t="s">
        <v>102</v>
      </c>
      <c r="B8" s="237" t="s">
        <v>59</v>
      </c>
      <c r="C8" s="238" t="s">
        <v>60</v>
      </c>
      <c r="D8" s="217"/>
      <c r="E8" s="239"/>
      <c r="F8" s="240"/>
      <c r="G8" s="240">
        <f>SUMIF(AE9:AE16,"&lt;&gt;NOR",G9:G16)</f>
        <v>0</v>
      </c>
      <c r="H8" s="240"/>
      <c r="I8" s="240">
        <f>SUM(I9:I16)</f>
        <v>0</v>
      </c>
      <c r="J8" s="240"/>
      <c r="K8" s="240">
        <f>SUM(K9:K16)</f>
        <v>0</v>
      </c>
      <c r="L8" s="240"/>
      <c r="M8" s="240">
        <f>SUM(M9:M16)</f>
        <v>0</v>
      </c>
      <c r="N8" s="217"/>
      <c r="O8" s="217">
        <f>SUM(O9:O16)</f>
        <v>0</v>
      </c>
      <c r="P8" s="217"/>
      <c r="Q8" s="217">
        <f>SUM(Q9:Q16)</f>
        <v>0</v>
      </c>
      <c r="R8" s="217"/>
      <c r="S8" s="217"/>
      <c r="T8" s="236"/>
      <c r="U8" s="217">
        <f>SUM(U9:U16)</f>
        <v>31.970000000000002</v>
      </c>
      <c r="AE8" t="s">
        <v>103</v>
      </c>
    </row>
    <row r="9" spans="1:60" outlineLevel="1" x14ac:dyDescent="0.25">
      <c r="A9" s="212">
        <v>1</v>
      </c>
      <c r="B9" s="219" t="s">
        <v>104</v>
      </c>
      <c r="C9" s="262" t="s">
        <v>105</v>
      </c>
      <c r="D9" s="221" t="s">
        <v>106</v>
      </c>
      <c r="E9" s="226">
        <v>7.0650000000000004</v>
      </c>
      <c r="F9" s="229">
        <f>H9+J9</f>
        <v>0</v>
      </c>
      <c r="G9" s="230">
        <f>ROUND(E9*F9,2)</f>
        <v>0</v>
      </c>
      <c r="H9" s="230"/>
      <c r="I9" s="230">
        <f>ROUND(E9*H9,2)</f>
        <v>0</v>
      </c>
      <c r="J9" s="230"/>
      <c r="K9" s="230">
        <f>ROUND(E9*J9,2)</f>
        <v>0</v>
      </c>
      <c r="L9" s="230">
        <v>0</v>
      </c>
      <c r="M9" s="230">
        <f>G9*(1+L9/100)</f>
        <v>0</v>
      </c>
      <c r="N9" s="221">
        <v>0</v>
      </c>
      <c r="O9" s="221">
        <f>ROUND(E9*N9,5)</f>
        <v>0</v>
      </c>
      <c r="P9" s="221">
        <v>0</v>
      </c>
      <c r="Q9" s="221">
        <f>ROUND(E9*P9,5)</f>
        <v>0</v>
      </c>
      <c r="R9" s="221"/>
      <c r="S9" s="221"/>
      <c r="T9" s="222">
        <v>3.1309999999999998</v>
      </c>
      <c r="U9" s="221">
        <f>ROUND(E9*T9,2)</f>
        <v>22.12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107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12"/>
      <c r="B10" s="219"/>
      <c r="C10" s="263" t="s">
        <v>170</v>
      </c>
      <c r="D10" s="223"/>
      <c r="E10" s="227"/>
      <c r="F10" s="231"/>
      <c r="G10" s="232"/>
      <c r="H10" s="230"/>
      <c r="I10" s="230"/>
      <c r="J10" s="230"/>
      <c r="K10" s="230"/>
      <c r="L10" s="230"/>
      <c r="M10" s="230"/>
      <c r="N10" s="221"/>
      <c r="O10" s="221"/>
      <c r="P10" s="221"/>
      <c r="Q10" s="221"/>
      <c r="R10" s="221"/>
      <c r="S10" s="221"/>
      <c r="T10" s="222"/>
      <c r="U10" s="221"/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108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4" t="str">
        <f>C10</f>
        <v>Zadavatelem budou určena místa, kde bude provedeno hloubení 3ks nových šachet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5">
      <c r="A11" s="212"/>
      <c r="B11" s="219"/>
      <c r="C11" s="278" t="s">
        <v>171</v>
      </c>
      <c r="D11" s="279"/>
      <c r="E11" s="280"/>
      <c r="F11" s="281"/>
      <c r="G11" s="282"/>
      <c r="H11" s="230"/>
      <c r="I11" s="230"/>
      <c r="J11" s="230"/>
      <c r="K11" s="230"/>
      <c r="L11" s="230"/>
      <c r="M11" s="230"/>
      <c r="N11" s="221"/>
      <c r="O11" s="221"/>
      <c r="P11" s="221"/>
      <c r="Q11" s="221"/>
      <c r="R11" s="221"/>
      <c r="S11" s="221"/>
      <c r="T11" s="222"/>
      <c r="U11" s="221"/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108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4" t="str">
        <f>C11</f>
        <v>výpočet:</v>
      </c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12"/>
      <c r="B12" s="219"/>
      <c r="C12" s="278" t="s">
        <v>109</v>
      </c>
      <c r="D12" s="279"/>
      <c r="E12" s="280"/>
      <c r="F12" s="281"/>
      <c r="G12" s="282"/>
      <c r="H12" s="230"/>
      <c r="I12" s="230"/>
      <c r="J12" s="230"/>
      <c r="K12" s="230"/>
      <c r="L12" s="230"/>
      <c r="M12" s="230"/>
      <c r="N12" s="221"/>
      <c r="O12" s="221"/>
      <c r="P12" s="221"/>
      <c r="Q12" s="221"/>
      <c r="R12" s="221"/>
      <c r="S12" s="221"/>
      <c r="T12" s="222"/>
      <c r="U12" s="221"/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108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4" t="str">
        <f>C12</f>
        <v>3,14*0,5*0,5*3*3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5">
      <c r="A13" s="212">
        <v>2</v>
      </c>
      <c r="B13" s="219" t="s">
        <v>110</v>
      </c>
      <c r="C13" s="262" t="s">
        <v>111</v>
      </c>
      <c r="D13" s="221" t="s">
        <v>106</v>
      </c>
      <c r="E13" s="226">
        <v>7.0650000000000004</v>
      </c>
      <c r="F13" s="229">
        <f>H13+J13</f>
        <v>0</v>
      </c>
      <c r="G13" s="230">
        <f>ROUND(E13*F13,2)</f>
        <v>0</v>
      </c>
      <c r="H13" s="230"/>
      <c r="I13" s="230">
        <f>ROUND(E13*H13,2)</f>
        <v>0</v>
      </c>
      <c r="J13" s="230"/>
      <c r="K13" s="230">
        <f>ROUND(E13*J13,2)</f>
        <v>0</v>
      </c>
      <c r="L13" s="230">
        <v>0</v>
      </c>
      <c r="M13" s="230">
        <f>G13*(1+L13/100)</f>
        <v>0</v>
      </c>
      <c r="N13" s="221">
        <v>0</v>
      </c>
      <c r="O13" s="221">
        <f>ROUND(E13*N13,5)</f>
        <v>0</v>
      </c>
      <c r="P13" s="221">
        <v>0</v>
      </c>
      <c r="Q13" s="221">
        <f>ROUND(E13*P13,5)</f>
        <v>0</v>
      </c>
      <c r="R13" s="221"/>
      <c r="S13" s="221"/>
      <c r="T13" s="222">
        <v>0.47399999999999998</v>
      </c>
      <c r="U13" s="221">
        <f>ROUND(E13*T13,2)</f>
        <v>3.35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107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5">
      <c r="A14" s="212">
        <v>3</v>
      </c>
      <c r="B14" s="219" t="s">
        <v>112</v>
      </c>
      <c r="C14" s="262" t="s">
        <v>113</v>
      </c>
      <c r="D14" s="221" t="s">
        <v>114</v>
      </c>
      <c r="E14" s="226">
        <v>50</v>
      </c>
      <c r="F14" s="229">
        <f>H14+J14</f>
        <v>0</v>
      </c>
      <c r="G14" s="230">
        <f>ROUND(E14*F14,2)</f>
        <v>0</v>
      </c>
      <c r="H14" s="230"/>
      <c r="I14" s="230">
        <f>ROUND(E14*H14,2)</f>
        <v>0</v>
      </c>
      <c r="J14" s="230"/>
      <c r="K14" s="230">
        <f>ROUND(E14*J14,2)</f>
        <v>0</v>
      </c>
      <c r="L14" s="230">
        <v>0</v>
      </c>
      <c r="M14" s="230">
        <f>G14*(1+L14/100)</f>
        <v>0</v>
      </c>
      <c r="N14" s="221">
        <v>0</v>
      </c>
      <c r="O14" s="221">
        <f>ROUND(E14*N14,5)</f>
        <v>0</v>
      </c>
      <c r="P14" s="221">
        <v>0</v>
      </c>
      <c r="Q14" s="221">
        <f>ROUND(E14*P14,5)</f>
        <v>0</v>
      </c>
      <c r="R14" s="221"/>
      <c r="S14" s="221"/>
      <c r="T14" s="222">
        <v>0.13</v>
      </c>
      <c r="U14" s="221">
        <f>ROUND(E14*T14,2)</f>
        <v>6.5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107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12"/>
      <c r="B15" s="219"/>
      <c r="C15" s="263" t="s">
        <v>172</v>
      </c>
      <c r="D15" s="223"/>
      <c r="E15" s="227"/>
      <c r="F15" s="231"/>
      <c r="G15" s="232"/>
      <c r="H15" s="230"/>
      <c r="I15" s="230"/>
      <c r="J15" s="230"/>
      <c r="K15" s="230"/>
      <c r="L15" s="230"/>
      <c r="M15" s="230"/>
      <c r="N15" s="221"/>
      <c r="O15" s="221"/>
      <c r="P15" s="221"/>
      <c r="Q15" s="221"/>
      <c r="R15" s="221"/>
      <c r="S15" s="221"/>
      <c r="T15" s="222"/>
      <c r="U15" s="221"/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108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4" t="str">
        <f>C15</f>
        <v>Zbylá zemina bude rozprostřena dle požadavků a pokynů zadavatele.</v>
      </c>
      <c r="BB15" s="211"/>
      <c r="BC15" s="211"/>
      <c r="BD15" s="211"/>
      <c r="BE15" s="211"/>
      <c r="BF15" s="211"/>
      <c r="BG15" s="211"/>
      <c r="BH15" s="211"/>
    </row>
    <row r="16" spans="1:60" outlineLevel="1" x14ac:dyDescent="0.25">
      <c r="A16" s="212"/>
      <c r="B16" s="219"/>
      <c r="C16" s="263" t="s">
        <v>115</v>
      </c>
      <c r="D16" s="223"/>
      <c r="E16" s="227"/>
      <c r="F16" s="231"/>
      <c r="G16" s="232"/>
      <c r="H16" s="230"/>
      <c r="I16" s="230"/>
      <c r="J16" s="230"/>
      <c r="K16" s="230"/>
      <c r="L16" s="230"/>
      <c r="M16" s="230"/>
      <c r="N16" s="221"/>
      <c r="O16" s="221"/>
      <c r="P16" s="221"/>
      <c r="Q16" s="221"/>
      <c r="R16" s="221"/>
      <c r="S16" s="221"/>
      <c r="T16" s="222"/>
      <c r="U16" s="221"/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108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4" t="str">
        <f>C16</f>
        <v>Následně bude provedeno dodání a osetí travího semene, které je oceněno samostatnou položkou.</v>
      </c>
      <c r="BB16" s="211"/>
      <c r="BC16" s="211"/>
      <c r="BD16" s="211"/>
      <c r="BE16" s="211"/>
      <c r="BF16" s="211"/>
      <c r="BG16" s="211"/>
      <c r="BH16" s="211"/>
    </row>
    <row r="17" spans="1:60" x14ac:dyDescent="0.25">
      <c r="A17" s="213" t="s">
        <v>102</v>
      </c>
      <c r="B17" s="220" t="s">
        <v>61</v>
      </c>
      <c r="C17" s="264" t="s">
        <v>62</v>
      </c>
      <c r="D17" s="224"/>
      <c r="E17" s="228"/>
      <c r="F17" s="233"/>
      <c r="G17" s="233">
        <f>SUMIF(AE18:AE21,"&lt;&gt;NOR",G18:G21)</f>
        <v>0</v>
      </c>
      <c r="H17" s="233"/>
      <c r="I17" s="233">
        <f>SUM(I18:I21)</f>
        <v>0</v>
      </c>
      <c r="J17" s="233"/>
      <c r="K17" s="233">
        <f>SUM(K18:K21)</f>
        <v>0</v>
      </c>
      <c r="L17" s="233"/>
      <c r="M17" s="233">
        <f>SUM(M18:M21)</f>
        <v>0</v>
      </c>
      <c r="N17" s="224"/>
      <c r="O17" s="224">
        <f>SUM(O18:O21)</f>
        <v>1.5332300000000001</v>
      </c>
      <c r="P17" s="224"/>
      <c r="Q17" s="224">
        <f>SUM(Q18:Q21)</f>
        <v>0</v>
      </c>
      <c r="R17" s="224"/>
      <c r="S17" s="224"/>
      <c r="T17" s="225"/>
      <c r="U17" s="224">
        <f>SUM(U18:U21)</f>
        <v>1.23</v>
      </c>
      <c r="AE17" t="s">
        <v>103</v>
      </c>
    </row>
    <row r="18" spans="1:60" outlineLevel="1" x14ac:dyDescent="0.25">
      <c r="A18" s="212">
        <v>4</v>
      </c>
      <c r="B18" s="219" t="s">
        <v>116</v>
      </c>
      <c r="C18" s="262" t="s">
        <v>117</v>
      </c>
      <c r="D18" s="221" t="s">
        <v>106</v>
      </c>
      <c r="E18" s="226">
        <v>0.5</v>
      </c>
      <c r="F18" s="229">
        <f>H18+J18</f>
        <v>0</v>
      </c>
      <c r="G18" s="230">
        <f>ROUND(E18*F18,2)</f>
        <v>0</v>
      </c>
      <c r="H18" s="230"/>
      <c r="I18" s="230">
        <f>ROUND(E18*H18,2)</f>
        <v>0</v>
      </c>
      <c r="J18" s="230"/>
      <c r="K18" s="230">
        <f>ROUND(E18*J18,2)</f>
        <v>0</v>
      </c>
      <c r="L18" s="230">
        <v>0</v>
      </c>
      <c r="M18" s="230">
        <f>G18*(1+L18/100)</f>
        <v>0</v>
      </c>
      <c r="N18" s="221">
        <v>3.0664600000000002</v>
      </c>
      <c r="O18" s="221">
        <f>ROUND(E18*N18,5)</f>
        <v>1.5332300000000001</v>
      </c>
      <c r="P18" s="221">
        <v>0</v>
      </c>
      <c r="Q18" s="221">
        <f>ROUND(E18*P18,5)</f>
        <v>0</v>
      </c>
      <c r="R18" s="221"/>
      <c r="S18" s="221"/>
      <c r="T18" s="222">
        <v>2.4660500000000001</v>
      </c>
      <c r="U18" s="221">
        <f>ROUND(E18*T18,2)</f>
        <v>1.23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118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12"/>
      <c r="B19" s="219"/>
      <c r="C19" s="263" t="s">
        <v>119</v>
      </c>
      <c r="D19" s="223"/>
      <c r="E19" s="227"/>
      <c r="F19" s="231"/>
      <c r="G19" s="232"/>
      <c r="H19" s="230"/>
      <c r="I19" s="230"/>
      <c r="J19" s="230"/>
      <c r="K19" s="230"/>
      <c r="L19" s="230"/>
      <c r="M19" s="230"/>
      <c r="N19" s="221"/>
      <c r="O19" s="221"/>
      <c r="P19" s="221"/>
      <c r="Q19" s="221"/>
      <c r="R19" s="221"/>
      <c r="S19" s="221"/>
      <c r="T19" s="222"/>
      <c r="U19" s="221"/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108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4" t="str">
        <f>C19</f>
        <v>Základová deska bude provedena v místě uložení odlučovače tuků</v>
      </c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12"/>
      <c r="B20" s="219"/>
      <c r="C20" s="278" t="s">
        <v>171</v>
      </c>
      <c r="D20" s="279"/>
      <c r="E20" s="280"/>
      <c r="F20" s="281"/>
      <c r="G20" s="282"/>
      <c r="H20" s="230"/>
      <c r="I20" s="230"/>
      <c r="J20" s="230"/>
      <c r="K20" s="230"/>
      <c r="L20" s="230"/>
      <c r="M20" s="230"/>
      <c r="N20" s="221"/>
      <c r="O20" s="221"/>
      <c r="P20" s="221"/>
      <c r="Q20" s="221"/>
      <c r="R20" s="221"/>
      <c r="S20" s="221"/>
      <c r="T20" s="222"/>
      <c r="U20" s="221"/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108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4" t="str">
        <f>C20</f>
        <v>výpočet:</v>
      </c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12"/>
      <c r="B21" s="219"/>
      <c r="C21" s="278" t="s">
        <v>120</v>
      </c>
      <c r="D21" s="279"/>
      <c r="E21" s="280"/>
      <c r="F21" s="281"/>
      <c r="G21" s="282"/>
      <c r="H21" s="230"/>
      <c r="I21" s="230"/>
      <c r="J21" s="230"/>
      <c r="K21" s="230"/>
      <c r="L21" s="230"/>
      <c r="M21" s="230"/>
      <c r="N21" s="221"/>
      <c r="O21" s="221"/>
      <c r="P21" s="221"/>
      <c r="Q21" s="221"/>
      <c r="R21" s="221"/>
      <c r="S21" s="221"/>
      <c r="T21" s="222"/>
      <c r="U21" s="221"/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108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4" t="str">
        <f>C21</f>
        <v>2*1*0,25</v>
      </c>
      <c r="BB21" s="211"/>
      <c r="BC21" s="211"/>
      <c r="BD21" s="211"/>
      <c r="BE21" s="211"/>
      <c r="BF21" s="211"/>
      <c r="BG21" s="211"/>
      <c r="BH21" s="211"/>
    </row>
    <row r="22" spans="1:60" x14ac:dyDescent="0.25">
      <c r="A22" s="213" t="s">
        <v>102</v>
      </c>
      <c r="B22" s="220" t="s">
        <v>63</v>
      </c>
      <c r="C22" s="264" t="s">
        <v>64</v>
      </c>
      <c r="D22" s="224"/>
      <c r="E22" s="228"/>
      <c r="F22" s="233"/>
      <c r="G22" s="233">
        <f>SUMIF(AE23:AE23,"&lt;&gt;NOR",G23:G23)</f>
        <v>0</v>
      </c>
      <c r="H22" s="233"/>
      <c r="I22" s="233">
        <f>SUM(I23:I23)</f>
        <v>0</v>
      </c>
      <c r="J22" s="233"/>
      <c r="K22" s="233">
        <f>SUM(K23:K23)</f>
        <v>0</v>
      </c>
      <c r="L22" s="233"/>
      <c r="M22" s="233">
        <f>SUM(M23:M23)</f>
        <v>0</v>
      </c>
      <c r="N22" s="224"/>
      <c r="O22" s="224">
        <f>SUM(O23:O23)</f>
        <v>4.0000000000000002E-4</v>
      </c>
      <c r="P22" s="224"/>
      <c r="Q22" s="224">
        <f>SUM(Q23:Q23)</f>
        <v>0</v>
      </c>
      <c r="R22" s="224"/>
      <c r="S22" s="224"/>
      <c r="T22" s="225"/>
      <c r="U22" s="224">
        <f>SUM(U23:U23)</f>
        <v>4.1100000000000003</v>
      </c>
      <c r="AE22" t="s">
        <v>103</v>
      </c>
    </row>
    <row r="23" spans="1:60" outlineLevel="1" x14ac:dyDescent="0.25">
      <c r="A23" s="212">
        <v>5</v>
      </c>
      <c r="B23" s="219" t="s">
        <v>121</v>
      </c>
      <c r="C23" s="262" t="s">
        <v>122</v>
      </c>
      <c r="D23" s="221" t="s">
        <v>123</v>
      </c>
      <c r="E23" s="226">
        <v>1</v>
      </c>
      <c r="F23" s="229">
        <f>H23+J23</f>
        <v>0</v>
      </c>
      <c r="G23" s="230">
        <f>ROUND(E23*F23,2)</f>
        <v>0</v>
      </c>
      <c r="H23" s="230"/>
      <c r="I23" s="230">
        <f>ROUND(E23*H23,2)</f>
        <v>0</v>
      </c>
      <c r="J23" s="230"/>
      <c r="K23" s="230">
        <f>ROUND(E23*J23,2)</f>
        <v>0</v>
      </c>
      <c r="L23" s="230">
        <v>0</v>
      </c>
      <c r="M23" s="230">
        <f>G23*(1+L23/100)</f>
        <v>0</v>
      </c>
      <c r="N23" s="221">
        <v>4.0000000000000002E-4</v>
      </c>
      <c r="O23" s="221">
        <f>ROUND(E23*N23,5)</f>
        <v>4.0000000000000002E-4</v>
      </c>
      <c r="P23" s="221">
        <v>0</v>
      </c>
      <c r="Q23" s="221">
        <f>ROUND(E23*P23,5)</f>
        <v>0</v>
      </c>
      <c r="R23" s="221"/>
      <c r="S23" s="221"/>
      <c r="T23" s="222">
        <v>4.1100000000000003</v>
      </c>
      <c r="U23" s="221">
        <f>ROUND(E23*T23,2)</f>
        <v>4.1100000000000003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107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5">
      <c r="A24" s="213" t="s">
        <v>102</v>
      </c>
      <c r="B24" s="220" t="s">
        <v>65</v>
      </c>
      <c r="C24" s="264" t="s">
        <v>66</v>
      </c>
      <c r="D24" s="224"/>
      <c r="E24" s="228"/>
      <c r="F24" s="233"/>
      <c r="G24" s="233">
        <f>SUMIF(AE25:AE28,"&lt;&gt;NOR",G25:G28)</f>
        <v>0</v>
      </c>
      <c r="H24" s="233"/>
      <c r="I24" s="233">
        <f>SUM(I25:I28)</f>
        <v>0</v>
      </c>
      <c r="J24" s="233"/>
      <c r="K24" s="233">
        <f>SUM(K25:K28)</f>
        <v>0</v>
      </c>
      <c r="L24" s="233"/>
      <c r="M24" s="233">
        <f>SUM(M25:M28)</f>
        <v>0</v>
      </c>
      <c r="N24" s="224"/>
      <c r="O24" s="224">
        <f>SUM(O25:O28)</f>
        <v>33.001919999999998</v>
      </c>
      <c r="P24" s="224"/>
      <c r="Q24" s="224">
        <f>SUM(Q25:Q28)</f>
        <v>0</v>
      </c>
      <c r="R24" s="224"/>
      <c r="S24" s="224"/>
      <c r="T24" s="225"/>
      <c r="U24" s="224">
        <f>SUM(U25:U28)</f>
        <v>21.7</v>
      </c>
      <c r="AE24" t="s">
        <v>103</v>
      </c>
    </row>
    <row r="25" spans="1:60" outlineLevel="1" x14ac:dyDescent="0.25">
      <c r="A25" s="212">
        <v>6</v>
      </c>
      <c r="B25" s="219" t="s">
        <v>124</v>
      </c>
      <c r="C25" s="262" t="s">
        <v>125</v>
      </c>
      <c r="D25" s="221" t="s">
        <v>114</v>
      </c>
      <c r="E25" s="226">
        <v>48</v>
      </c>
      <c r="F25" s="229">
        <f>H25+J25</f>
        <v>0</v>
      </c>
      <c r="G25" s="230">
        <f>ROUND(E25*F25,2)</f>
        <v>0</v>
      </c>
      <c r="H25" s="230"/>
      <c r="I25" s="230">
        <f>ROUND(E25*H25,2)</f>
        <v>0</v>
      </c>
      <c r="J25" s="230"/>
      <c r="K25" s="230">
        <f>ROUND(E25*J25,2)</f>
        <v>0</v>
      </c>
      <c r="L25" s="230">
        <v>0</v>
      </c>
      <c r="M25" s="230">
        <f>G25*(1+L25/100)</f>
        <v>0</v>
      </c>
      <c r="N25" s="221">
        <v>0.68754000000000004</v>
      </c>
      <c r="O25" s="221">
        <f>ROUND(E25*N25,5)</f>
        <v>33.001919999999998</v>
      </c>
      <c r="P25" s="221">
        <v>0</v>
      </c>
      <c r="Q25" s="221">
        <f>ROUND(E25*P25,5)</f>
        <v>0</v>
      </c>
      <c r="R25" s="221"/>
      <c r="S25" s="221"/>
      <c r="T25" s="222">
        <v>0.45201000000000002</v>
      </c>
      <c r="U25" s="221">
        <f>ROUND(E25*T25,2)</f>
        <v>21.7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118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5">
      <c r="A26" s="212"/>
      <c r="B26" s="219"/>
      <c r="C26" s="263" t="s">
        <v>126</v>
      </c>
      <c r="D26" s="223"/>
      <c r="E26" s="227"/>
      <c r="F26" s="231"/>
      <c r="G26" s="232"/>
      <c r="H26" s="230"/>
      <c r="I26" s="230"/>
      <c r="J26" s="230"/>
      <c r="K26" s="230"/>
      <c r="L26" s="230"/>
      <c r="M26" s="230"/>
      <c r="N26" s="221"/>
      <c r="O26" s="221"/>
      <c r="P26" s="221"/>
      <c r="Q26" s="221"/>
      <c r="R26" s="221"/>
      <c r="S26" s="221"/>
      <c r="T26" s="222"/>
      <c r="U26" s="221"/>
      <c r="V26" s="211"/>
      <c r="W26" s="211"/>
      <c r="X26" s="211"/>
      <c r="Y26" s="211"/>
      <c r="Z26" s="211"/>
      <c r="AA26" s="211"/>
      <c r="AB26" s="211"/>
      <c r="AC26" s="211"/>
      <c r="AD26" s="211"/>
      <c r="AE26" s="211" t="s">
        <v>108</v>
      </c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4" t="str">
        <f>C26</f>
        <v>Finální úprava povrchu komunikace v místech prováděných výkopů bude provedena z asfaltu tl. 50mm</v>
      </c>
      <c r="BB26" s="211"/>
      <c r="BC26" s="211"/>
      <c r="BD26" s="211"/>
      <c r="BE26" s="211"/>
      <c r="BF26" s="211"/>
      <c r="BG26" s="211"/>
      <c r="BH26" s="211"/>
    </row>
    <row r="27" spans="1:60" outlineLevel="1" x14ac:dyDescent="0.25">
      <c r="A27" s="212"/>
      <c r="B27" s="219"/>
      <c r="C27" s="278" t="s">
        <v>171</v>
      </c>
      <c r="D27" s="279"/>
      <c r="E27" s="280"/>
      <c r="F27" s="281"/>
      <c r="G27" s="282"/>
      <c r="H27" s="230"/>
      <c r="I27" s="230"/>
      <c r="J27" s="230"/>
      <c r="K27" s="230"/>
      <c r="L27" s="230"/>
      <c r="M27" s="230"/>
      <c r="N27" s="221"/>
      <c r="O27" s="221"/>
      <c r="P27" s="221"/>
      <c r="Q27" s="221"/>
      <c r="R27" s="221"/>
      <c r="S27" s="221"/>
      <c r="T27" s="222"/>
      <c r="U27" s="221"/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108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4" t="str">
        <f>C27</f>
        <v>výpočet:</v>
      </c>
      <c r="BB27" s="211"/>
      <c r="BC27" s="211"/>
      <c r="BD27" s="211"/>
      <c r="BE27" s="211"/>
      <c r="BF27" s="211"/>
      <c r="BG27" s="211"/>
      <c r="BH27" s="211"/>
    </row>
    <row r="28" spans="1:60" outlineLevel="1" x14ac:dyDescent="0.25">
      <c r="A28" s="212"/>
      <c r="B28" s="219"/>
      <c r="C28" s="278" t="s">
        <v>127</v>
      </c>
      <c r="D28" s="279"/>
      <c r="E28" s="280"/>
      <c r="F28" s="281"/>
      <c r="G28" s="282"/>
      <c r="H28" s="230"/>
      <c r="I28" s="230"/>
      <c r="J28" s="230"/>
      <c r="K28" s="230"/>
      <c r="L28" s="230"/>
      <c r="M28" s="230"/>
      <c r="N28" s="221"/>
      <c r="O28" s="221"/>
      <c r="P28" s="221"/>
      <c r="Q28" s="221"/>
      <c r="R28" s="221"/>
      <c r="S28" s="221"/>
      <c r="T28" s="222"/>
      <c r="U28" s="221"/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108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4" t="str">
        <f>C28</f>
        <v>80*0,6</v>
      </c>
      <c r="BB28" s="211"/>
      <c r="BC28" s="211"/>
      <c r="BD28" s="211"/>
      <c r="BE28" s="211"/>
      <c r="BF28" s="211"/>
      <c r="BG28" s="211"/>
      <c r="BH28" s="211"/>
    </row>
    <row r="29" spans="1:60" x14ac:dyDescent="0.25">
      <c r="A29" s="213" t="s">
        <v>102</v>
      </c>
      <c r="B29" s="220" t="s">
        <v>67</v>
      </c>
      <c r="C29" s="264" t="s">
        <v>68</v>
      </c>
      <c r="D29" s="224"/>
      <c r="E29" s="228"/>
      <c r="F29" s="233"/>
      <c r="G29" s="233">
        <f>SUMIF(AE30:AE37,"&lt;&gt;NOR",G30:G37)</f>
        <v>0</v>
      </c>
      <c r="H29" s="233"/>
      <c r="I29" s="233">
        <f>SUM(I30:I37)</f>
        <v>0</v>
      </c>
      <c r="J29" s="233"/>
      <c r="K29" s="233">
        <f>SUM(K30:K37)</f>
        <v>0</v>
      </c>
      <c r="L29" s="233"/>
      <c r="M29" s="233">
        <f>SUM(M30:M37)</f>
        <v>0</v>
      </c>
      <c r="N29" s="224"/>
      <c r="O29" s="224">
        <f>SUM(O30:O37)</f>
        <v>90.896000000000001</v>
      </c>
      <c r="P29" s="224"/>
      <c r="Q29" s="224">
        <f>SUM(Q30:Q37)</f>
        <v>0</v>
      </c>
      <c r="R29" s="224"/>
      <c r="S29" s="224"/>
      <c r="T29" s="225"/>
      <c r="U29" s="224">
        <f>SUM(U30:U37)</f>
        <v>340.35</v>
      </c>
      <c r="AE29" t="s">
        <v>103</v>
      </c>
    </row>
    <row r="30" spans="1:60" outlineLevel="1" x14ac:dyDescent="0.25">
      <c r="A30" s="212">
        <v>7</v>
      </c>
      <c r="B30" s="219" t="s">
        <v>128</v>
      </c>
      <c r="C30" s="262" t="s">
        <v>129</v>
      </c>
      <c r="D30" s="221" t="s">
        <v>130</v>
      </c>
      <c r="E30" s="226">
        <v>100</v>
      </c>
      <c r="F30" s="229">
        <f>H30+J30</f>
        <v>0</v>
      </c>
      <c r="G30" s="230">
        <f>ROUND(E30*F30,2)</f>
        <v>0</v>
      </c>
      <c r="H30" s="230"/>
      <c r="I30" s="230">
        <f>ROUND(E30*H30,2)</f>
        <v>0</v>
      </c>
      <c r="J30" s="230"/>
      <c r="K30" s="230">
        <f>ROUND(E30*J30,2)</f>
        <v>0</v>
      </c>
      <c r="L30" s="230">
        <v>0</v>
      </c>
      <c r="M30" s="230">
        <f>G30*(1+L30/100)</f>
        <v>0</v>
      </c>
      <c r="N30" s="221">
        <v>0.90895999999999999</v>
      </c>
      <c r="O30" s="221">
        <f>ROUND(E30*N30,5)</f>
        <v>90.896000000000001</v>
      </c>
      <c r="P30" s="221">
        <v>0</v>
      </c>
      <c r="Q30" s="221">
        <f>ROUND(E30*P30,5)</f>
        <v>0</v>
      </c>
      <c r="R30" s="221"/>
      <c r="S30" s="221"/>
      <c r="T30" s="222">
        <v>3.4034499999999999</v>
      </c>
      <c r="U30" s="221">
        <f>ROUND(E30*T30,2)</f>
        <v>340.35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118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12"/>
      <c r="B31" s="219"/>
      <c r="C31" s="263" t="s">
        <v>131</v>
      </c>
      <c r="D31" s="223"/>
      <c r="E31" s="227"/>
      <c r="F31" s="231"/>
      <c r="G31" s="232"/>
      <c r="H31" s="230"/>
      <c r="I31" s="230"/>
      <c r="J31" s="230"/>
      <c r="K31" s="230"/>
      <c r="L31" s="230"/>
      <c r="M31" s="230"/>
      <c r="N31" s="221"/>
      <c r="O31" s="221"/>
      <c r="P31" s="221"/>
      <c r="Q31" s="221"/>
      <c r="R31" s="221"/>
      <c r="S31" s="221"/>
      <c r="T31" s="222"/>
      <c r="U31" s="221"/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108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4" t="str">
        <f>C31</f>
        <v>Jedná se o kompletní dodávku a montáž kanalizačního PVC potrubí DN 150mm</v>
      </c>
      <c r="BB31" s="211"/>
      <c r="BC31" s="211"/>
      <c r="BD31" s="211"/>
      <c r="BE31" s="211"/>
      <c r="BF31" s="211"/>
      <c r="BG31" s="211"/>
      <c r="BH31" s="211"/>
    </row>
    <row r="32" spans="1:60" outlineLevel="1" x14ac:dyDescent="0.25">
      <c r="A32" s="212"/>
      <c r="B32" s="219"/>
      <c r="C32" s="263" t="s">
        <v>132</v>
      </c>
      <c r="D32" s="223"/>
      <c r="E32" s="227"/>
      <c r="F32" s="231"/>
      <c r="G32" s="232"/>
      <c r="H32" s="230"/>
      <c r="I32" s="230"/>
      <c r="J32" s="230"/>
      <c r="K32" s="230"/>
      <c r="L32" s="230"/>
      <c r="M32" s="230"/>
      <c r="N32" s="221"/>
      <c r="O32" s="221"/>
      <c r="P32" s="221"/>
      <c r="Q32" s="221"/>
      <c r="R32" s="221"/>
      <c r="S32" s="221"/>
      <c r="T32" s="222"/>
      <c r="U32" s="221"/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108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4" t="str">
        <f>C32</f>
        <v>Součástí této položky je provedení kanalizačního podsypu tl. 100mm po celé délce trasy uložení kanalizace</v>
      </c>
      <c r="BB32" s="211"/>
      <c r="BC32" s="211"/>
      <c r="BD32" s="211"/>
      <c r="BE32" s="211"/>
      <c r="BF32" s="211"/>
      <c r="BG32" s="211"/>
      <c r="BH32" s="211"/>
    </row>
    <row r="33" spans="1:60" outlineLevel="1" x14ac:dyDescent="0.25">
      <c r="A33" s="212"/>
      <c r="B33" s="219"/>
      <c r="C33" s="263" t="s">
        <v>173</v>
      </c>
      <c r="D33" s="223"/>
      <c r="E33" s="227"/>
      <c r="F33" s="231"/>
      <c r="G33" s="232"/>
      <c r="H33" s="230"/>
      <c r="I33" s="230"/>
      <c r="J33" s="230"/>
      <c r="K33" s="230"/>
      <c r="L33" s="230"/>
      <c r="M33" s="230"/>
      <c r="N33" s="221"/>
      <c r="O33" s="221"/>
      <c r="P33" s="221"/>
      <c r="Q33" s="221"/>
      <c r="R33" s="221"/>
      <c r="S33" s="221"/>
      <c r="T33" s="222"/>
      <c r="U33" s="221"/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108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4" t="str">
        <f>C33</f>
        <v>Následně provedení obsypu kanalizace štěrkopískem 0/22 po celé délce trasy uložení kanalizace</v>
      </c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12"/>
      <c r="B34" s="219"/>
      <c r="C34" s="263" t="s">
        <v>174</v>
      </c>
      <c r="D34" s="223"/>
      <c r="E34" s="227"/>
      <c r="F34" s="231"/>
      <c r="G34" s="232"/>
      <c r="H34" s="230"/>
      <c r="I34" s="230"/>
      <c r="J34" s="230"/>
      <c r="K34" s="230"/>
      <c r="L34" s="230"/>
      <c r="M34" s="230"/>
      <c r="N34" s="221"/>
      <c r="O34" s="221"/>
      <c r="P34" s="221"/>
      <c r="Q34" s="221"/>
      <c r="R34" s="221"/>
      <c r="S34" s="221"/>
      <c r="T34" s="222"/>
      <c r="U34" s="221"/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108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4" t="str">
        <f>C34</f>
        <v>Zásyp jam, rýh, šachet se zhutněním</v>
      </c>
      <c r="BB34" s="211"/>
      <c r="BC34" s="211"/>
      <c r="BD34" s="211"/>
      <c r="BE34" s="211"/>
      <c r="BF34" s="211"/>
      <c r="BG34" s="211"/>
      <c r="BH34" s="211"/>
    </row>
    <row r="35" spans="1:60" outlineLevel="1" x14ac:dyDescent="0.25">
      <c r="A35" s="212"/>
      <c r="B35" s="219"/>
      <c r="C35" s="278" t="s">
        <v>175</v>
      </c>
      <c r="D35" s="279"/>
      <c r="E35" s="280"/>
      <c r="F35" s="281"/>
      <c r="G35" s="282"/>
      <c r="H35" s="230"/>
      <c r="I35" s="230"/>
      <c r="J35" s="230"/>
      <c r="K35" s="230"/>
      <c r="L35" s="230"/>
      <c r="M35" s="230"/>
      <c r="N35" s="221"/>
      <c r="O35" s="221"/>
      <c r="P35" s="221"/>
      <c r="Q35" s="221"/>
      <c r="R35" s="221"/>
      <c r="S35" s="221"/>
      <c r="T35" s="222"/>
      <c r="U35" s="221"/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108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4" t="str">
        <f>C35</f>
        <v>výpočet výkopových prací</v>
      </c>
      <c r="BB35" s="211"/>
      <c r="BC35" s="211"/>
      <c r="BD35" s="211"/>
      <c r="BE35" s="211"/>
      <c r="BF35" s="211"/>
      <c r="BG35" s="211"/>
      <c r="BH35" s="211"/>
    </row>
    <row r="36" spans="1:60" outlineLevel="1" x14ac:dyDescent="0.25">
      <c r="A36" s="212"/>
      <c r="B36" s="219"/>
      <c r="C36" s="278" t="s">
        <v>133</v>
      </c>
      <c r="D36" s="279"/>
      <c r="E36" s="280"/>
      <c r="F36" s="281"/>
      <c r="G36" s="282"/>
      <c r="H36" s="230"/>
      <c r="I36" s="230"/>
      <c r="J36" s="230"/>
      <c r="K36" s="230"/>
      <c r="L36" s="230"/>
      <c r="M36" s="230"/>
      <c r="N36" s="221"/>
      <c r="O36" s="221"/>
      <c r="P36" s="221"/>
      <c r="Q36" s="221"/>
      <c r="R36" s="221"/>
      <c r="S36" s="221"/>
      <c r="T36" s="222"/>
      <c r="U36" s="221"/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108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4" t="str">
        <f>C36</f>
        <v>43,18*0,6*2,44</v>
      </c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12"/>
      <c r="B37" s="219"/>
      <c r="C37" s="278" t="s">
        <v>134</v>
      </c>
      <c r="D37" s="279"/>
      <c r="E37" s="280"/>
      <c r="F37" s="281"/>
      <c r="G37" s="282"/>
      <c r="H37" s="230"/>
      <c r="I37" s="230"/>
      <c r="J37" s="230"/>
      <c r="K37" s="230"/>
      <c r="L37" s="230"/>
      <c r="M37" s="230"/>
      <c r="N37" s="221"/>
      <c r="O37" s="221"/>
      <c r="P37" s="221"/>
      <c r="Q37" s="221"/>
      <c r="R37" s="221"/>
      <c r="S37" s="221"/>
      <c r="T37" s="222"/>
      <c r="U37" s="221"/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108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4" t="str">
        <f>C37</f>
        <v>56,82*0,6*1,8</v>
      </c>
      <c r="BB37" s="211"/>
      <c r="BC37" s="211"/>
      <c r="BD37" s="211"/>
      <c r="BE37" s="211"/>
      <c r="BF37" s="211"/>
      <c r="BG37" s="211"/>
      <c r="BH37" s="211"/>
    </row>
    <row r="38" spans="1:60" x14ac:dyDescent="0.25">
      <c r="A38" s="213" t="s">
        <v>102</v>
      </c>
      <c r="B38" s="220" t="s">
        <v>69</v>
      </c>
      <c r="C38" s="264" t="s">
        <v>70</v>
      </c>
      <c r="D38" s="224"/>
      <c r="E38" s="228"/>
      <c r="F38" s="233"/>
      <c r="G38" s="233">
        <f>SUMIF(AE39:AE43,"&lt;&gt;NOR",G39:G43)</f>
        <v>0</v>
      </c>
      <c r="H38" s="233"/>
      <c r="I38" s="233">
        <f>SUM(I39:I43)</f>
        <v>0</v>
      </c>
      <c r="J38" s="233"/>
      <c r="K38" s="233">
        <f>SUM(K39:K43)</f>
        <v>0</v>
      </c>
      <c r="L38" s="233"/>
      <c r="M38" s="233">
        <f>SUM(M39:M43)</f>
        <v>0</v>
      </c>
      <c r="N38" s="224"/>
      <c r="O38" s="224">
        <f>SUM(O39:O43)</f>
        <v>0</v>
      </c>
      <c r="P38" s="224"/>
      <c r="Q38" s="224">
        <f>SUM(Q39:Q43)</f>
        <v>22.966000000000001</v>
      </c>
      <c r="R38" s="224"/>
      <c r="S38" s="224"/>
      <c r="T38" s="225"/>
      <c r="U38" s="224">
        <f>SUM(U39:U43)</f>
        <v>384.06</v>
      </c>
      <c r="AE38" t="s">
        <v>103</v>
      </c>
    </row>
    <row r="39" spans="1:60" outlineLevel="1" x14ac:dyDescent="0.25">
      <c r="A39" s="212">
        <v>8</v>
      </c>
      <c r="B39" s="219" t="s">
        <v>135</v>
      </c>
      <c r="C39" s="262" t="s">
        <v>136</v>
      </c>
      <c r="D39" s="221" t="s">
        <v>130</v>
      </c>
      <c r="E39" s="226">
        <v>100</v>
      </c>
      <c r="F39" s="229">
        <f>H39+J39</f>
        <v>0</v>
      </c>
      <c r="G39" s="230">
        <f>ROUND(E39*F39,2)</f>
        <v>0</v>
      </c>
      <c r="H39" s="230"/>
      <c r="I39" s="230">
        <f>ROUND(E39*H39,2)</f>
        <v>0</v>
      </c>
      <c r="J39" s="230"/>
      <c r="K39" s="230">
        <f>ROUND(E39*J39,2)</f>
        <v>0</v>
      </c>
      <c r="L39" s="230">
        <v>0</v>
      </c>
      <c r="M39" s="230">
        <f>G39*(1+L39/100)</f>
        <v>0</v>
      </c>
      <c r="N39" s="221">
        <v>0</v>
      </c>
      <c r="O39" s="221">
        <f>ROUND(E39*N39,5)</f>
        <v>0</v>
      </c>
      <c r="P39" s="221">
        <v>0.22966</v>
      </c>
      <c r="Q39" s="221">
        <f>ROUND(E39*P39,5)</f>
        <v>22.966000000000001</v>
      </c>
      <c r="R39" s="221"/>
      <c r="S39" s="221"/>
      <c r="T39" s="222">
        <v>3.8405499999999999</v>
      </c>
      <c r="U39" s="221">
        <f>ROUND(E39*T39,2)</f>
        <v>384.06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118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5">
      <c r="A40" s="212"/>
      <c r="B40" s="219"/>
      <c r="C40" s="263" t="s">
        <v>137</v>
      </c>
      <c r="D40" s="223"/>
      <c r="E40" s="227"/>
      <c r="F40" s="231"/>
      <c r="G40" s="232"/>
      <c r="H40" s="230"/>
      <c r="I40" s="230"/>
      <c r="J40" s="230"/>
      <c r="K40" s="230"/>
      <c r="L40" s="230"/>
      <c r="M40" s="230"/>
      <c r="N40" s="221"/>
      <c r="O40" s="221"/>
      <c r="P40" s="221"/>
      <c r="Q40" s="221"/>
      <c r="R40" s="221"/>
      <c r="S40" s="221"/>
      <c r="T40" s="222"/>
      <c r="U40" s="221"/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108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4" t="str">
        <f>C40</f>
        <v>Jedná se o kompletní demontáž stávající ležaté kameninové kanalizace DN 150mm</v>
      </c>
      <c r="BB40" s="211"/>
      <c r="BC40" s="211"/>
      <c r="BD40" s="211"/>
      <c r="BE40" s="211"/>
      <c r="BF40" s="211"/>
      <c r="BG40" s="211"/>
      <c r="BH40" s="211"/>
    </row>
    <row r="41" spans="1:60" ht="21" outlineLevel="1" x14ac:dyDescent="0.25">
      <c r="A41" s="212"/>
      <c r="B41" s="219"/>
      <c r="C41" s="263" t="s">
        <v>176</v>
      </c>
      <c r="D41" s="223"/>
      <c r="E41" s="227"/>
      <c r="F41" s="231"/>
      <c r="G41" s="232"/>
      <c r="H41" s="230"/>
      <c r="I41" s="230"/>
      <c r="J41" s="230"/>
      <c r="K41" s="230"/>
      <c r="L41" s="230"/>
      <c r="M41" s="230"/>
      <c r="N41" s="221"/>
      <c r="O41" s="221"/>
      <c r="P41" s="221"/>
      <c r="Q41" s="221"/>
      <c r="R41" s="221"/>
      <c r="S41" s="221"/>
      <c r="T41" s="222"/>
      <c r="U41" s="221"/>
      <c r="V41" s="211"/>
      <c r="W41" s="211"/>
      <c r="X41" s="211"/>
      <c r="Y41" s="211"/>
      <c r="Z41" s="211"/>
      <c r="AA41" s="211"/>
      <c r="AB41" s="211"/>
      <c r="AC41" s="211"/>
      <c r="AD41" s="211"/>
      <c r="AE41" s="211" t="s">
        <v>108</v>
      </c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4" t="str">
        <f>C41</f>
        <v>Součástí této položky je provedení výkopových prací v místech uložení kanalizace, vodorovné přemístění zeminy a následné srovnání povrchu výkopu včetně zhutnění</v>
      </c>
      <c r="BB41" s="211"/>
      <c r="BC41" s="211"/>
      <c r="BD41" s="211"/>
      <c r="BE41" s="211"/>
      <c r="BF41" s="211"/>
      <c r="BG41" s="211"/>
      <c r="BH41" s="211"/>
    </row>
    <row r="42" spans="1:60" outlineLevel="1" x14ac:dyDescent="0.25">
      <c r="A42" s="212"/>
      <c r="B42" s="219"/>
      <c r="C42" s="263" t="s">
        <v>177</v>
      </c>
      <c r="D42" s="223"/>
      <c r="E42" s="227"/>
      <c r="F42" s="231"/>
      <c r="G42" s="232"/>
      <c r="H42" s="230"/>
      <c r="I42" s="230"/>
      <c r="J42" s="230"/>
      <c r="K42" s="230"/>
      <c r="L42" s="230"/>
      <c r="M42" s="230"/>
      <c r="N42" s="221"/>
      <c r="O42" s="221"/>
      <c r="P42" s="221"/>
      <c r="Q42" s="221"/>
      <c r="R42" s="221"/>
      <c r="S42" s="221"/>
      <c r="T42" s="222"/>
      <c r="U42" s="221"/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108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4" t="str">
        <f>C42</f>
        <v>Položka obsahuje demontáž současného odlučovače tuků</v>
      </c>
      <c r="BB42" s="211"/>
      <c r="BC42" s="211"/>
      <c r="BD42" s="211"/>
      <c r="BE42" s="211"/>
      <c r="BF42" s="211"/>
      <c r="BG42" s="211"/>
      <c r="BH42" s="211"/>
    </row>
    <row r="43" spans="1:60" ht="21" outlineLevel="1" x14ac:dyDescent="0.25">
      <c r="A43" s="212"/>
      <c r="B43" s="219"/>
      <c r="C43" s="273" t="s">
        <v>138</v>
      </c>
      <c r="D43" s="274"/>
      <c r="E43" s="275"/>
      <c r="F43" s="276"/>
      <c r="G43" s="277"/>
      <c r="H43" s="230"/>
      <c r="I43" s="230"/>
      <c r="J43" s="230"/>
      <c r="K43" s="230"/>
      <c r="L43" s="230"/>
      <c r="M43" s="230"/>
      <c r="N43" s="221"/>
      <c r="O43" s="221"/>
      <c r="P43" s="221"/>
      <c r="Q43" s="221"/>
      <c r="R43" s="221"/>
      <c r="S43" s="221"/>
      <c r="T43" s="222"/>
      <c r="U43" s="221"/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108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4" t="str">
        <f>C43</f>
        <v>Součástí této položky nebudou zhotovitelem oceněny výkopové práce, které jsou obsaženy v položce 831 35 - 0012 RA0</v>
      </c>
      <c r="BB43" s="211"/>
      <c r="BC43" s="211"/>
      <c r="BD43" s="211"/>
      <c r="BE43" s="211"/>
      <c r="BF43" s="211"/>
      <c r="BG43" s="211"/>
      <c r="BH43" s="211"/>
    </row>
    <row r="44" spans="1:60" x14ac:dyDescent="0.25">
      <c r="A44" s="213" t="s">
        <v>102</v>
      </c>
      <c r="B44" s="220" t="s">
        <v>71</v>
      </c>
      <c r="C44" s="264" t="s">
        <v>72</v>
      </c>
      <c r="D44" s="224"/>
      <c r="E44" s="228"/>
      <c r="F44" s="233"/>
      <c r="G44" s="233">
        <f>SUMIF(AE45:AE48,"&lt;&gt;NOR",G45:G48)</f>
        <v>0</v>
      </c>
      <c r="H44" s="233"/>
      <c r="I44" s="233">
        <f>SUM(I45:I48)</f>
        <v>0</v>
      </c>
      <c r="J44" s="233"/>
      <c r="K44" s="233">
        <f>SUM(K45:K48)</f>
        <v>0</v>
      </c>
      <c r="L44" s="233"/>
      <c r="M44" s="233">
        <f>SUM(M45:M48)</f>
        <v>0</v>
      </c>
      <c r="N44" s="224"/>
      <c r="O44" s="224">
        <f>SUM(O45:O48)</f>
        <v>1E-3</v>
      </c>
      <c r="P44" s="224"/>
      <c r="Q44" s="224">
        <f>SUM(Q45:Q48)</f>
        <v>0</v>
      </c>
      <c r="R44" s="224"/>
      <c r="S44" s="224"/>
      <c r="T44" s="225"/>
      <c r="U44" s="224">
        <f>SUM(U45:U48)</f>
        <v>25.7</v>
      </c>
      <c r="AE44" t="s">
        <v>103</v>
      </c>
    </row>
    <row r="45" spans="1:60" ht="20.399999999999999" outlineLevel="1" x14ac:dyDescent="0.25">
      <c r="A45" s="212">
        <v>9</v>
      </c>
      <c r="B45" s="219" t="s">
        <v>139</v>
      </c>
      <c r="C45" s="262" t="s">
        <v>140</v>
      </c>
      <c r="D45" s="221" t="s">
        <v>130</v>
      </c>
      <c r="E45" s="226">
        <v>160</v>
      </c>
      <c r="F45" s="229">
        <f>H45+J45</f>
        <v>0</v>
      </c>
      <c r="G45" s="230">
        <f>ROUND(E45*F45,2)</f>
        <v>0</v>
      </c>
      <c r="H45" s="230"/>
      <c r="I45" s="230">
        <f>ROUND(E45*H45,2)</f>
        <v>0</v>
      </c>
      <c r="J45" s="230"/>
      <c r="K45" s="230">
        <f>ROUND(E45*J45,2)</f>
        <v>0</v>
      </c>
      <c r="L45" s="230">
        <v>0</v>
      </c>
      <c r="M45" s="230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0.14499999999999999</v>
      </c>
      <c r="U45" s="221">
        <f>ROUND(E45*T45,2)</f>
        <v>23.2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107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12"/>
      <c r="B46" s="219"/>
      <c r="C46" s="278" t="s">
        <v>171</v>
      </c>
      <c r="D46" s="279"/>
      <c r="E46" s="280"/>
      <c r="F46" s="281"/>
      <c r="G46" s="282"/>
      <c r="H46" s="230"/>
      <c r="I46" s="230"/>
      <c r="J46" s="230"/>
      <c r="K46" s="230"/>
      <c r="L46" s="230"/>
      <c r="M46" s="230"/>
      <c r="N46" s="221"/>
      <c r="O46" s="221"/>
      <c r="P46" s="221"/>
      <c r="Q46" s="221"/>
      <c r="R46" s="221"/>
      <c r="S46" s="221"/>
      <c r="T46" s="222"/>
      <c r="U46" s="221"/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108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4" t="str">
        <f>C46</f>
        <v>výpočet:</v>
      </c>
      <c r="BB46" s="211"/>
      <c r="BC46" s="211"/>
      <c r="BD46" s="211"/>
      <c r="BE46" s="211"/>
      <c r="BF46" s="211"/>
      <c r="BG46" s="211"/>
      <c r="BH46" s="211"/>
    </row>
    <row r="47" spans="1:60" outlineLevel="1" x14ac:dyDescent="0.25">
      <c r="A47" s="212"/>
      <c r="B47" s="219"/>
      <c r="C47" s="278" t="s">
        <v>141</v>
      </c>
      <c r="D47" s="279"/>
      <c r="E47" s="280"/>
      <c r="F47" s="281"/>
      <c r="G47" s="282"/>
      <c r="H47" s="230"/>
      <c r="I47" s="230"/>
      <c r="J47" s="230"/>
      <c r="K47" s="230"/>
      <c r="L47" s="230"/>
      <c r="M47" s="230"/>
      <c r="N47" s="221"/>
      <c r="O47" s="221"/>
      <c r="P47" s="221"/>
      <c r="Q47" s="221"/>
      <c r="R47" s="221"/>
      <c r="S47" s="221"/>
      <c r="T47" s="222"/>
      <c r="U47" s="221"/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108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4" t="str">
        <f>C47</f>
        <v>80*2</v>
      </c>
      <c r="BB47" s="211"/>
      <c r="BC47" s="211"/>
      <c r="BD47" s="211"/>
      <c r="BE47" s="211"/>
      <c r="BF47" s="211"/>
      <c r="BG47" s="211"/>
      <c r="BH47" s="211"/>
    </row>
    <row r="48" spans="1:60" outlineLevel="1" x14ac:dyDescent="0.25">
      <c r="A48" s="212">
        <v>10</v>
      </c>
      <c r="B48" s="219" t="s">
        <v>142</v>
      </c>
      <c r="C48" s="262" t="s">
        <v>143</v>
      </c>
      <c r="D48" s="221" t="s">
        <v>114</v>
      </c>
      <c r="E48" s="226">
        <v>50</v>
      </c>
      <c r="F48" s="229">
        <f>H48+J48</f>
        <v>0</v>
      </c>
      <c r="G48" s="230">
        <f>ROUND(E48*F48,2)</f>
        <v>0</v>
      </c>
      <c r="H48" s="230"/>
      <c r="I48" s="230">
        <f>ROUND(E48*H48,2)</f>
        <v>0</v>
      </c>
      <c r="J48" s="230"/>
      <c r="K48" s="230">
        <f>ROUND(E48*J48,2)</f>
        <v>0</v>
      </c>
      <c r="L48" s="230">
        <v>0</v>
      </c>
      <c r="M48" s="230">
        <f>G48*(1+L48/100)</f>
        <v>0</v>
      </c>
      <c r="N48" s="221">
        <v>2.0000000000000002E-5</v>
      </c>
      <c r="O48" s="221">
        <f>ROUND(E48*N48,5)</f>
        <v>1E-3</v>
      </c>
      <c r="P48" s="221">
        <v>0</v>
      </c>
      <c r="Q48" s="221">
        <f>ROUND(E48*P48,5)</f>
        <v>0</v>
      </c>
      <c r="R48" s="221"/>
      <c r="S48" s="221"/>
      <c r="T48" s="222">
        <v>0.05</v>
      </c>
      <c r="U48" s="221">
        <f>ROUND(E48*T48,2)</f>
        <v>2.5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107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x14ac:dyDescent="0.25">
      <c r="A49" s="213" t="s">
        <v>102</v>
      </c>
      <c r="B49" s="220" t="s">
        <v>73</v>
      </c>
      <c r="C49" s="264" t="s">
        <v>74</v>
      </c>
      <c r="D49" s="224"/>
      <c r="E49" s="228"/>
      <c r="F49" s="233"/>
      <c r="G49" s="233">
        <f>SUMIF(AE50:AE54,"&lt;&gt;NOR",G50:G54)</f>
        <v>0</v>
      </c>
      <c r="H49" s="233"/>
      <c r="I49" s="233">
        <f>SUM(I50:I54)</f>
        <v>0</v>
      </c>
      <c r="J49" s="233"/>
      <c r="K49" s="233">
        <f>SUM(K50:K54)</f>
        <v>0</v>
      </c>
      <c r="L49" s="233"/>
      <c r="M49" s="233">
        <f>SUM(M50:M54)</f>
        <v>0</v>
      </c>
      <c r="N49" s="224"/>
      <c r="O49" s="224">
        <f>SUM(O50:O54)</f>
        <v>0</v>
      </c>
      <c r="P49" s="224"/>
      <c r="Q49" s="224">
        <f>SUM(Q50:Q54)</f>
        <v>0</v>
      </c>
      <c r="R49" s="224"/>
      <c r="S49" s="224"/>
      <c r="T49" s="225"/>
      <c r="U49" s="224">
        <f>SUM(U50:U54)</f>
        <v>2.62</v>
      </c>
      <c r="AE49" t="s">
        <v>103</v>
      </c>
    </row>
    <row r="50" spans="1:60" outlineLevel="1" x14ac:dyDescent="0.25">
      <c r="A50" s="212">
        <v>11</v>
      </c>
      <c r="B50" s="219" t="s">
        <v>144</v>
      </c>
      <c r="C50" s="262" t="s">
        <v>145</v>
      </c>
      <c r="D50" s="221" t="s">
        <v>146</v>
      </c>
      <c r="E50" s="226">
        <v>5.35</v>
      </c>
      <c r="F50" s="229">
        <f>H50+J50</f>
        <v>0</v>
      </c>
      <c r="G50" s="230">
        <f>ROUND(E50*F50,2)</f>
        <v>0</v>
      </c>
      <c r="H50" s="230"/>
      <c r="I50" s="230">
        <f>ROUND(E50*H50,2)</f>
        <v>0</v>
      </c>
      <c r="J50" s="230"/>
      <c r="K50" s="230">
        <f>ROUND(E50*J50,2)</f>
        <v>0</v>
      </c>
      <c r="L50" s="230">
        <v>0</v>
      </c>
      <c r="M50" s="230">
        <f>G50*(1+L50/100)</f>
        <v>0</v>
      </c>
      <c r="N50" s="221">
        <v>0</v>
      </c>
      <c r="O50" s="221">
        <f>ROUND(E50*N50,5)</f>
        <v>0</v>
      </c>
      <c r="P50" s="221">
        <v>0</v>
      </c>
      <c r="Q50" s="221">
        <f>ROUND(E50*P50,5)</f>
        <v>0</v>
      </c>
      <c r="R50" s="221"/>
      <c r="S50" s="221"/>
      <c r="T50" s="222">
        <v>0.49</v>
      </c>
      <c r="U50" s="221">
        <f>ROUND(E50*T50,2)</f>
        <v>2.62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107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5">
      <c r="A51" s="212">
        <v>12</v>
      </c>
      <c r="B51" s="219" t="s">
        <v>147</v>
      </c>
      <c r="C51" s="262" t="s">
        <v>148</v>
      </c>
      <c r="D51" s="221" t="s">
        <v>146</v>
      </c>
      <c r="E51" s="226">
        <v>74.900000000000006</v>
      </c>
      <c r="F51" s="229">
        <f>H51+J51</f>
        <v>0</v>
      </c>
      <c r="G51" s="230">
        <f>ROUND(E51*F51,2)</f>
        <v>0</v>
      </c>
      <c r="H51" s="230"/>
      <c r="I51" s="230">
        <f>ROUND(E51*H51,2)</f>
        <v>0</v>
      </c>
      <c r="J51" s="230"/>
      <c r="K51" s="230">
        <f>ROUND(E51*J51,2)</f>
        <v>0</v>
      </c>
      <c r="L51" s="230">
        <v>0</v>
      </c>
      <c r="M51" s="230">
        <f>G51*(1+L51/100)</f>
        <v>0</v>
      </c>
      <c r="N51" s="221">
        <v>0</v>
      </c>
      <c r="O51" s="221">
        <f>ROUND(E51*N51,5)</f>
        <v>0</v>
      </c>
      <c r="P51" s="221">
        <v>0</v>
      </c>
      <c r="Q51" s="221">
        <f>ROUND(E51*P51,5)</f>
        <v>0</v>
      </c>
      <c r="R51" s="221"/>
      <c r="S51" s="221"/>
      <c r="T51" s="222">
        <v>0</v>
      </c>
      <c r="U51" s="221">
        <f>ROUND(E51*T51,2)</f>
        <v>0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107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20.399999999999999" outlineLevel="1" x14ac:dyDescent="0.25">
      <c r="A52" s="212">
        <v>13</v>
      </c>
      <c r="B52" s="219" t="s">
        <v>149</v>
      </c>
      <c r="C52" s="262" t="s">
        <v>150</v>
      </c>
      <c r="D52" s="221" t="s">
        <v>146</v>
      </c>
      <c r="E52" s="226">
        <v>5.35</v>
      </c>
      <c r="F52" s="229">
        <f>H52+J52</f>
        <v>0</v>
      </c>
      <c r="G52" s="230">
        <f>ROUND(E52*F52,2)</f>
        <v>0</v>
      </c>
      <c r="H52" s="230"/>
      <c r="I52" s="230">
        <f>ROUND(E52*H52,2)</f>
        <v>0</v>
      </c>
      <c r="J52" s="230"/>
      <c r="K52" s="230">
        <f>ROUND(E52*J52,2)</f>
        <v>0</v>
      </c>
      <c r="L52" s="230">
        <v>0</v>
      </c>
      <c r="M52" s="230">
        <f>G52*(1+L52/100)</f>
        <v>0</v>
      </c>
      <c r="N52" s="221">
        <v>0</v>
      </c>
      <c r="O52" s="221">
        <f>ROUND(E52*N52,5)</f>
        <v>0</v>
      </c>
      <c r="P52" s="221">
        <v>0</v>
      </c>
      <c r="Q52" s="221">
        <f>ROUND(E52*P52,5)</f>
        <v>0</v>
      </c>
      <c r="R52" s="221"/>
      <c r="S52" s="221"/>
      <c r="T52" s="222">
        <v>0</v>
      </c>
      <c r="U52" s="221">
        <f>ROUND(E52*T52,2)</f>
        <v>0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107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12">
        <v>14</v>
      </c>
      <c r="B53" s="219" t="s">
        <v>151</v>
      </c>
      <c r="C53" s="262" t="s">
        <v>152</v>
      </c>
      <c r="D53" s="221" t="s">
        <v>146</v>
      </c>
      <c r="E53" s="226">
        <v>0.2</v>
      </c>
      <c r="F53" s="229">
        <f>H53+J53</f>
        <v>0</v>
      </c>
      <c r="G53" s="230">
        <f>ROUND(E53*F53,2)</f>
        <v>0</v>
      </c>
      <c r="H53" s="230"/>
      <c r="I53" s="230">
        <f>ROUND(E53*H53,2)</f>
        <v>0</v>
      </c>
      <c r="J53" s="230"/>
      <c r="K53" s="230">
        <f>ROUND(E53*J53,2)</f>
        <v>0</v>
      </c>
      <c r="L53" s="230">
        <v>0</v>
      </c>
      <c r="M53" s="230">
        <f>G53*(1+L53/100)</f>
        <v>0</v>
      </c>
      <c r="N53" s="221">
        <v>0</v>
      </c>
      <c r="O53" s="221">
        <f>ROUND(E53*N53,5)</f>
        <v>0</v>
      </c>
      <c r="P53" s="221">
        <v>0</v>
      </c>
      <c r="Q53" s="221">
        <f>ROUND(E53*P53,5)</f>
        <v>0</v>
      </c>
      <c r="R53" s="221"/>
      <c r="S53" s="221"/>
      <c r="T53" s="222">
        <v>0</v>
      </c>
      <c r="U53" s="221">
        <f>ROUND(E53*T53,2)</f>
        <v>0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107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12"/>
      <c r="B54" s="219"/>
      <c r="C54" s="263" t="s">
        <v>153</v>
      </c>
      <c r="D54" s="223"/>
      <c r="E54" s="227"/>
      <c r="F54" s="231"/>
      <c r="G54" s="232"/>
      <c r="H54" s="230"/>
      <c r="I54" s="230"/>
      <c r="J54" s="230"/>
      <c r="K54" s="230"/>
      <c r="L54" s="230"/>
      <c r="M54" s="230"/>
      <c r="N54" s="221"/>
      <c r="O54" s="221"/>
      <c r="P54" s="221"/>
      <c r="Q54" s="221"/>
      <c r="R54" s="221"/>
      <c r="S54" s="221"/>
      <c r="T54" s="222"/>
      <c r="U54" s="221"/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108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4" t="str">
        <f>C54</f>
        <v>Likvidace tuků ( odpad kat.č. 19 08 09 )</v>
      </c>
      <c r="BB54" s="211"/>
      <c r="BC54" s="211"/>
      <c r="BD54" s="211"/>
      <c r="BE54" s="211"/>
      <c r="BF54" s="211"/>
      <c r="BG54" s="211"/>
      <c r="BH54" s="211"/>
    </row>
    <row r="55" spans="1:60" x14ac:dyDescent="0.25">
      <c r="A55" s="213" t="s">
        <v>102</v>
      </c>
      <c r="B55" s="220" t="s">
        <v>75</v>
      </c>
      <c r="C55" s="264" t="s">
        <v>27</v>
      </c>
      <c r="D55" s="224"/>
      <c r="E55" s="228"/>
      <c r="F55" s="233"/>
      <c r="G55" s="233">
        <f>SUMIF(AE56:AE63,"&lt;&gt;NOR",G56:G63)</f>
        <v>0</v>
      </c>
      <c r="H55" s="233"/>
      <c r="I55" s="233">
        <f>SUM(I56:I63)</f>
        <v>0</v>
      </c>
      <c r="J55" s="233"/>
      <c r="K55" s="233">
        <f>SUM(K56:K63)</f>
        <v>0</v>
      </c>
      <c r="L55" s="233"/>
      <c r="M55" s="233">
        <f>SUM(M56:M63)</f>
        <v>0</v>
      </c>
      <c r="N55" s="224"/>
      <c r="O55" s="224">
        <f>SUM(O56:O63)</f>
        <v>0</v>
      </c>
      <c r="P55" s="224"/>
      <c r="Q55" s="224">
        <f>SUM(Q56:Q63)</f>
        <v>0</v>
      </c>
      <c r="R55" s="224"/>
      <c r="S55" s="224"/>
      <c r="T55" s="225"/>
      <c r="U55" s="224">
        <f>SUM(U56:U63)</f>
        <v>0</v>
      </c>
      <c r="AE55" t="s">
        <v>103</v>
      </c>
    </row>
    <row r="56" spans="1:60" outlineLevel="1" x14ac:dyDescent="0.25">
      <c r="A56" s="212">
        <v>15</v>
      </c>
      <c r="B56" s="219" t="s">
        <v>154</v>
      </c>
      <c r="C56" s="262" t="s">
        <v>155</v>
      </c>
      <c r="D56" s="221" t="s">
        <v>156</v>
      </c>
      <c r="E56" s="226">
        <v>3</v>
      </c>
      <c r="F56" s="229">
        <f>H56+J56</f>
        <v>0</v>
      </c>
      <c r="G56" s="230">
        <f>ROUND(E56*F56,2)</f>
        <v>0</v>
      </c>
      <c r="H56" s="230"/>
      <c r="I56" s="230">
        <f>ROUND(E56*H56,2)</f>
        <v>0</v>
      </c>
      <c r="J56" s="230"/>
      <c r="K56" s="230">
        <f>ROUND(E56*J56,2)</f>
        <v>0</v>
      </c>
      <c r="L56" s="230">
        <v>0</v>
      </c>
      <c r="M56" s="230">
        <f>G56*(1+L56/100)</f>
        <v>0</v>
      </c>
      <c r="N56" s="221">
        <v>0</v>
      </c>
      <c r="O56" s="221">
        <f>ROUND(E56*N56,5)</f>
        <v>0</v>
      </c>
      <c r="P56" s="221">
        <v>0</v>
      </c>
      <c r="Q56" s="221">
        <f>ROUND(E56*P56,5)</f>
        <v>0</v>
      </c>
      <c r="R56" s="221"/>
      <c r="S56" s="221"/>
      <c r="T56" s="222">
        <v>0</v>
      </c>
      <c r="U56" s="221">
        <f>ROUND(E56*T56,2)</f>
        <v>0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107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ht="21" outlineLevel="1" x14ac:dyDescent="0.25">
      <c r="A57" s="212"/>
      <c r="B57" s="219"/>
      <c r="C57" s="263" t="s">
        <v>157</v>
      </c>
      <c r="D57" s="223"/>
      <c r="E57" s="227"/>
      <c r="F57" s="231"/>
      <c r="G57" s="232"/>
      <c r="H57" s="230"/>
      <c r="I57" s="230"/>
      <c r="J57" s="230"/>
      <c r="K57" s="230"/>
      <c r="L57" s="230"/>
      <c r="M57" s="230"/>
      <c r="N57" s="221"/>
      <c r="O57" s="221"/>
      <c r="P57" s="221"/>
      <c r="Q57" s="221"/>
      <c r="R57" s="221"/>
      <c r="S57" s="221"/>
      <c r="T57" s="222"/>
      <c r="U57" s="221"/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108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4" t="str">
        <f>C57</f>
        <v>Jedná se o kompletní dodávku betonových dílců skruží d=1000mm včetně horního betonového kónusu, který bude opatřen litinovým kanalizačním poklopem, zatížení B125</v>
      </c>
      <c r="BB57" s="211"/>
      <c r="BC57" s="211"/>
      <c r="BD57" s="211"/>
      <c r="BE57" s="211"/>
      <c r="BF57" s="211"/>
      <c r="BG57" s="211"/>
      <c r="BH57" s="211"/>
    </row>
    <row r="58" spans="1:60" outlineLevel="1" x14ac:dyDescent="0.25">
      <c r="A58" s="212"/>
      <c r="B58" s="219"/>
      <c r="C58" s="263" t="s">
        <v>158</v>
      </c>
      <c r="D58" s="223"/>
      <c r="E58" s="227"/>
      <c r="F58" s="231"/>
      <c r="G58" s="232"/>
      <c r="H58" s="230"/>
      <c r="I58" s="230"/>
      <c r="J58" s="230"/>
      <c r="K58" s="230"/>
      <c r="L58" s="230"/>
      <c r="M58" s="230"/>
      <c r="N58" s="221"/>
      <c r="O58" s="221"/>
      <c r="P58" s="221"/>
      <c r="Q58" s="221"/>
      <c r="R58" s="221"/>
      <c r="S58" s="221"/>
      <c r="T58" s="222"/>
      <c r="U58" s="221"/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108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4" t="str">
        <f>C58</f>
        <v>Tato položka obsahuje kompletní dodávku a montáž všech komponentů včetně přesunu hmot</v>
      </c>
      <c r="BB58" s="211"/>
      <c r="BC58" s="211"/>
      <c r="BD58" s="211"/>
      <c r="BE58" s="211"/>
      <c r="BF58" s="211"/>
      <c r="BG58" s="211"/>
      <c r="BH58" s="211"/>
    </row>
    <row r="59" spans="1:60" outlineLevel="1" x14ac:dyDescent="0.25">
      <c r="A59" s="212"/>
      <c r="B59" s="219"/>
      <c r="C59" s="263" t="s">
        <v>159</v>
      </c>
      <c r="D59" s="223"/>
      <c r="E59" s="227"/>
      <c r="F59" s="231"/>
      <c r="G59" s="232"/>
      <c r="H59" s="230"/>
      <c r="I59" s="230"/>
      <c r="J59" s="230"/>
      <c r="K59" s="230"/>
      <c r="L59" s="230"/>
      <c r="M59" s="230"/>
      <c r="N59" s="221"/>
      <c r="O59" s="221"/>
      <c r="P59" s="221"/>
      <c r="Q59" s="221"/>
      <c r="R59" s="221"/>
      <c r="S59" s="221"/>
      <c r="T59" s="222"/>
      <c r="U59" s="221"/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108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4" t="str">
        <f>C59</f>
        <v>Výška šachet je stanovena na 3m</v>
      </c>
      <c r="BB59" s="211"/>
      <c r="BC59" s="211"/>
      <c r="BD59" s="211"/>
      <c r="BE59" s="211"/>
      <c r="BF59" s="211"/>
      <c r="BG59" s="211"/>
      <c r="BH59" s="211"/>
    </row>
    <row r="60" spans="1:60" outlineLevel="1" x14ac:dyDescent="0.25">
      <c r="A60" s="212">
        <v>16</v>
      </c>
      <c r="B60" s="219" t="s">
        <v>160</v>
      </c>
      <c r="C60" s="262" t="s">
        <v>161</v>
      </c>
      <c r="D60" s="221" t="s">
        <v>156</v>
      </c>
      <c r="E60" s="226">
        <v>4</v>
      </c>
      <c r="F60" s="229">
        <f>H60+J60</f>
        <v>0</v>
      </c>
      <c r="G60" s="230">
        <f>ROUND(E60*F60,2)</f>
        <v>0</v>
      </c>
      <c r="H60" s="230"/>
      <c r="I60" s="230">
        <f>ROUND(E60*H60,2)</f>
        <v>0</v>
      </c>
      <c r="J60" s="230"/>
      <c r="K60" s="230">
        <f>ROUND(E60*J60,2)</f>
        <v>0</v>
      </c>
      <c r="L60" s="230">
        <v>0</v>
      </c>
      <c r="M60" s="230">
        <f>G60*(1+L60/100)</f>
        <v>0</v>
      </c>
      <c r="N60" s="221">
        <v>0</v>
      </c>
      <c r="O60" s="221">
        <f>ROUND(E60*N60,5)</f>
        <v>0</v>
      </c>
      <c r="P60" s="221">
        <v>0</v>
      </c>
      <c r="Q60" s="221">
        <f>ROUND(E60*P60,5)</f>
        <v>0</v>
      </c>
      <c r="R60" s="221"/>
      <c r="S60" s="221"/>
      <c r="T60" s="222">
        <v>0</v>
      </c>
      <c r="U60" s="221">
        <f>ROUND(E60*T60,2)</f>
        <v>0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107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5">
      <c r="A61" s="212"/>
      <c r="B61" s="219"/>
      <c r="C61" s="263" t="s">
        <v>162</v>
      </c>
      <c r="D61" s="223"/>
      <c r="E61" s="227"/>
      <c r="F61" s="231"/>
      <c r="G61" s="232"/>
      <c r="H61" s="230"/>
      <c r="I61" s="230"/>
      <c r="J61" s="230"/>
      <c r="K61" s="230"/>
      <c r="L61" s="230"/>
      <c r="M61" s="230"/>
      <c r="N61" s="221"/>
      <c r="O61" s="221"/>
      <c r="P61" s="221"/>
      <c r="Q61" s="221"/>
      <c r="R61" s="221"/>
      <c r="S61" s="221"/>
      <c r="T61" s="222"/>
      <c r="U61" s="221"/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108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4" t="str">
        <f>C61</f>
        <v>Součástí nové PVC kanalizace bude dodávka a montáž čistících kusů DN 150mm</v>
      </c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12">
        <v>17</v>
      </c>
      <c r="B62" s="219" t="s">
        <v>163</v>
      </c>
      <c r="C62" s="262" t="s">
        <v>164</v>
      </c>
      <c r="D62" s="221" t="s">
        <v>156</v>
      </c>
      <c r="E62" s="226">
        <v>1</v>
      </c>
      <c r="F62" s="229">
        <f>H62+J62</f>
        <v>0</v>
      </c>
      <c r="G62" s="230">
        <f>ROUND(E62*F62,2)</f>
        <v>0</v>
      </c>
      <c r="H62" s="230"/>
      <c r="I62" s="230">
        <f>ROUND(E62*H62,2)</f>
        <v>0</v>
      </c>
      <c r="J62" s="230"/>
      <c r="K62" s="230">
        <f>ROUND(E62*J62,2)</f>
        <v>0</v>
      </c>
      <c r="L62" s="230">
        <v>0</v>
      </c>
      <c r="M62" s="230">
        <f>G62*(1+L62/100)</f>
        <v>0</v>
      </c>
      <c r="N62" s="221">
        <v>0</v>
      </c>
      <c r="O62" s="221">
        <f>ROUND(E62*N62,5)</f>
        <v>0</v>
      </c>
      <c r="P62" s="221">
        <v>0</v>
      </c>
      <c r="Q62" s="221">
        <f>ROUND(E62*P62,5)</f>
        <v>0</v>
      </c>
      <c r="R62" s="221"/>
      <c r="S62" s="221"/>
      <c r="T62" s="222">
        <v>0</v>
      </c>
      <c r="U62" s="221">
        <f>ROUND(E62*T62,2)</f>
        <v>0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107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5">
      <c r="A63" s="212"/>
      <c r="B63" s="219"/>
      <c r="C63" s="263" t="s">
        <v>165</v>
      </c>
      <c r="D63" s="223"/>
      <c r="E63" s="227"/>
      <c r="F63" s="231"/>
      <c r="G63" s="232"/>
      <c r="H63" s="230"/>
      <c r="I63" s="230"/>
      <c r="J63" s="230"/>
      <c r="K63" s="230"/>
      <c r="L63" s="230"/>
      <c r="M63" s="230"/>
      <c r="N63" s="221"/>
      <c r="O63" s="221"/>
      <c r="P63" s="221"/>
      <c r="Q63" s="221"/>
      <c r="R63" s="221"/>
      <c r="S63" s="221"/>
      <c r="T63" s="222"/>
      <c r="U63" s="221"/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108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4" t="str">
        <f>C63</f>
        <v>Jedná se o dodání odlučovače tuků dle specifikace, která je obsažena v technické zprávě</v>
      </c>
      <c r="BB63" s="211"/>
      <c r="BC63" s="211"/>
      <c r="BD63" s="211"/>
      <c r="BE63" s="211"/>
      <c r="BF63" s="211"/>
      <c r="BG63" s="211"/>
      <c r="BH63" s="211"/>
    </row>
    <row r="64" spans="1:60" x14ac:dyDescent="0.25">
      <c r="A64" s="213" t="s">
        <v>102</v>
      </c>
      <c r="B64" s="220" t="s">
        <v>76</v>
      </c>
      <c r="C64" s="264" t="s">
        <v>26</v>
      </c>
      <c r="D64" s="224"/>
      <c r="E64" s="228"/>
      <c r="F64" s="233"/>
      <c r="G64" s="233">
        <f>SUMIF(AE65:AE65,"&lt;&gt;NOR",G65:G65)</f>
        <v>0</v>
      </c>
      <c r="H64" s="233"/>
      <c r="I64" s="233">
        <f>SUM(I65:I65)</f>
        <v>0</v>
      </c>
      <c r="J64" s="233"/>
      <c r="K64" s="233">
        <f>SUM(K65:K65)</f>
        <v>0</v>
      </c>
      <c r="L64" s="233"/>
      <c r="M64" s="233">
        <f>SUM(M65:M65)</f>
        <v>0</v>
      </c>
      <c r="N64" s="224"/>
      <c r="O64" s="224">
        <f>SUM(O65:O65)</f>
        <v>0</v>
      </c>
      <c r="P64" s="224"/>
      <c r="Q64" s="224">
        <f>SUM(Q65:Q65)</f>
        <v>0</v>
      </c>
      <c r="R64" s="224"/>
      <c r="S64" s="224"/>
      <c r="T64" s="225"/>
      <c r="U64" s="224">
        <f>SUM(U65:U65)</f>
        <v>0</v>
      </c>
      <c r="AE64" t="s">
        <v>103</v>
      </c>
    </row>
    <row r="65" spans="1:60" outlineLevel="1" x14ac:dyDescent="0.25">
      <c r="A65" s="241">
        <v>18</v>
      </c>
      <c r="B65" s="242" t="s">
        <v>166</v>
      </c>
      <c r="C65" s="265" t="s">
        <v>167</v>
      </c>
      <c r="D65" s="243" t="s">
        <v>168</v>
      </c>
      <c r="E65" s="244">
        <v>1</v>
      </c>
      <c r="F65" s="245">
        <f>H65+J65</f>
        <v>0</v>
      </c>
      <c r="G65" s="246">
        <f>ROUND(E65*F65,2)</f>
        <v>0</v>
      </c>
      <c r="H65" s="246"/>
      <c r="I65" s="246">
        <f>ROUND(E65*H65,2)</f>
        <v>0</v>
      </c>
      <c r="J65" s="246"/>
      <c r="K65" s="246">
        <f>ROUND(E65*J65,2)</f>
        <v>0</v>
      </c>
      <c r="L65" s="246">
        <v>0</v>
      </c>
      <c r="M65" s="246">
        <f>G65*(1+L65/100)</f>
        <v>0</v>
      </c>
      <c r="N65" s="243">
        <v>0</v>
      </c>
      <c r="O65" s="243">
        <f>ROUND(E65*N65,5)</f>
        <v>0</v>
      </c>
      <c r="P65" s="243">
        <v>0</v>
      </c>
      <c r="Q65" s="243">
        <f>ROUND(E65*P65,5)</f>
        <v>0</v>
      </c>
      <c r="R65" s="243"/>
      <c r="S65" s="243"/>
      <c r="T65" s="247">
        <v>0</v>
      </c>
      <c r="U65" s="243">
        <f>ROUND(E65*T65,2)</f>
        <v>0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169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x14ac:dyDescent="0.25">
      <c r="A66" s="6"/>
      <c r="B66" s="7" t="s">
        <v>178</v>
      </c>
      <c r="C66" s="266" t="s">
        <v>178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AC66">
        <v>12</v>
      </c>
      <c r="AD66">
        <v>21</v>
      </c>
    </row>
    <row r="67" spans="1:60" x14ac:dyDescent="0.25">
      <c r="A67" s="248"/>
      <c r="B67" s="249" t="s">
        <v>28</v>
      </c>
      <c r="C67" s="267" t="s">
        <v>178</v>
      </c>
      <c r="D67" s="250"/>
      <c r="E67" s="250"/>
      <c r="F67" s="250"/>
      <c r="G67" s="261">
        <f>G8+G17+G22+G24+G29+G38+G44+G49+G55+G64</f>
        <v>0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AC67">
        <f>SUMIF(L7:L65,AC66,G7:G65)</f>
        <v>0</v>
      </c>
      <c r="AD67">
        <f>SUMIF(L7:L65,AD66,G7:G65)</f>
        <v>0</v>
      </c>
      <c r="AE67" t="s">
        <v>179</v>
      </c>
    </row>
    <row r="68" spans="1:60" x14ac:dyDescent="0.25">
      <c r="A68" s="6"/>
      <c r="B68" s="7" t="s">
        <v>178</v>
      </c>
      <c r="C68" s="266" t="s">
        <v>178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60" x14ac:dyDescent="0.25">
      <c r="A69" s="6"/>
      <c r="B69" s="7" t="s">
        <v>178</v>
      </c>
      <c r="C69" s="266" t="s">
        <v>178</v>
      </c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60" x14ac:dyDescent="0.25">
      <c r="A70" s="251" t="s">
        <v>180</v>
      </c>
      <c r="B70" s="251"/>
      <c r="C70" s="268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5">
      <c r="A71" s="252"/>
      <c r="B71" s="253"/>
      <c r="C71" s="269"/>
      <c r="D71" s="253"/>
      <c r="E71" s="253"/>
      <c r="F71" s="253"/>
      <c r="G71" s="254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AE71" t="s">
        <v>181</v>
      </c>
    </row>
    <row r="72" spans="1:60" x14ac:dyDescent="0.25">
      <c r="A72" s="255"/>
      <c r="B72" s="256"/>
      <c r="C72" s="270"/>
      <c r="D72" s="256"/>
      <c r="E72" s="256"/>
      <c r="F72" s="256"/>
      <c r="G72" s="257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5">
      <c r="A73" s="255"/>
      <c r="B73" s="256"/>
      <c r="C73" s="270"/>
      <c r="D73" s="256"/>
      <c r="E73" s="256"/>
      <c r="F73" s="256"/>
      <c r="G73" s="257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60" x14ac:dyDescent="0.25">
      <c r="A74" s="255"/>
      <c r="B74" s="256"/>
      <c r="C74" s="270"/>
      <c r="D74" s="256"/>
      <c r="E74" s="256"/>
      <c r="F74" s="256"/>
      <c r="G74" s="25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5">
      <c r="A75" s="258"/>
      <c r="B75" s="259"/>
      <c r="C75" s="271"/>
      <c r="D75" s="259"/>
      <c r="E75" s="259"/>
      <c r="F75" s="259"/>
      <c r="G75" s="26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5">
      <c r="A76" s="6"/>
      <c r="B76" s="7" t="s">
        <v>178</v>
      </c>
      <c r="C76" s="266" t="s">
        <v>178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5">
      <c r="C77" s="272"/>
      <c r="AE77" t="s">
        <v>182</v>
      </c>
    </row>
  </sheetData>
  <mergeCells count="36">
    <mergeCell ref="C58:G58"/>
    <mergeCell ref="C59:G59"/>
    <mergeCell ref="C61:G61"/>
    <mergeCell ref="C63:G63"/>
    <mergeCell ref="A70:C70"/>
    <mergeCell ref="A71:G75"/>
    <mergeCell ref="C42:G42"/>
    <mergeCell ref="C43:G43"/>
    <mergeCell ref="C46:G46"/>
    <mergeCell ref="C47:G47"/>
    <mergeCell ref="C54:G54"/>
    <mergeCell ref="C57:G57"/>
    <mergeCell ref="C34:G34"/>
    <mergeCell ref="C35:G35"/>
    <mergeCell ref="C36:G36"/>
    <mergeCell ref="C37:G37"/>
    <mergeCell ref="C40:G40"/>
    <mergeCell ref="C41:G41"/>
    <mergeCell ref="C26:G26"/>
    <mergeCell ref="C27:G27"/>
    <mergeCell ref="C28:G28"/>
    <mergeCell ref="C31:G31"/>
    <mergeCell ref="C32:G32"/>
    <mergeCell ref="C33:G33"/>
    <mergeCell ref="C12:G12"/>
    <mergeCell ref="C15:G15"/>
    <mergeCell ref="C16:G16"/>
    <mergeCell ref="C19:G19"/>
    <mergeCell ref="C20:G20"/>
    <mergeCell ref="C21:G21"/>
    <mergeCell ref="A1:G1"/>
    <mergeCell ref="C2:G2"/>
    <mergeCell ref="C3:G3"/>
    <mergeCell ref="C4:G4"/>
    <mergeCell ref="C10:G10"/>
    <mergeCell ref="C11:G11"/>
  </mergeCells>
  <pageMargins left="0.39370078740157499" right="0.19685039370078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FCB0331A883547B6ECB5991025F73B" ma:contentTypeVersion="0" ma:contentTypeDescription="Vytvoří nový dokument" ma:contentTypeScope="" ma:versionID="b916d396a3892d1a8196b346cd1601f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2e859ab3f162ac39b5a50c9082783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2EF8FA-65A8-423E-9F0B-8A0BBC24C783}"/>
</file>

<file path=customXml/itemProps2.xml><?xml version="1.0" encoding="utf-8"?>
<ds:datastoreItem xmlns:ds="http://schemas.openxmlformats.org/officeDocument/2006/customXml" ds:itemID="{19682AE2-6612-43A2-954B-42D33C9E12C0}"/>
</file>

<file path=customXml/itemProps3.xml><?xml version="1.0" encoding="utf-8"?>
<ds:datastoreItem xmlns:ds="http://schemas.openxmlformats.org/officeDocument/2006/customXml" ds:itemID="{AF7F6062-9721-42B0-BD8B-60E1040D07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Kouřil</dc:creator>
  <cp:lastModifiedBy>Tomáš Kouřil</cp:lastModifiedBy>
  <cp:lastPrinted>2014-02-28T09:52:57Z</cp:lastPrinted>
  <dcterms:created xsi:type="dcterms:W3CDTF">2009-04-08T07:15:50Z</dcterms:created>
  <dcterms:modified xsi:type="dcterms:W3CDTF">2024-06-26T07:52:10Z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0x010100C4FCB0331A883547B6ECB5991025F73B</vt:lpwstr>
  </property>
</Properties>
</file>